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<sst xmlns="http://schemas.openxmlformats.org/spreadsheetml/2006/main" count="8122" uniqueCount="1752">
  <si>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</si>
  <si>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</si>
  <si>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</si>
  <si>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</si>
  <si>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</si>
  <si>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</si>
  <si>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</si>
  <si>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</si>
  <si>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</si>
  <si>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</si>
  <si>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</si>
  <si>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</si>
  <si>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</si>
  <si>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</si>
  <si>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</si>
  <si>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</si>
  <si>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</si>
  <si>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</si>
  <si>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</si>
  <si>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</si>
  <si>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</si>
  <si>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</si>
  <si>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</si>
  <si>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</si>
  <si>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</si>
  <si>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</si>
  <si>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</si>
  <si>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</si>
  <si>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</si>
  <si>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</si>
  <si>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</si>
  <si>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</si>
  <si>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</si>
  <si>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</si>
  <si>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</si>
  <si>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</si>
  <si>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</si>
  <si>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</si>
  <si>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</si>
  <si>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</si>
  <si>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</si>
  <si>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</si>
  <si>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</si>
  <si>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</si>
  <si>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</si>
  <si>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</si>
  <si>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</si>
  <si>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</si>
  <si>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</si>
  <si>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</si>
  <si>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</si>
  <si>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</si>
  <si>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</si>
  <si>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</si>
  <si>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</si>
  <si>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</si>
  <si>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</si>
  <si>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</si>
  <si>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</si>
  <si>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</si>
  <si>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</si>
  <si>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</si>
  <si>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</si>
  <si>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</si>
  <si>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</si>
  <si>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</si>
  <si>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</si>
  <si>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</si>
  <si>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</si>
  <si>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</si>
  <si>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</si>
  <si>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</si>
  <si>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</si>
  <si>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</si>
  <si>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</si>
  <si>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</si>
  <si>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</si>
  <si>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</si>
  <si>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</si>
  <si>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</si>
  <si>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</si>
  <si>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</si>
  <si>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</si>
  <si>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</si>
  <si>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</si>
  <si>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</si>
  <si>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</si>
  <si>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</si>
  <si>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</si>
  <si>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</si>
  <si>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</si>
  <si>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</si>
  <si>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</si>
  <si>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</si>
  <si>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</si>
  <si>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</si>
  <si>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</si>
  <si>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</si>
  <si>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</si>
  <si>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</si>
  <si>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</si>
  <si>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</si>
  <si>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</si>
  <si>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</si>
  <si>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</si>
  <si>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</si>
  <si>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</si>
  <si>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</si>
  <si>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</si>
  <si>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</si>
  <si>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</si>
  <si>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</si>
  <si>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</si>
  <si>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</si>
  <si>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</si>
  <si>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</si>
  <si>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</si>
  <si>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</si>
  <si>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</si>
  <si>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</si>
  <si>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</si>
  <si>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</si>
  <si>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</si>
  <si>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</si>
  <si>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</si>
  <si>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</si>
  <si>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</si>
  <si>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</si>
  <si>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</si>
  <si>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</si>
  <si>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</si>
  <si>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</si>
  <si>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</si>
  <si>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</si>
  <si>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</si>
  <si>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</si>
  <si>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</si>
  <si>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</si>
  <si>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</si>
  <si>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</si>
  <si>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</si>
  <si>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</si>
  <si>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</si>
  <si>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</si>
  <si>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</si>
  <si>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</si>
  <si>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</si>
  <si>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</si>
  <si>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</si>
  <si>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</si>
  <si>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</si>
  <si>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</si>
  <si>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</si>
  <si>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</si>
  <si>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</si>
  <si>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</si>
  <si>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</si>
  <si>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</si>
  <si>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</si>
  <si>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</si>
  <si>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</si>
  <si>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</si>
  <si>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</si>
  <si>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</si>
  <si>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</si>
  <si>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</si>
  <si>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</si>
  <si>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</si>
  <si>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</si>
  <si>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</si>
  <si>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</si>
  <si>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</si>
  <si>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</si>
  <si>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</si>
  <si>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</si>
  <si>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</si>
  <si>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</si>
  <si>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</si>
  <si>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</si>
  <si>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</si>
  <si>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</si>
  <si>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</si>
  <si>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</si>
  <si>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</si>
  <si>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</si>
  <si>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</si>
  <si>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</si>
  <si>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</si>
  <si>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</si>
  <si>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</si>
  <si>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</si>
  <si>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</si>
  <si>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</si>
  <si>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</si>
  <si>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</si>
  <si>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</si>
  <si>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</si>
  <si>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</si>
  <si>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</si>
  <si>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</si>
  <si>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</si>
  <si>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</si>
  <si>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</si>
  <si>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</si>
  <si>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</si>
  <si>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</si>
  <si>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</si>
  <si>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</si>
  <si>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</si>
  <si>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</si>
  <si>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</si>
  <si>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</si>
  <si>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</si>
  <si>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</si>
  <si>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</si>
  <si>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</si>
  <si>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</si>
  <si>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</si>
  <si>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</si>
  <si>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</si>
  <si>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</si>
  <si>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</si>
  <si>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</si>
  <si>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</si>
  <si>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</si>
  <si>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</si>
  <si>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</si>
  <si>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</si>
  <si>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</si>
  <si>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</si>
  <si>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</si>
  <si>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</si>
  <si>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</si>
  <si>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</si>
  <si>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</si>
  <si>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</si>
  <si>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</si>
  <si>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</si>
  <si>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</si>
  <si>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</si>
  <si>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</si>
  <si>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</si>
  <si>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</si>
  <si>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</si>
  <si>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</si>
  <si>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</si>
  <si>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</si>
  <si>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</si>
  <si>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</si>
  <si>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</si>
  <si>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</si>
  <si>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</si>
  <si>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</si>
  <si>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</si>
  <si>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</si>
  <si>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</si>
  <si>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</si>
  <si>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</si>
  <si>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</si>
  <si>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</si>
  <si>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</si>
  <si>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</si>
  <si>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</si>
  <si>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</si>
  <si>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</si>
  <si>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</si>
  <si>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</si>
  <si>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</si>
  <si>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</si>
  <si>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</si>
  <si>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</si>
  <si>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</si>
  <si>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</si>
  <si>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</si>
  <si>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</si>
  <si>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</si>
  <si>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</si>
  <si>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</si>
  <si>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</si>
  <si>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</si>
  <si>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</si>
  <si>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</si>
  <si>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</si>
  <si>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</si>
  <si>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</si>
  <si>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</si>
  <si>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</si>
  <si>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</si>
  <si>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</si>
  <si>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</si>
  <si>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</si>
  <si>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</si>
  <si>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</si>
  <si>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</si>
  <si>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</si>
  <si>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</si>
  <si>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</si>
  <si>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</si>
  <si>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</si>
  <si>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</si>
  <si>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</si>
  <si>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</si>
  <si>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</si>
  <si>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</si>
  <si>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</si>
  <si>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</si>
  <si>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</si>
  <si>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</si>
  <si>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</si>
  <si>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</si>
  <si>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</si>
  <si>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</si>
  <si>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</si>
  <si>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</si>
  <si>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</si>
  <si>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</si>
  <si>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</si>
  <si>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</si>
  <si>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</si>
  <si>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</si>
  <si>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</si>
  <si>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</si>
  <si>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</si>
  <si>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</si>
  <si>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</si>
  <si>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</si>
  <si>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</si>
  <si>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</si>
  <si>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</si>
  <si>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</si>
  <si>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</si>
  <si>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</si>
  <si>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</si>
  <si>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</si>
  <si>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</si>
  <si>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</si>
  <si>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</si>
  <si>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</si>
  <si>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</si>
  <si>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</si>
  <si>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</si>
  <si>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</si>
  <si>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</si>
  <si>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</si>
  <si>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</si>
  <si>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</si>
  <si>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</si>
  <si>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</si>
  <si>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</si>
  <si>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</si>
  <si>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</si>
  <si>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</si>
  <si>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</si>
  <si>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</si>
  <si>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</si>
  <si>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</si>
  <si>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</si>
  <si>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</si>
  <si>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</si>
  <si>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</si>
  <si>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</si>
  <si>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</si>
  <si>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</si>
  <si>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</si>
  <si>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</si>
  <si>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</si>
  <si>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</si>
  <si>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</si>
  <si>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</si>
  <si>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</si>
  <si>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</si>
  <si>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</si>
  <si>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</si>
  <si>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</si>
  <si>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</si>
  <si>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</si>
  <si>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</si>
  <si>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</si>
  <si>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</si>
  <si>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</si>
  <si>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</si>
  <si>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</si>
  <si>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</si>
  <si>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</si>
  <si>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</si>
  <si>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</si>
  <si>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</si>
  <si>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</si>
  <si>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</si>
  <si>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</si>
  <si>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</si>
  <si>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</si>
  <si>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</si>
  <si>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</si>
  <si>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</si>
  <si>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</si>
  <si>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</si>
  <si>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</si>
  <si>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</si>
  <si>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</si>
  <si>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</si>
  <si>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</si>
  <si>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</si>
  <si>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</si>
  <si>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</si>
  <si>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</si>
  <si>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</si>
  <si>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</si>
  <si>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</si>
  <si>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</si>
  <si>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</si>
  <si>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</si>
  <si>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</si>
  <si>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</si>
  <si>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</si>
  <si>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</si>
  <si>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</si>
  <si>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</si>
  <si>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</si>
  <si>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</si>
  <si>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</si>
  <si>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</si>
  <si>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</si>
  <si>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</si>
  <si>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</si>
  <si>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</si>
  <si>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</si>
  <si>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</si>
  <si>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</si>
  <si>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</si>
  <si>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</si>
  <si>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</si>
  <si>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</si>
  <si>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</si>
  <si>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</si>
  <si>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</si>
  <si>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</si>
  <si>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</si>
  <si>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</si>
  <si>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</si>
  <si>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</si>
  <si>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</si>
  <si>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</si>
  <si>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</si>
  <si>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</si>
  <si>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</si>
  <si>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</si>
  <si>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</si>
  <si>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</si>
  <si>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</si>
  <si>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</si>
  <si>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</si>
  <si>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</si>
  <si>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</si>
  <si>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</si>
  <si>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</si>
  <si>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</si>
  <si>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</si>
  <si>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</si>
  <si>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</si>
  <si>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</si>
  <si>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</si>
  <si>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</si>
  <si>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</si>
  <si>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</si>
  <si>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</si>
  <si>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</si>
  <si>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</si>
  <si>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</si>
  <si>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</si>
  <si>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</si>
  <si>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</si>
  <si>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</si>
  <si>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</si>
  <si>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</si>
  <si>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</si>
  <si>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</si>
  <si>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</si>
  <si>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</si>
  <si>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</si>
  <si>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</si>
  <si>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</si>
  <si>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</si>
  <si>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</si>
  <si>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</si>
  <si>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</si>
  <si>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</si>
  <si>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</si>
  <si>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</si>
  <si>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</si>
  <si>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</si>
  <si>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</si>
  <si>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</si>
  <si>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</si>
  <si>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</si>
  <si>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</si>
  <si>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</si>
  <si>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</si>
  <si>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</si>
  <si>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</si>
  <si>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</si>
  <si>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</si>
  <si>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</si>
  <si>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</si>
  <si>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</si>
  <si>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</si>
  <si>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</si>
  <si>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</si>
  <si>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</si>
  <si>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</si>
  <si>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</si>
  <si>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</si>
  <si>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</si>
  <si>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</si>
  <si>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</si>
  <si>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</si>
  <si>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</si>
  <si>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</si>
  <si>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</si>
  <si>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</si>
  <si>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</si>
  <si>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</si>
  <si>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</si>
  <si>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</si>
  <si>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</si>
  <si>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</si>
  <si>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</si>
  <si>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</si>
  <si>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</si>
  <si>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</si>
  <si>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</si>
  <si>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</si>
  <si>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</si>
  <si>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</si>
  <si>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</si>
  <si>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</si>
  <si>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</si>
  <si>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</si>
  <si>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</si>
  <si>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</si>
  <si>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</si>
  <si>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</si>
  <si>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</si>
  <si>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</si>
  <si>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</si>
  <si>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</si>
  <si>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</si>
  <si>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</si>
  <si>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</si>
  <si>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</si>
  <si>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</si>
  <si>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</si>
  <si>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</si>
  <si>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</si>
  <si>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</si>
  <si>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</si>
  <si>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</si>
  <si>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</si>
  <si>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</si>
  <si>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</si>
  <si>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</si>
  <si>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</si>
  <si>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</si>
  <si>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</si>
  <si>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</si>
  <si>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</si>
  <si>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</si>
  <si>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</si>
  <si>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</si>
  <si>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</si>
  <si>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</si>
  <si>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</si>
  <si>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</si>
  <si>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</si>
  <si>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</si>
  <si>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</si>
  <si>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</si>
  <si>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</si>
  <si>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</si>
  <si>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</si>
  <si>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</si>
  <si>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</si>
  <si>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</si>
  <si>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</si>
  <si>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</si>
  <si>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</si>
  <si>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</si>
  <si>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</si>
  <si>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</si>
  <si>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</si>
  <si>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</si>
  <si>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</si>
  <si>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</si>
  <si>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</si>
  <si>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</si>
  <si>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</si>
  <si>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</si>
  <si>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</si>
  <si>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</si>
  <si>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</si>
  <si>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</si>
  <si>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</si>
  <si>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</si>
  <si>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</si>
  <si>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</si>
  <si>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</si>
  <si>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</si>
  <si>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</si>
  <si>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</si>
  <si>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</si>
  <si>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</si>
  <si>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</si>
  <si>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</si>
  <si>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</si>
  <si>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</si>
  <si>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</si>
  <si>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</si>
  <si>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</si>
  <si>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</si>
  <si>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</si>
  <si>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</si>
  <si>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</si>
  <si>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</si>
  <si>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</si>
  <si>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</si>
  <si>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</si>
  <si>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</si>
  <si>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</si>
  <si>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</si>
  <si>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</si>
  <si>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</si>
  <si>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</si>
  <si>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</si>
  <si>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</si>
  <si>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</si>
  <si>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</si>
  <si>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</si>
  <si>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</si>
  <si>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</si>
  <si>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</si>
  <si>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</si>
  <si>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</si>
  <si>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</si>
  <si>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</si>
  <si>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</si>
  <si>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</si>
  <si>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</si>
  <si>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</si>
  <si>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</si>
  <si>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</si>
  <si>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</si>
  <si>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</si>
  <si>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</si>
  <si>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</si>
  <si>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</si>
  <si>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</si>
  <si>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</si>
  <si>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</si>
  <si>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</si>
  <si>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</si>
  <si>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</si>
  <si>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</si>
  <si>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</si>
  <si>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</si>
  <si>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</si>
  <si>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</si>
  <si>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</si>
  <si>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</si>
  <si>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</si>
  <si>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</si>
  <si>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</si>
  <si>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</si>
  <si>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</si>
  <si>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</si>
  <si>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</si>
  <si>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</si>
  <si>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</si>
  <si>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</si>
  <si>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</si>
  <si>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</si>
  <si>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</si>
  <si>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</si>
  <si>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</si>
  <si>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</si>
  <si>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</si>
  <si>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</si>
  <si>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</si>
  <si>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</si>
  <si>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</si>
  <si>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</si>
  <si>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</si>
  <si>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</si>
  <si>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</si>
  <si>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</si>
  <si>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</si>
  <si>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</si>
  <si>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</si>
  <si>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</si>
  <si>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</si>
  <si>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</si>
  <si>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</si>
  <si>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</si>
  <si>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</si>
  <si>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</si>
  <si>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</si>
  <si>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</si>
  <si>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</si>
  <si>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</si>
  <si>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</si>
  <si>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</si>
  <si>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</si>
  <si>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</si>
  <si>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</si>
  <si>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</si>
  <si>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</si>
  <si>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</si>
  <si>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</si>
  <si>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</si>
  <si>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</si>
  <si>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</si>
  <si>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</si>
  <si>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</si>
  <si>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</si>
  <si>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</si>
  <si>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</si>
  <si>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</si>
  <si>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</si>
  <si>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</si>
  <si>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</si>
  <si>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</si>
  <si>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</si>
  <si>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</si>
  <si>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</si>
  <si>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</si>
  <si>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</si>
  <si>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</si>
  <si>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</si>
  <si>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</si>
  <si>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</si>
  <si>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</si>
  <si>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</si>
  <si>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</si>
  <si>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</si>
  <si>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</si>
  <si>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</si>
  <si>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</si>
  <si>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</si>
  <si>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</si>
  <si>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</si>
  <si>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</si>
  <si>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</si>
  <si>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</si>
  <si>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</si>
  <si>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</si>
  <si>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</si>
  <si>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</si>
  <si>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</si>
  <si>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</si>
  <si>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</si>
  <si>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</si>
  <si>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</si>
  <si>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</si>
  <si>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</si>
  <si>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</si>
  <si>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</si>
  <si>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</si>
  <si>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</si>
  <si>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</si>
  <si>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</si>
  <si>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</si>
  <si>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</si>
  <si>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</si>
  <si>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</si>
  <si>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</si>
  <si>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</si>
  <si>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</si>
  <si>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</si>
  <si>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</si>
  <si>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</si>
  <si>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</si>
  <si>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</si>
  <si>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</si>
  <si>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</si>
  <si>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</si>
  <si>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</si>
  <si>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</si>
  <si>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</si>
  <si>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</si>
  <si>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</si>
  <si>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</si>
  <si>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</si>
  <si>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</si>
  <si>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</si>
  <si>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</si>
  <si>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</si>
  <si>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</si>
  <si>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</si>
  <si>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</si>
  <si>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</si>
  <si>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</si>
  <si>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</si>
  <si>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</si>
  <si>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</si>
  <si>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</si>
  <si>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</si>
  <si>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</si>
  <si>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</si>
  <si>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</si>
  <si>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</si>
  <si>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</si>
  <si>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</si>
  <si>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</si>
  <si>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</si>
  <si>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</si>
  <si>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</si>
  <si>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</si>
  <si>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</si>
  <si>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</si>
  <si>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</si>
  <si>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</si>
  <si>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</si>
  <si>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</si>
  <si>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</si>
  <si>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</si>
  <si>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</si>
  <si>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</si>
  <si>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</si>
  <si>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</si>
  <si>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</si>
  <si>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</si>
  <si>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</si>
  <si>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</si>
  <si>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</si>
  <si>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</si>
  <si>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</si>
  <si>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</si>
  <si>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</si>
  <si>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</si>
  <si>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</si>
  <si>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</si>
  <si>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</si>
  <si>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</si>
  <si>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</si>
  <si>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</si>
  <si>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</si>
  <si>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</si>
  <si>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</si>
  <si>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</si>
  <si>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</si>
  <si>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</si>
  <si>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</si>
  <si>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</si>
  <si>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</si>
  <si>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</si>
  <si>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</si>
  <si>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</si>
  <si>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</si>
  <si>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</si>
  <si>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</si>
  <si>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</si>
  <si>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</si>
  <si>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</si>
  <si>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</si>
  <si>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</si>
  <si>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</si>
  <si>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</si>
  <si>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</si>
  <si>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</si>
  <si>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</si>
  <si>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</si>
  <si>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</si>
  <si>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</si>
  <si>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</si>
  <si>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</si>
  <si>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</si>
  <si>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</si>
  <si>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</si>
  <si>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</si>
  <si>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</si>
  <si>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</si>
  <si>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</si>
  <si>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</si>
  <si>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</si>
  <si>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</si>
  <si>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</si>
  <si>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</si>
  <si>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</si>
  <si>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</si>
  <si>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</si>
  <si>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</si>
  <si>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</si>
  <si>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</si>
  <si>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</si>
  <si>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</si>
  <si>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</si>
  <si>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</si>
  <si>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</si>
  <si>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</si>
  <si>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</si>
  <si>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</si>
  <si>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</si>
  <si>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</si>
  <si>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</si>
  <si>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</si>
  <si>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</si>
  <si>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</si>
  <si>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</si>
  <si>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</si>
  <si>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</si>
  <si>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</si>
  <si>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</si>
  <si>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</si>
  <si>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</si>
  <si>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</si>
  <si>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</si>
  <si>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</si>
  <si>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</si>
  <si>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</si>
  <si>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</si>
  <si>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</si>
  <si>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</si>
  <si>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</si>
  <si>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</si>
  <si>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</si>
  <si>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</si>
  <si>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</si>
  <si>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</si>
  <si>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</si>
  <si>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</si>
  <si>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</si>
  <si>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</si>
  <si>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</si>
  <si>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</si>
  <si>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</si>
  <si>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</si>
  <si>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</si>
  <si>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</si>
  <si>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</si>
  <si>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</si>
  <si>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</si>
  <si>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</si>
  <si>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</si>
  <si>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</si>
  <si>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</si>
  <si>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</si>
  <si>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</si>
  <si>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</si>
  <si>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</si>
  <si>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</si>
  <si>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</si>
  <si>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</si>
  <si>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</si>
  <si>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</si>
  <si>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</si>
  <si>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</si>
  <si>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</si>
  <si>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</si>
  <si>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</si>
  <si>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</si>
  <si>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</si>
  <si>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</si>
  <si>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</si>
  <si>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</si>
  <si>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</si>
  <si>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</si>
  <si>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</si>
  <si>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</si>
  <si>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</si>
  <si>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</si>
  <si>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</si>
  <si>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</si>
  <si>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</si>
  <si>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</si>
  <si>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</si>
  <si>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</si>
  <si>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</si>
  <si>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</si>
  <si>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</si>
  <si>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</si>
  <si>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</si>
  <si>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</si>
  <si>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</si>
  <si>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</si>
  <si>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</si>
  <si>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</si>
  <si>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</si>
  <si>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</si>
  <si>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</si>
  <si>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</si>
  <si>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</si>
  <si>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</si>
  <si>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</si>
  <si>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</si>
  <si>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</si>
  <si>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</si>
  <si>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</si>
  <si>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</si>
  <si>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</si>
  <si>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</si>
  <si>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</si>
  <si>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</si>
  <si>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</si>
  <si>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</si>
  <si>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</si>
  <si>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</si>
  <si>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</si>
  <si>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</si>
  <si>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</si>
  <si>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</si>
  <si>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</si>
  <si>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</si>
  <si>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</si>
  <si>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</si>
  <si>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</si>
  <si>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</si>
  <si>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</si>
  <si>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</si>
  <si>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</si>
  <si>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</si>
  <si>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</si>
  <si>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</si>
  <si>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</si>
  <si>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</si>
  <si>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</si>
  <si>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</si>
  <si>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</si>
  <si>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</si>
  <si>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</si>
  <si>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</si>
  <si>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</si>
  <si>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</si>
  <si>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</si>
  <si>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</si>
  <si>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</si>
  <si>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</si>
  <si>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</si>
  <si>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</si>
  <si>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</si>
  <si>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</si>
  <si>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</si>
  <si>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</si>
  <si>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</si>
  <si>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</si>
  <si>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</si>
  <si>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</si>
  <si>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</si>
  <si>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</si>
  <si>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</si>
  <si>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</si>
  <si>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</si>
  <si>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</si>
  <si>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</si>
  <si>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</si>
  <si>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</si>
  <si>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</si>
  <si>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</si>
  <si>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</si>
  <si>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</si>
  <si>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</si>
  <si>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</si>
  <si>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</si>
  <si>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</si>
  <si>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</si>
  <si>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</si>
  <si>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</si>
  <si>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</si>
  <si>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</si>
  <si>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</si>
  <si>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</si>
  <si>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</si>
  <si>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</si>
  <si>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</si>
  <si>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</si>
  <si>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</si>
  <si>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</si>
  <si>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</si>
  <si>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</si>
  <si>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</si>
  <si>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</si>
  <si>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</si>
  <si>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</si>
  <si>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</si>
  <si>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</si>
  <si>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</si>
  <si>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</si>
  <si>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</si>
  <si>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</si>
  <si>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</si>
  <si>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</si>
  <si>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</si>
  <si>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</si>
  <si>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</si>
  <si>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</si>
  <si>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</si>
  <si>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</si>
  <si>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</si>
  <si>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</si>
  <si>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</si>
  <si>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</si>
  <si>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</si>
  <si>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</si>
  <si>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</si>
  <si>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</si>
  <si>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</si>
  <si>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</si>
  <si>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</si>
  <si>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</si>
  <si>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</si>
  <si>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</si>
  <si>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</si>
  <si>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</si>
  <si>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</si>
  <si>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</si>
  <si>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</si>
  <si>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</si>
  <si>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</si>
  <si>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</si>
  <si>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</si>
  <si>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</si>
  <si>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</si>
  <si>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</si>
  <si>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</si>
  <si>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</si>
  <si>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</si>
  <si>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</si>
  <si>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</si>
  <si>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</si>
  <si>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</si>
  <si>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</si>
  <si>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</si>
  <si>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</si>
  <si>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</si>
  <si>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</si>
  <si>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</si>
  <si>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</si>
  <si>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</si>
  <si>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</si>
  <si>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</si>
  <si>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</si>
  <si>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</si>
  <si>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</si>
  <si>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</si>
  <si>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</si>
  <si>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</si>
  <si>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</si>
  <si>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</si>
  <si>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</si>
  <si>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</si>
  <si>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</si>
  <si>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</si>
  <si>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</si>
  <si>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</si>
  <si>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</si>
  <si>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</si>
  <si>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</si>
  <si>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</si>
  <si>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</si>
  <si>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</si>
  <si>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</si>
  <si>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</si>
  <si>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</si>
  <si>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</si>
  <si>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</si>
  <si>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</si>
  <si>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</si>
  <si>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</si>
  <si>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</si>
  <si>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</si>
  <si>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</si>
  <si>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</si>
  <si>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</si>
  <si>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</si>
  <si>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</si>
  <si>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</si>
  <si>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</si>
  <si>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</si>
  <si>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</si>
  <si>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</si>
  <si>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</si>
  <si>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</si>
  <si>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</si>
  <si>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</si>
  <si>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</si>
  <si>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</si>
  <si>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</si>
  <si>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</si>
  <si>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</si>
  <si>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</si>
  <si>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</si>
  <si>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</si>
  <si>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</si>
  <si>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</si>
  <si>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</si>
  <si>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</si>
  <si>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</si>
  <si>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</si>
  <si>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</si>
  <si>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</si>
  <si>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</si>
  <si>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</si>
  <si>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</si>
  <si>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</si>
  <si>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</si>
  <si>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</si>
  <si>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</si>
  <si>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</si>
  <si>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</si>
  <si>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</si>
  <si>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</si>
  <si>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</si>
  <si>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</si>
  <si>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</si>
  <si>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</si>
  <si>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</si>
  <si>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</si>
  <si>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</si>
  <si>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</si>
  <si>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</si>
  <si>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</si>
  <si>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</si>
  <si>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</si>
  <si>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</si>
  <si>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</si>
  <si>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</si>
  <si>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</si>
  <si>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</si>
  <si>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</si>
  <si>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</si>
  <si>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</si>
  <si>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</si>
  <si>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</si>
  <si>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</si>
  <si>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</si>
  <si>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</si>
  <si>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</si>
  <si>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</si>
  <si>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</si>
  <si>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</si>
  <si>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</si>
  <si>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</si>
  <si>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</si>
  <si>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</si>
  <si>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</si>
  <si>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</si>
  <si>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</si>
  <si>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</si>
  <si>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</si>
  <si>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</si>
  <si>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</si>
  <si>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</si>
  <si>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</si>
  <si>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</si>
  <si>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</si>
  <si>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</si>
  <si>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</si>
  <si>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</si>
  <si>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</si>
  <si>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</si>
  <si>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</si>
  <si>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</si>
  <si>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</si>
  <si>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</si>
  <si>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</si>
  <si>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</si>
  <si>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</si>
  <si>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</si>
  <si>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</si>
  <si>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</si>
  <si>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</si>
  <si>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</si>
  <si>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</si>
  <si>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</si>
  <si>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</si>
  <si>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</si>
  <si>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</si>
  <si>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</si>
  <si>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</si>
  <si>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</si>
  <si>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</si>
  <si>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</si>
  <si>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</si>
  <si>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</si>
  <si>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</si>
  <si>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</si>
  <si>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</si>
  <si>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</si>
  <si>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</si>
  <si>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</si>
  <si>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</si>
  <si>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</si>
  <si>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</si>
  <si>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</si>
  <si>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</si>
  <si>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</si>
  <si>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</si>
  <si>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</si>
  <si>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</si>
  <si>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</si>
  <si>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</si>
  <si>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</si>
  <si>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</si>
  <si>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</si>
  <si>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</si>
  <si>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</si>
  <si>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</si>
  <si>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</si>
  <si>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</si>
  <si>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</si>
  <si>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</si>
  <si>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</si>
  <si>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</si>
  <si>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</si>
  <si>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</si>
  <si>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</si>
  <si>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</si>
  <si>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</si>
  <si>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</si>
  <si>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</si>
  <si>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</si>
  <si>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</si>
  <si>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</si>
  <si>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</si>
  <si>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</si>
  <si>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</si>
  <si>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</si>
  <si>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</si>
  <si>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</si>
  <si>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</si>
  <si>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</si>
  <si>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</si>
  <si>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</si>
  <si>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</si>
  <si>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</si>
  <si>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</si>
  <si>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</si>
  <si>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</si>
  <si>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</si>
  <si>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</si>
  <si>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</si>
  <si>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</si>
  <si>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</si>
  <si>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</si>
  <si>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</si>
  <si>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</si>
  <si>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</si>
  <si>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</si>
  <si>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</si>
  <si>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</si>
  <si>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</si>
  <si>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</si>
  <si>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</si>
  <si>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</si>
  <si>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</si>
  <si>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</si>
  <si>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</si>
  <si>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</si>
  <si>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</si>
  <si>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</si>
  <si>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</si>
  <si>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</si>
  <si>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</si>
  <si>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</si>
  <si>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</si>
  <si>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</si>
  <si>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</si>
  <si>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</si>
  <si>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</si>
  <si>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</si>
  <si>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</si>
  <si>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</si>
  <si>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</si>
  <si>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</si>
  <si>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</si>
  <si>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</si>
  <si>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</si>
  <si>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</si>
  <si>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</si>
  <si>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</si>
  <si>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</si>
  <si>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</si>
  <si>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</si>
  <si>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</si>
  <si>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</si>
  <si>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</si>
  <si>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</si>
  <si>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</si>
  <si>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</si>
  <si>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</si>
  <si>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</si>
  <si>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</si>
  <si>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</si>
  <si>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</si>
  <si>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</si>
  <si>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</si>
  <si>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</si>
  <si>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</si>
  <si>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</si>
  <si>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</si>
  <si>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</si>
  <si>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</si>
  <si>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</si>
  <si>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</si>
  <si>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</si>
  <si>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</si>
  <si>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</si>
  <si>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</si>
  <si>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</si>
  <si>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</si>
  <si>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</si>
  <si>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</si>
  <si>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</si>
  <si>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</si>
  <si>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</si>
  <si>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</si>
  <si>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</si>
  <si>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</si>
  <si>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</si>
  <si>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</si>
  <si>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</si>
  <si>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</si>
  <si>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</si>
  <si>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</si>
  <si>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</si>
  <si>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</si>
  <si>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</si>
  <si>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</si>
  <si>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</si>
  <si>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</si>
  <si>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</si>
  <si>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</si>
  <si>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</si>
  <si>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</si>
  <si>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</si>
  <si>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</si>
  <si>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</si>
  <si>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</si>
  <si>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</si>
  <si>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</si>
  <si>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</si>
  <si>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</si>
  <si>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</si>
  <si>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</si>
  <si>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</si>
  <si>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</si>
  <si>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</si>
  <si>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</si>
  <si>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</si>
  <si>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</si>
  <si>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</si>
  <si>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</si>
  <si>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</si>
  <si>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</si>
  <si>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</si>
  <si>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</si>
  <si>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</si>
  <si>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</si>
  <si>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</si>
  <si>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</si>
  <si>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</si>
  <si>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</si>
  <si>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</si>
  <si>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</si>
  <si>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</si>
  <si>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</si>
  <si>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</si>
  <si>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</si>
  <si>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</si>
  <si>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</si>
  <si>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</si>
  <si>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</si>
  <si>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</si>
  <si>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</si>
  <si>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</si>
  <si>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</si>
  <si>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</si>
  <si>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</si>
  <si>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</si>
  <si>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</si>
  <si>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</si>
  <si>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</si>
  <si>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</si>
  <si>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</si>
  <si>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</si>
  <si>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</si>
  <si>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</si>
  <si>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</si>
  <si>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</si>
  <si>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</si>
  <si>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</si>
  <si>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</si>
  <si>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</si>
  <si>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</si>
  <si>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</si>
  <si>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</si>
  <si>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</si>
  <si>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</si>
  <si>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</si>
  <si>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</si>
  <si>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</si>
  <si>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</si>
  <si>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</si>
  <si>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</si>
  <si>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</si>
  <si>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</si>
  <si>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</si>
  <si>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</si>
  <si>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</si>
  <si>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</si>
  <si>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</si>
  <si>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</si>
  <si>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</si>
  <si>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</si>
  <si>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</si>
  <si>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</si>
  <si>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</si>
  <si>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</si>
  <si>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</si>
  <si>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</si>
  <si>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</si>
  <si>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</si>
  <si>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</si>
  <si>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</si>
  <si>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</si>
  <si>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</si>
  <si>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</si>
  <si>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</si>
  <si>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</si>
  <si>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</si>
  <si>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</si>
  <si>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</si>
  <si>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</si>
  <si>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</si>
  <si>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</si>
  <si>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</si>
  <si>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</si>
  <si>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</si>
  <si>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</si>
  <si>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</si>
  <si>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</si>
  <si>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</si>
  <si>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</si>
  <si>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</si>
  <si>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</si>
  <si>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</si>
  <si>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</si>
  <si>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</si>
  <si>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</si>
  <si>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</si>
  <si>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</si>
  <si>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</si>
  <si>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</si>
  <si>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</si>
  <si>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</si>
  <si>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</si>
  <si>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</si>
  <si>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</si>
  <si>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</si>
  <si>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</si>
  <si>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</si>
  <si>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</si>
  <si>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</si>
  <si>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</si>
  <si>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</si>
  <si>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</si>
  <si>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</si>
  <si>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</si>
  <si>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</si>
  <si>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</si>
  <si>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</si>
  <si>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</si>
  <si>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</si>
  <si>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</si>
  <si>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</si>
  <si>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</si>
  <si>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</si>
  <si>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</si>
  <si>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</si>
  <si>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</si>
  <si>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</si>
  <si>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</si>
  <si>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</si>
  <si>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</si>
  <si>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</si>
  <si>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</si>
  <si>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</si>
  <si>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</si>
  <si>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</si>
  <si>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</si>
  <si>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</si>
  <si>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</si>
  <si>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</si>
  <si>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</si>
  <si>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</si>
  <si>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</si>
  <si>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</si>
  <si>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</si>
  <si>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</si>
  <si>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</si>
  <si>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</si>
  <si>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</si>
  <si>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</si>
  <si>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</si>
  <si>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</si>
  <si>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</si>
  <si>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</si>
  <si>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</si>
  <si>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</si>
  <si>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</si>
  <si>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</si>
  <si>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</si>
  <si>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</si>
  <si>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</si>
  <si>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</si>
  <si>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</si>
  <si>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</si>
  <si>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</si>
  <si>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</si>
  <si>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</si>
  <si>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</si>
  <si>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</si>
  <si>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</si>
  <si>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</si>
  <si>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</si>
  <si>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</si>
  <si>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</si>
  <si>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</si>
  <si>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</si>
  <si>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</si>
  <si>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</si>
  <si>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</si>
  <si>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</si>
  <si>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</si>
  <si>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</si>
  <si>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</si>
  <si>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</si>
  <si>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</si>
  <si>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</si>
  <si>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</si>
  <si>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</si>
  <si>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</si>
  <si>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</si>
  <si>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</si>
  <si>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</si>
  <si>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</si>
  <si>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</si>
  <si>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</si>
  <si>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</si>
  <si>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</si>
  <si>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</si>
  <si>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</si>
  <si>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</si>
  <si>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</si>
  <si>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</si>
  <si>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</si>
  <si>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</si>
  <si>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</si>
  <si>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</si>
  <si>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</si>
  <si>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</si>
  <si>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</si>
  <si>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</si>
  <si>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</si>
  <si>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</si>
  <si>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</si>
  <si>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</si>
  <si>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</si>
  <si>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</si>
  <si>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</si>
  <si>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</si>
  <si>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</si>
  <si>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</si>
  <si>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</si>
  <si>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</si>
  <si>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</si>
  <si>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</si>
  <si>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</si>
  <si>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</si>
  <si>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</si>
  <si>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</si>
  <si>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</si>
  <si>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</si>
  <si>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</si>
  <si>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</si>
  <si>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</si>
  <si>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</si>
  <si>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</si>
  <si>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</si>
  <si>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</si>
  <si>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</si>
  <si>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</si>
  <si>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</si>
  <si>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</si>
  <si>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</si>
  <si>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</si>
  <si>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</si>
  <si>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</si>
  <si>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</si>
  <si>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</si>
  <si>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</si>
  <si>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</si>
  <si>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</si>
  <si>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</si>
  <si>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</si>
  <si>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</si>
  <si>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</si>
  <si>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</si>
  <si>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</si>
  <si>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</si>
  <si>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</si>
  <si>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</si>
  <si>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</si>
  <si>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</si>
  <si>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</si>
  <si>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</si>
  <si>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</si>
  <si>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</si>
  <si>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</si>
  <si>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</si>
  <si>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</si>
  <si>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</si>
  <si>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</si>
  <si>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</si>
  <si>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</si>
  <si>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</si>
  <si>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</si>
  <si>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</si>
  <si>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</si>
  <si>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</si>
  <si>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</si>
  <si>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</si>
  <si>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</si>
  <si>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</si>
  <si>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</si>
  <si>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</si>
  <si>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</si>
  <si>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</si>
  <si>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</si>
  <si>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</si>
  <si>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</si>
  <si>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</si>
  <si>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</si>
  <si>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</si>
  <si>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</si>
  <si>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</si>
  <si>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</si>
  <si>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</si>
  <si>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</si>
  <si>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ID</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</si>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</sst>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17196744</v>
      </c>
      <c r="D7" s="19" t="str">
        <f>IF($B7="N/A","N/A",IF(C7&gt;15,"No",IF(C7&lt;-15,"No","Yes")))</f>
        <v>N/A</v>
      </c>
      <c r="E7" s="18">
        <v>19259704</v>
      </c>
      <c r="F7" s="19" t="str">
        <f>IF($B7="N/A","N/A",IF(E7&gt;15,"No",IF(E7&lt;-15,"No","Yes")))</f>
        <v>N/A</v>
      </c>
      <c r="G7" s="18">
        <v>19590554</v>
      </c>
      <c r="H7" s="19" t="str">
        <f>IF($B7="N/A","N/A",IF(G7&gt;15,"No",IF(G7&lt;-15,"No","Yes")))</f>
        <v>N/A</v>
      </c>
      <c r="I7" s="20">
        <v>12</v>
      </c>
      <c r="J7" s="20">
        <v>1.718</v>
      </c>
      <c r="K7" s="106" t="str">
        <f t="shared" ref="K7:K54" si="0">IF(J7="Div by 0", "N/A", IF(J7="N/A","N/A", IF(J7&gt;30, "No", IF(J7&lt;-30, "No", "Yes"))))</f>
        <v>Yes</v>
      </c>
    </row>
    <row r="8" spans="1:11" x14ac:dyDescent="0.2">
      <c r="A8" s="124" t="s">
        <v>362</v>
      </c>
      <c r="B8" s="17" t="s">
        <v>213</v>
      </c>
      <c r="C8" s="99">
        <v>60.782610941000002</v>
      </c>
      <c r="D8" s="19" t="str">
        <f>IF($B8="N/A","N/A",IF(C8&gt;15,"No",IF(C8&lt;-15,"No","Yes")))</f>
        <v>N/A</v>
      </c>
      <c r="E8" s="21">
        <v>52.139300790999997</v>
      </c>
      <c r="F8" s="19" t="str">
        <f>IF($B8="N/A","N/A",IF(E8&gt;15,"No",IF(E8&lt;-15,"No","Yes")))</f>
        <v>N/A</v>
      </c>
      <c r="G8" s="21">
        <v>46.355866200000001</v>
      </c>
      <c r="H8" s="19" t="str">
        <f>IF($B8="N/A","N/A",IF(G8&gt;15,"No",IF(G8&lt;-15,"No","Yes")))</f>
        <v>N/A</v>
      </c>
      <c r="I8" s="20">
        <v>-14.2</v>
      </c>
      <c r="J8" s="20">
        <v>-11.1</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39.141944545000001</v>
      </c>
      <c r="D11" s="5" t="str">
        <f>IF($B11="N/A","N/A",IF(C11&gt;15,"No",IF(C11&lt;-15,"No","Yes")))</f>
        <v>N/A</v>
      </c>
      <c r="E11" s="5">
        <v>47.774649081</v>
      </c>
      <c r="F11" s="5" t="str">
        <f>IF($B11="N/A","N/A",IF(E11&gt;15,"No",IF(E11&lt;-15,"No","Yes")))</f>
        <v>N/A</v>
      </c>
      <c r="G11" s="5">
        <v>53.565943056000002</v>
      </c>
      <c r="H11" s="5" t="str">
        <f>IF($B11="N/A","N/A",IF(G11&gt;15,"No",IF(G11&lt;-15,"No","Yes")))</f>
        <v>N/A</v>
      </c>
      <c r="I11" s="6">
        <v>22.05</v>
      </c>
      <c r="J11" s="6">
        <v>12.12</v>
      </c>
      <c r="K11" s="105" t="str">
        <f t="shared" si="0"/>
        <v>Yes</v>
      </c>
    </row>
    <row r="12" spans="1:11" x14ac:dyDescent="0.2">
      <c r="A12" s="124" t="s">
        <v>855</v>
      </c>
      <c r="B12" s="68" t="s">
        <v>214</v>
      </c>
      <c r="C12" s="66">
        <v>99.845732604999995</v>
      </c>
      <c r="D12" s="5" t="str">
        <f>IF(OR($B12="N/A",$C12="N/A"),"N/A",IF(C12&gt;100,"No",IF(C12&lt;95,"No","Yes")))</f>
        <v>Yes</v>
      </c>
      <c r="E12" s="66">
        <v>100</v>
      </c>
      <c r="F12" s="5" t="str">
        <f>IF(OR($B12="N/A",$E12="N/A"),"N/A",IF(E12&gt;100,"No",IF(E12&lt;95,"No","Yes")))</f>
        <v>Yes</v>
      </c>
      <c r="G12" s="66">
        <v>100</v>
      </c>
      <c r="H12" s="5" t="str">
        <f>IF($B12="N/A","N/A",IF(G12&gt;100,"No",IF(G12&lt;95,"No","Yes")))</f>
        <v>Yes</v>
      </c>
      <c r="I12" s="69">
        <v>0.1545</v>
      </c>
      <c r="J12" s="69">
        <v>0</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83.124199364000006</v>
      </c>
      <c r="D15" s="5" t="str">
        <f>IF(OR($B15="N/A",$C15="N/A"),"N/A",IF(C15&gt;100,"No",IF(C15&lt;95,"No","Yes")))</f>
        <v>No</v>
      </c>
      <c r="E15" s="66">
        <v>79.879882989999999</v>
      </c>
      <c r="F15" s="5" t="str">
        <f>IF(OR($B15="N/A",$E15="N/A"),"N/A",IF(E15&gt;100,"No",IF(E15&lt;95,"No","Yes")))</f>
        <v>No</v>
      </c>
      <c r="G15" s="66">
        <v>77.937141870000005</v>
      </c>
      <c r="H15" s="5" t="str">
        <f>IF($B15="N/A","N/A",IF(G15&gt;100,"No",IF(G15&lt;95,"No","Yes")))</f>
        <v>No</v>
      </c>
      <c r="I15" s="69">
        <v>-3.9</v>
      </c>
      <c r="J15" s="69">
        <v>-2.4300000000000002</v>
      </c>
      <c r="K15" s="105" t="str">
        <f t="shared" si="0"/>
        <v>Yes</v>
      </c>
    </row>
    <row r="16" spans="1:11" x14ac:dyDescent="0.2">
      <c r="A16" s="124" t="s">
        <v>331</v>
      </c>
      <c r="B16" s="22" t="s">
        <v>213</v>
      </c>
      <c r="C16" s="56">
        <v>10452630</v>
      </c>
      <c r="D16" s="5" t="str">
        <f>IF($B16="N/A","N/A",IF(C16&gt;15,"No",IF(C16&lt;-15,"No","Yes")))</f>
        <v>N/A</v>
      </c>
      <c r="E16" s="23">
        <v>10041875</v>
      </c>
      <c r="F16" s="5" t="str">
        <f>IF($B16="N/A","N/A",IF(E16&gt;15,"No",IF(E16&lt;-15,"No","Yes")))</f>
        <v>N/A</v>
      </c>
      <c r="G16" s="23">
        <v>9081371</v>
      </c>
      <c r="H16" s="5" t="str">
        <f>IF($B16="N/A","N/A",IF(G16&gt;15,"No",IF(G16&lt;-15,"No","Yes")))</f>
        <v>N/A</v>
      </c>
      <c r="I16" s="6">
        <v>-3.93</v>
      </c>
      <c r="J16" s="6">
        <v>-9.56</v>
      </c>
      <c r="K16" s="105" t="str">
        <f t="shared" si="0"/>
        <v>Yes</v>
      </c>
    </row>
    <row r="17" spans="1:11" x14ac:dyDescent="0.2">
      <c r="A17" s="124" t="s">
        <v>439</v>
      </c>
      <c r="B17" s="22" t="s">
        <v>215</v>
      </c>
      <c r="C17" s="66">
        <v>9.4321429152</v>
      </c>
      <c r="D17" s="5" t="str">
        <f>IF($B17="N/A","N/A",IF(C17&gt;20,"No",IF(C17&lt;5,"No","Yes")))</f>
        <v>Yes</v>
      </c>
      <c r="E17" s="5">
        <v>9.2230285679000001</v>
      </c>
      <c r="F17" s="5" t="str">
        <f>IF($B17="N/A","N/A",IF(E17&gt;20,"No",IF(E17&lt;5,"No","Yes")))</f>
        <v>Yes</v>
      </c>
      <c r="G17" s="5">
        <v>10.420166735</v>
      </c>
      <c r="H17" s="5" t="str">
        <f>IF($B17="N/A","N/A",IF(G17&gt;20,"No",IF(G17&lt;5,"No","Yes")))</f>
        <v>Yes</v>
      </c>
      <c r="I17" s="6">
        <v>-2.2200000000000002</v>
      </c>
      <c r="J17" s="6">
        <v>12.98</v>
      </c>
      <c r="K17" s="105" t="str">
        <f t="shared" si="0"/>
        <v>Yes</v>
      </c>
    </row>
    <row r="18" spans="1:11" x14ac:dyDescent="0.2">
      <c r="A18" s="124" t="s">
        <v>440</v>
      </c>
      <c r="B18" s="17" t="s">
        <v>213</v>
      </c>
      <c r="C18" s="66">
        <v>90.567857085</v>
      </c>
      <c r="D18" s="5" t="str">
        <f>IF($B18="N/A","N/A",IF(C18&gt;15,"No",IF(C18&lt;-15,"No","Yes")))</f>
        <v>N/A</v>
      </c>
      <c r="E18" s="5">
        <v>90.776971431999996</v>
      </c>
      <c r="F18" s="5" t="str">
        <f>IF($B18="N/A","N/A",IF(E18&gt;15,"No",IF(E18&lt;-15,"No","Yes")))</f>
        <v>N/A</v>
      </c>
      <c r="G18" s="5">
        <v>89.579833265000005</v>
      </c>
      <c r="H18" s="5" t="str">
        <f>IF($B18="N/A","N/A",IF(G18&gt;15,"No",IF(G18&lt;-15,"No","Yes")))</f>
        <v>N/A</v>
      </c>
      <c r="I18" s="6">
        <v>0.23089999999999999</v>
      </c>
      <c r="J18" s="6">
        <v>-1.32</v>
      </c>
      <c r="K18" s="105" t="str">
        <f t="shared" si="0"/>
        <v>Yes</v>
      </c>
    </row>
    <row r="19" spans="1:11" x14ac:dyDescent="0.2">
      <c r="A19" s="124" t="s">
        <v>441</v>
      </c>
      <c r="B19" s="22" t="s">
        <v>216</v>
      </c>
      <c r="C19" s="66">
        <v>5.7242435636</v>
      </c>
      <c r="D19" s="5" t="str">
        <f>IF($B19="N/A","N/A",IF(C19&gt;1,"Yes","No"))</f>
        <v>Yes</v>
      </c>
      <c r="E19" s="5">
        <v>5.7507686563</v>
      </c>
      <c r="F19" s="5" t="str">
        <f>IF($B19="N/A","N/A",IF(E19&gt;1,"Yes","No"))</f>
        <v>Yes</v>
      </c>
      <c r="G19" s="5">
        <v>6.7173888171999998</v>
      </c>
      <c r="H19" s="5" t="str">
        <f>IF($B19="N/A","N/A",IF(G19&gt;1,"Yes","No"))</f>
        <v>Yes</v>
      </c>
      <c r="I19" s="6">
        <v>0.46339999999999998</v>
      </c>
      <c r="J19" s="6">
        <v>16.809999999999999</v>
      </c>
      <c r="K19" s="105" t="str">
        <f t="shared" si="0"/>
        <v>Yes</v>
      </c>
    </row>
    <row r="20" spans="1:11" x14ac:dyDescent="0.2">
      <c r="A20" s="124" t="s">
        <v>857</v>
      </c>
      <c r="B20" s="22" t="s">
        <v>213</v>
      </c>
      <c r="C20" s="59">
        <v>124.97836493</v>
      </c>
      <c r="D20" s="5" t="str">
        <f>IF($B20="N/A","N/A",IF(C20&gt;15,"No",IF(C20&lt;-15,"No","Yes")))</f>
        <v>N/A</v>
      </c>
      <c r="E20" s="24">
        <v>111.1712893</v>
      </c>
      <c r="F20" s="5" t="str">
        <f>IF($B20="N/A","N/A",IF(E20&gt;15,"No",IF(E20&lt;-15,"No","Yes")))</f>
        <v>N/A</v>
      </c>
      <c r="G20" s="24">
        <v>120.36291107</v>
      </c>
      <c r="H20" s="5" t="str">
        <f>IF($B20="N/A","N/A",IF(G20&gt;15,"No",IF(G20&lt;-15,"No","Yes")))</f>
        <v>N/A</v>
      </c>
      <c r="I20" s="6">
        <v>-11</v>
      </c>
      <c r="J20" s="6">
        <v>8.2680000000000007</v>
      </c>
      <c r="K20" s="105" t="str">
        <f t="shared" si="0"/>
        <v>Yes</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05" t="str">
        <f t="shared" si="0"/>
        <v>N/A</v>
      </c>
    </row>
    <row r="22" spans="1:11" x14ac:dyDescent="0.2">
      <c r="A22" s="124" t="s">
        <v>1685</v>
      </c>
      <c r="B22" s="22" t="s">
        <v>213</v>
      </c>
      <c r="C22" s="70">
        <v>26.167308182999999</v>
      </c>
      <c r="D22" s="5" t="str">
        <f>IF($B22="N/A","N/A",IF(C22&gt;15,"No",IF(C22&lt;-15,"No","Yes")))</f>
        <v>N/A</v>
      </c>
      <c r="E22" s="71">
        <v>35.620781088000001</v>
      </c>
      <c r="F22" s="5" t="str">
        <f>IF($B22="N/A","N/A",IF(E22&gt;15,"No",IF(E22&lt;-15,"No","Yes")))</f>
        <v>N/A</v>
      </c>
      <c r="G22" s="71">
        <v>40.308783509000001</v>
      </c>
      <c r="H22" s="5" t="str">
        <f>IF($B22="N/A","N/A",IF(G22&gt;15,"No",IF(G22&lt;-15,"No","Yes")))</f>
        <v>N/A</v>
      </c>
      <c r="I22" s="6">
        <v>36.130000000000003</v>
      </c>
      <c r="J22" s="6">
        <v>13.16</v>
      </c>
      <c r="K22" s="105" t="str">
        <f t="shared" si="0"/>
        <v>Yes</v>
      </c>
    </row>
    <row r="23" spans="1:11" x14ac:dyDescent="0.2">
      <c r="A23" s="124" t="s">
        <v>35</v>
      </c>
      <c r="B23" s="22" t="s">
        <v>213</v>
      </c>
      <c r="C23" s="70">
        <v>13.068404112</v>
      </c>
      <c r="D23" s="5" t="str">
        <f>IF($B23="N/A","N/A",IF(C23&gt;15,"No",IF(C23&lt;-15,"No","Yes")))</f>
        <v>N/A</v>
      </c>
      <c r="E23" s="71">
        <v>12.153867993</v>
      </c>
      <c r="F23" s="5" t="str">
        <f>IF($B23="N/A","N/A",IF(E23&gt;15,"No",IF(E23&lt;-15,"No","Yes")))</f>
        <v>N/A</v>
      </c>
      <c r="G23" s="71">
        <v>13.257159547000001</v>
      </c>
      <c r="H23" s="5" t="str">
        <f>IF($B23="N/A","N/A",IF(G23&gt;15,"No",IF(G23&lt;-15,"No","Yes")))</f>
        <v>N/A</v>
      </c>
      <c r="I23" s="6">
        <v>-7</v>
      </c>
      <c r="J23" s="6">
        <v>9.0779999999999994</v>
      </c>
      <c r="K23" s="105" t="str">
        <f t="shared" si="0"/>
        <v>Yes</v>
      </c>
    </row>
    <row r="24" spans="1:11" x14ac:dyDescent="0.2">
      <c r="A24" s="124" t="s">
        <v>858</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05" t="str">
        <f t="shared" si="0"/>
        <v>N/A</v>
      </c>
    </row>
    <row r="25" spans="1:11" x14ac:dyDescent="0.2">
      <c r="A25" s="124" t="s">
        <v>859</v>
      </c>
      <c r="B25" s="22" t="s">
        <v>244</v>
      </c>
      <c r="C25" s="59">
        <v>11.893207776000001</v>
      </c>
      <c r="D25" s="5" t="str">
        <f>IF($B25="N/A","N/A",IF(C25&gt;250,"No",IF(C25&lt;20,"No","Yes")))</f>
        <v>No</v>
      </c>
      <c r="E25" s="24">
        <v>15.415492875</v>
      </c>
      <c r="F25" s="5" t="str">
        <f>IF($B25="N/A","N/A",IF(E25&gt;250,"No",IF(E25&lt;20,"No","Yes")))</f>
        <v>No</v>
      </c>
      <c r="G25" s="24">
        <v>21.387718993</v>
      </c>
      <c r="H25" s="5" t="str">
        <f>IF($B25="N/A","N/A",IF(G25&gt;250,"No",IF(G25&lt;20,"No","Yes")))</f>
        <v>Yes</v>
      </c>
      <c r="I25" s="6">
        <v>29.62</v>
      </c>
      <c r="J25" s="6">
        <v>38.74</v>
      </c>
      <c r="K25" s="105" t="str">
        <f t="shared" si="0"/>
        <v>No</v>
      </c>
    </row>
    <row r="26" spans="1:11" x14ac:dyDescent="0.2">
      <c r="A26" s="124" t="s">
        <v>860</v>
      </c>
      <c r="B26" s="22" t="s">
        <v>245</v>
      </c>
      <c r="C26" s="59">
        <v>3.1464482454999998</v>
      </c>
      <c r="D26" s="5" t="str">
        <f>IF($B26="N/A","N/A",IF(C26&gt;5,"No",IF(C26&lt;3,"No","Yes")))</f>
        <v>Yes</v>
      </c>
      <c r="E26" s="24">
        <v>3.6606637306000001</v>
      </c>
      <c r="F26" s="5" t="str">
        <f>IF($B26="N/A","N/A",IF(E26&gt;5,"No",IF(E26&lt;3,"No","Yes")))</f>
        <v>Yes</v>
      </c>
      <c r="G26" s="24">
        <v>3.6562541031000002</v>
      </c>
      <c r="H26" s="5" t="str">
        <f>IF($B26="N/A","N/A",IF(G26&gt;5,"No",IF(G26&lt;3,"No","Yes")))</f>
        <v>Yes</v>
      </c>
      <c r="I26" s="6">
        <v>16.34</v>
      </c>
      <c r="J26" s="6">
        <v>-0.12</v>
      </c>
      <c r="K26" s="105" t="str">
        <f t="shared" si="0"/>
        <v>Yes</v>
      </c>
    </row>
    <row r="27" spans="1:11" x14ac:dyDescent="0.2">
      <c r="A27" s="124" t="s">
        <v>131</v>
      </c>
      <c r="B27" s="22" t="s">
        <v>213</v>
      </c>
      <c r="C27" s="56">
        <v>3341</v>
      </c>
      <c r="D27" s="22" t="s">
        <v>213</v>
      </c>
      <c r="E27" s="23">
        <v>11154</v>
      </c>
      <c r="F27" s="22" t="s">
        <v>213</v>
      </c>
      <c r="G27" s="23">
        <v>12609</v>
      </c>
      <c r="H27" s="5" t="str">
        <f>IF($B27="N/A","N/A",IF(G27&gt;15,"No",IF(G27&lt;-15,"No","Yes")))</f>
        <v>N/A</v>
      </c>
      <c r="I27" s="6">
        <v>233.9</v>
      </c>
      <c r="J27" s="6">
        <v>13.04</v>
      </c>
      <c r="K27" s="105" t="str">
        <f t="shared" si="0"/>
        <v>Yes</v>
      </c>
    </row>
    <row r="28" spans="1:11" x14ac:dyDescent="0.2">
      <c r="A28" s="124" t="s">
        <v>346</v>
      </c>
      <c r="B28" s="22" t="s">
        <v>213</v>
      </c>
      <c r="C28" s="57">
        <v>1.9428096400000001E-2</v>
      </c>
      <c r="D28" s="22" t="s">
        <v>213</v>
      </c>
      <c r="E28" s="4">
        <v>5.7913662599999999E-2</v>
      </c>
      <c r="F28" s="22" t="s">
        <v>213</v>
      </c>
      <c r="G28" s="4">
        <v>6.4362651500000007E-2</v>
      </c>
      <c r="H28" s="5" t="str">
        <f>IF($B28="N/A","N/A",IF(G28&gt;15,"No",IF(G28&lt;-15,"No","Yes")))</f>
        <v>N/A</v>
      </c>
      <c r="I28" s="6">
        <v>198.1</v>
      </c>
      <c r="J28" s="6">
        <v>11.14</v>
      </c>
      <c r="K28" s="105" t="str">
        <f t="shared" si="0"/>
        <v>Yes</v>
      </c>
    </row>
    <row r="29" spans="1:11" ht="25.5" x14ac:dyDescent="0.2">
      <c r="A29" s="124" t="s">
        <v>836</v>
      </c>
      <c r="B29" s="22" t="s">
        <v>213</v>
      </c>
      <c r="C29" s="24">
        <v>629.43070937000005</v>
      </c>
      <c r="D29" s="22" t="s">
        <v>213</v>
      </c>
      <c r="E29" s="24">
        <v>238.27972027999999</v>
      </c>
      <c r="F29" s="22" t="s">
        <v>213</v>
      </c>
      <c r="G29" s="24">
        <v>2120.4577683000002</v>
      </c>
      <c r="H29" s="22" t="s">
        <v>213</v>
      </c>
      <c r="I29" s="6">
        <v>-62.1</v>
      </c>
      <c r="J29" s="6">
        <v>789.9</v>
      </c>
      <c r="K29" s="105" t="str">
        <f t="shared" si="0"/>
        <v>No</v>
      </c>
    </row>
    <row r="30" spans="1:11" x14ac:dyDescent="0.2">
      <c r="A30" s="124" t="s">
        <v>27</v>
      </c>
      <c r="B30" s="22" t="s">
        <v>217</v>
      </c>
      <c r="C30" s="23">
        <v>11</v>
      </c>
      <c r="D30" s="5" t="str">
        <f>IF($B30="N/A","N/A",IF(C30="N/A","N/A",IF(C30=0,"Yes","No")))</f>
        <v>No</v>
      </c>
      <c r="E30" s="23">
        <v>0</v>
      </c>
      <c r="F30" s="5" t="str">
        <f>IF($B30="N/A","N/A",IF(E30="N/A","N/A",IF(E30=0,"Yes","No")))</f>
        <v>Yes</v>
      </c>
      <c r="G30" s="23">
        <v>13</v>
      </c>
      <c r="H30" s="5" t="str">
        <f>IF($B30="N/A","N/A",IF(G30=0,"Yes","No"))</f>
        <v>No</v>
      </c>
      <c r="I30" s="6">
        <v>-100</v>
      </c>
      <c r="J30" s="6" t="s">
        <v>1748</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05" t="str">
        <f t="shared" si="0"/>
        <v>N/A</v>
      </c>
    </row>
    <row r="32" spans="1:11" ht="25.5" x14ac:dyDescent="0.2">
      <c r="A32" s="128" t="s">
        <v>654</v>
      </c>
      <c r="B32" s="72" t="s">
        <v>213</v>
      </c>
      <c r="C32" s="57" t="s">
        <v>1748</v>
      </c>
      <c r="D32" s="5" t="str">
        <f t="shared" si="4"/>
        <v>N/A</v>
      </c>
      <c r="E32" s="57" t="s">
        <v>1748</v>
      </c>
      <c r="F32" s="5" t="str">
        <f t="shared" si="4"/>
        <v>N/A</v>
      </c>
      <c r="G32" s="57" t="s">
        <v>1748</v>
      </c>
      <c r="H32" s="5" t="str">
        <f t="shared" si="5"/>
        <v>N/A</v>
      </c>
      <c r="I32" s="6" t="s">
        <v>1748</v>
      </c>
      <c r="J32" s="6" t="s">
        <v>1748</v>
      </c>
      <c r="K32" s="105" t="str">
        <f t="shared" si="0"/>
        <v>N/A</v>
      </c>
    </row>
    <row r="33" spans="1:11" x14ac:dyDescent="0.2">
      <c r="A33" s="128" t="s">
        <v>655</v>
      </c>
      <c r="B33" s="72" t="s">
        <v>213</v>
      </c>
      <c r="C33" s="57" t="s">
        <v>1748</v>
      </c>
      <c r="D33" s="5" t="str">
        <f t="shared" si="4"/>
        <v>N/A</v>
      </c>
      <c r="E33" s="57" t="s">
        <v>1748</v>
      </c>
      <c r="F33" s="5" t="str">
        <f t="shared" si="4"/>
        <v>N/A</v>
      </c>
      <c r="G33" s="57" t="s">
        <v>1748</v>
      </c>
      <c r="H33" s="5" t="str">
        <f t="shared" si="5"/>
        <v>N/A</v>
      </c>
      <c r="I33" s="6" t="s">
        <v>1748</v>
      </c>
      <c r="J33" s="6" t="s">
        <v>1748</v>
      </c>
      <c r="K33" s="105" t="str">
        <f t="shared" si="0"/>
        <v>N/A</v>
      </c>
    </row>
    <row r="34" spans="1:11" x14ac:dyDescent="0.2">
      <c r="A34" s="128" t="s">
        <v>656</v>
      </c>
      <c r="B34" s="72" t="s">
        <v>213</v>
      </c>
      <c r="C34" s="57" t="s">
        <v>1748</v>
      </c>
      <c r="D34" s="5" t="str">
        <f t="shared" si="4"/>
        <v>N/A</v>
      </c>
      <c r="E34" s="57" t="s">
        <v>1748</v>
      </c>
      <c r="F34" s="5" t="str">
        <f t="shared" si="4"/>
        <v>N/A</v>
      </c>
      <c r="G34" s="57" t="s">
        <v>1748</v>
      </c>
      <c r="H34" s="5" t="str">
        <f t="shared" si="5"/>
        <v>N/A</v>
      </c>
      <c r="I34" s="6" t="s">
        <v>1748</v>
      </c>
      <c r="J34" s="6" t="s">
        <v>1748</v>
      </c>
      <c r="K34" s="105" t="str">
        <f t="shared" si="0"/>
        <v>N/A</v>
      </c>
    </row>
    <row r="35" spans="1:11" x14ac:dyDescent="0.2">
      <c r="A35" s="128" t="s">
        <v>657</v>
      </c>
      <c r="B35" s="72" t="s">
        <v>213</v>
      </c>
      <c r="C35" s="57" t="s">
        <v>1748</v>
      </c>
      <c r="D35" s="5" t="str">
        <f t="shared" si="4"/>
        <v>N/A</v>
      </c>
      <c r="E35" s="57" t="s">
        <v>1748</v>
      </c>
      <c r="F35" s="5" t="str">
        <f t="shared" si="4"/>
        <v>N/A</v>
      </c>
      <c r="G35" s="57" t="s">
        <v>1748</v>
      </c>
      <c r="H35" s="5" t="str">
        <f t="shared" si="5"/>
        <v>N/A</v>
      </c>
      <c r="I35" s="6" t="s">
        <v>1748</v>
      </c>
      <c r="J35" s="6" t="s">
        <v>1748</v>
      </c>
      <c r="K35" s="105" t="str">
        <f t="shared" si="0"/>
        <v>N/A</v>
      </c>
    </row>
    <row r="36" spans="1:11" x14ac:dyDescent="0.2">
      <c r="A36" s="128" t="s">
        <v>349</v>
      </c>
      <c r="B36" s="72" t="s">
        <v>213</v>
      </c>
      <c r="C36" s="56">
        <v>4483800</v>
      </c>
      <c r="D36" s="5" t="str">
        <f t="shared" si="4"/>
        <v>N/A</v>
      </c>
      <c r="E36" s="56">
        <v>6860457</v>
      </c>
      <c r="F36" s="5" t="str">
        <f t="shared" si="4"/>
        <v>N/A</v>
      </c>
      <c r="G36" s="56">
        <v>7896714</v>
      </c>
      <c r="H36" s="5" t="str">
        <f t="shared" si="5"/>
        <v>N/A</v>
      </c>
      <c r="I36" s="6">
        <v>53.01</v>
      </c>
      <c r="J36" s="6">
        <v>15.1</v>
      </c>
      <c r="K36" s="105" t="str">
        <f t="shared" si="0"/>
        <v>Yes</v>
      </c>
    </row>
    <row r="37" spans="1:11" x14ac:dyDescent="0.2">
      <c r="A37" s="128" t="s">
        <v>658</v>
      </c>
      <c r="B37" s="72" t="s">
        <v>213</v>
      </c>
      <c r="C37" s="57">
        <v>54.603751281999998</v>
      </c>
      <c r="D37" s="5" t="str">
        <f t="shared" si="4"/>
        <v>N/A</v>
      </c>
      <c r="E37" s="57">
        <v>40.309238874000002</v>
      </c>
      <c r="F37" s="5" t="str">
        <f t="shared" si="4"/>
        <v>N/A</v>
      </c>
      <c r="G37" s="57">
        <v>32.328472324000003</v>
      </c>
      <c r="H37" s="5" t="str">
        <f t="shared" si="5"/>
        <v>N/A</v>
      </c>
      <c r="I37" s="6">
        <v>-26.2</v>
      </c>
      <c r="J37" s="6">
        <v>-19.8</v>
      </c>
      <c r="K37" s="105" t="str">
        <f t="shared" si="0"/>
        <v>Yes</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42.159574468000002</v>
      </c>
      <c r="D41" s="5" t="str">
        <f t="shared" si="4"/>
        <v>N/A</v>
      </c>
      <c r="E41" s="57">
        <v>40.411710182</v>
      </c>
      <c r="F41" s="5" t="str">
        <f t="shared" si="4"/>
        <v>N/A</v>
      </c>
      <c r="G41" s="57">
        <v>0</v>
      </c>
      <c r="H41" s="5" t="str">
        <f t="shared" si="5"/>
        <v>N/A</v>
      </c>
      <c r="I41" s="6">
        <v>-4.1500000000000004</v>
      </c>
      <c r="J41" s="6">
        <v>-100</v>
      </c>
      <c r="K41" s="105" t="str">
        <f t="shared" si="0"/>
        <v>No</v>
      </c>
    </row>
    <row r="42" spans="1:11" x14ac:dyDescent="0.2">
      <c r="A42" s="128" t="s">
        <v>663</v>
      </c>
      <c r="B42" s="72" t="s">
        <v>213</v>
      </c>
      <c r="C42" s="57">
        <v>96.763325750000007</v>
      </c>
      <c r="D42" s="5" t="str">
        <f t="shared" si="4"/>
        <v>N/A</v>
      </c>
      <c r="E42" s="57">
        <v>80.720949055999995</v>
      </c>
      <c r="F42" s="5" t="str">
        <f t="shared" si="4"/>
        <v>N/A</v>
      </c>
      <c r="G42" s="57">
        <v>32.328472324000003</v>
      </c>
      <c r="H42" s="5" t="str">
        <f t="shared" si="5"/>
        <v>N/A</v>
      </c>
      <c r="I42" s="6">
        <v>-16.600000000000001</v>
      </c>
      <c r="J42" s="6">
        <v>-60</v>
      </c>
      <c r="K42" s="105" t="str">
        <f t="shared" si="0"/>
        <v>No</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4.7999717800000001E-2</v>
      </c>
      <c r="F44" s="5" t="str">
        <f t="shared" si="4"/>
        <v>N/A</v>
      </c>
      <c r="G44" s="57">
        <v>4.2587334400000003E-2</v>
      </c>
      <c r="H44" s="5" t="str">
        <f t="shared" si="5"/>
        <v>N/A</v>
      </c>
      <c r="I44" s="6" t="s">
        <v>1748</v>
      </c>
      <c r="J44" s="6">
        <v>-11.3</v>
      </c>
      <c r="K44" s="105" t="str">
        <f t="shared" si="0"/>
        <v>Yes</v>
      </c>
    </row>
    <row r="45" spans="1:11" x14ac:dyDescent="0.2">
      <c r="A45" s="128" t="s">
        <v>666</v>
      </c>
      <c r="B45" s="72" t="s">
        <v>213</v>
      </c>
      <c r="C45" s="57">
        <v>3.2366742495</v>
      </c>
      <c r="D45" s="5" t="str">
        <f t="shared" si="4"/>
        <v>N/A</v>
      </c>
      <c r="E45" s="57">
        <v>18.833934824</v>
      </c>
      <c r="F45" s="5" t="str">
        <f t="shared" si="4"/>
        <v>N/A</v>
      </c>
      <c r="G45" s="57">
        <v>67.567573044</v>
      </c>
      <c r="H45" s="5" t="str">
        <f t="shared" si="5"/>
        <v>N/A</v>
      </c>
      <c r="I45" s="6">
        <v>481.9</v>
      </c>
      <c r="J45" s="6">
        <v>258.8</v>
      </c>
      <c r="K45" s="105" t="str">
        <f t="shared" si="0"/>
        <v>No</v>
      </c>
    </row>
    <row r="46" spans="1:11" x14ac:dyDescent="0.2">
      <c r="A46" s="128" t="s">
        <v>350</v>
      </c>
      <c r="B46" s="72" t="s">
        <v>213</v>
      </c>
      <c r="C46" s="56">
        <v>2247340</v>
      </c>
      <c r="D46" s="5" t="str">
        <f t="shared" si="4"/>
        <v>N/A</v>
      </c>
      <c r="E46" s="56">
        <v>2340799</v>
      </c>
      <c r="F46" s="5" t="str">
        <f t="shared" si="4"/>
        <v>N/A</v>
      </c>
      <c r="G46" s="56">
        <v>2597151</v>
      </c>
      <c r="H46" s="5" t="str">
        <f t="shared" si="5"/>
        <v>N/A</v>
      </c>
      <c r="I46" s="6">
        <v>4.1589999999999998</v>
      </c>
      <c r="J46" s="6">
        <v>10.95</v>
      </c>
      <c r="K46" s="105" t="str">
        <f t="shared" si="0"/>
        <v>Yes</v>
      </c>
    </row>
    <row r="47" spans="1:11" x14ac:dyDescent="0.2">
      <c r="A47" s="128" t="s">
        <v>667</v>
      </c>
      <c r="B47" s="72" t="s">
        <v>213</v>
      </c>
      <c r="C47" s="57">
        <v>99.965514786</v>
      </c>
      <c r="D47" s="5" t="str">
        <f t="shared" si="4"/>
        <v>N/A</v>
      </c>
      <c r="E47" s="57">
        <v>96.063352726999995</v>
      </c>
      <c r="F47" s="5" t="str">
        <f t="shared" si="4"/>
        <v>N/A</v>
      </c>
      <c r="G47" s="57">
        <v>96.045320430000004</v>
      </c>
      <c r="H47" s="5" t="str">
        <f t="shared" si="5"/>
        <v>N/A</v>
      </c>
      <c r="I47" s="6">
        <v>-3.9</v>
      </c>
      <c r="J47" s="6">
        <v>-1.9E-2</v>
      </c>
      <c r="K47" s="105" t="str">
        <f t="shared" si="0"/>
        <v>Yes</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3.4485213600000002E-2</v>
      </c>
      <c r="D50" s="5" t="str">
        <f t="shared" si="4"/>
        <v>N/A</v>
      </c>
      <c r="E50" s="57">
        <v>3.9366472730000002</v>
      </c>
      <c r="F50" s="5" t="str">
        <f t="shared" si="4"/>
        <v>N/A</v>
      </c>
      <c r="G50" s="57">
        <v>3.9546795700000001</v>
      </c>
      <c r="H50" s="5" t="str">
        <f t="shared" si="5"/>
        <v>N/A</v>
      </c>
      <c r="I50" s="6">
        <v>11315</v>
      </c>
      <c r="J50" s="6">
        <v>0.45810000000000001</v>
      </c>
      <c r="K50" s="105" t="str">
        <f t="shared" si="0"/>
        <v>Yes</v>
      </c>
    </row>
    <row r="51" spans="1:11" x14ac:dyDescent="0.2">
      <c r="A51" s="128" t="s">
        <v>351</v>
      </c>
      <c r="B51" s="22" t="s">
        <v>213</v>
      </c>
      <c r="C51" s="56">
        <v>0</v>
      </c>
      <c r="D51" s="22" t="s">
        <v>213</v>
      </c>
      <c r="E51" s="23">
        <v>0</v>
      </c>
      <c r="F51" s="22" t="s">
        <v>213</v>
      </c>
      <c r="G51" s="23">
        <v>0</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9466723</v>
      </c>
      <c r="D6" s="5" t="str">
        <f>IF($B6="N/A","N/A",IF(C6&gt;15,"No",IF(C6&lt;-15,"No","Yes")))</f>
        <v>N/A</v>
      </c>
      <c r="E6" s="23">
        <v>9115710</v>
      </c>
      <c r="F6" s="5" t="str">
        <f>IF($B6="N/A","N/A",IF(E6&gt;15,"No",IF(E6&lt;-15,"No","Yes")))</f>
        <v>N/A</v>
      </c>
      <c r="G6" s="23">
        <v>8135077</v>
      </c>
      <c r="H6" s="5" t="str">
        <f>IF($B6="N/A","N/A",IF(G6&gt;15,"No",IF(G6&lt;-15,"No","Yes")))</f>
        <v>N/A</v>
      </c>
      <c r="I6" s="6">
        <v>-3.71</v>
      </c>
      <c r="J6" s="6">
        <v>-10.8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13.046130113</v>
      </c>
      <c r="D9" s="5" t="str">
        <f t="shared" ref="D9:D15" si="1">IF($B9="N/A","N/A",IF(C9&gt;15,"No",IF(C9&lt;-15,"No","Yes")))</f>
        <v>N/A</v>
      </c>
      <c r="E9" s="4">
        <v>13.31922582</v>
      </c>
      <c r="F9" s="5" t="str">
        <f t="shared" ref="F9:F15" si="2">IF($B9="N/A","N/A",IF(E9&gt;15,"No",IF(E9&lt;-15,"No","Yes")))</f>
        <v>N/A</v>
      </c>
      <c r="G9" s="4">
        <v>14.906386258</v>
      </c>
      <c r="H9" s="5" t="str">
        <f t="shared" ref="H9:H15" si="3">IF($B9="N/A","N/A",IF(G9&gt;15,"No",IF(G9&lt;-15,"No","Yes")))</f>
        <v>N/A</v>
      </c>
      <c r="I9" s="6">
        <v>2.093</v>
      </c>
      <c r="J9" s="6">
        <v>11.92</v>
      </c>
      <c r="K9" s="105" t="str">
        <f t="shared" si="0"/>
        <v>Yes</v>
      </c>
    </row>
    <row r="10" spans="1:11" x14ac:dyDescent="0.2">
      <c r="A10" s="124" t="s">
        <v>36</v>
      </c>
      <c r="B10" s="22" t="s">
        <v>213</v>
      </c>
      <c r="C10" s="57">
        <v>36.295733482999999</v>
      </c>
      <c r="D10" s="5" t="str">
        <f t="shared" si="1"/>
        <v>N/A</v>
      </c>
      <c r="E10" s="4">
        <v>35.114520607000003</v>
      </c>
      <c r="F10" s="5" t="str">
        <f t="shared" si="2"/>
        <v>N/A</v>
      </c>
      <c r="G10" s="4">
        <v>36.007217828000002</v>
      </c>
      <c r="H10" s="5" t="str">
        <f t="shared" si="3"/>
        <v>N/A</v>
      </c>
      <c r="I10" s="6">
        <v>-3.25</v>
      </c>
      <c r="J10" s="6">
        <v>2.5419999999999998</v>
      </c>
      <c r="K10" s="105" t="str">
        <f t="shared" si="0"/>
        <v>Yes</v>
      </c>
    </row>
    <row r="11" spans="1:11" x14ac:dyDescent="0.2">
      <c r="A11" s="124" t="s">
        <v>37</v>
      </c>
      <c r="B11" s="22" t="s">
        <v>213</v>
      </c>
      <c r="C11" s="57">
        <v>94.420429607000003</v>
      </c>
      <c r="D11" s="5" t="str">
        <f t="shared" si="1"/>
        <v>N/A</v>
      </c>
      <c r="E11" s="4">
        <v>93.243404205000004</v>
      </c>
      <c r="F11" s="5" t="str">
        <f t="shared" si="2"/>
        <v>N/A</v>
      </c>
      <c r="G11" s="4">
        <v>91.871132341999996</v>
      </c>
      <c r="H11" s="5" t="str">
        <f t="shared" si="3"/>
        <v>N/A</v>
      </c>
      <c r="I11" s="6">
        <v>-1.25</v>
      </c>
      <c r="J11" s="6">
        <v>-1.47</v>
      </c>
      <c r="K11" s="105" t="str">
        <f t="shared" si="0"/>
        <v>Yes</v>
      </c>
    </row>
    <row r="12" spans="1:11" x14ac:dyDescent="0.2">
      <c r="A12" s="124" t="s">
        <v>38</v>
      </c>
      <c r="B12" s="22" t="s">
        <v>213</v>
      </c>
      <c r="C12" s="57">
        <v>10.791241272000001</v>
      </c>
      <c r="D12" s="5" t="str">
        <f t="shared" si="1"/>
        <v>N/A</v>
      </c>
      <c r="E12" s="4">
        <v>10.968951003000001</v>
      </c>
      <c r="F12" s="5" t="str">
        <f t="shared" si="2"/>
        <v>N/A</v>
      </c>
      <c r="G12" s="4">
        <v>12.082353307</v>
      </c>
      <c r="H12" s="5" t="str">
        <f t="shared" si="3"/>
        <v>N/A</v>
      </c>
      <c r="I12" s="6">
        <v>1.647</v>
      </c>
      <c r="J12" s="6">
        <v>10.15</v>
      </c>
      <c r="K12" s="105" t="str">
        <f t="shared" si="0"/>
        <v>Yes</v>
      </c>
    </row>
    <row r="13" spans="1:11" x14ac:dyDescent="0.2">
      <c r="A13" s="124" t="s">
        <v>861</v>
      </c>
      <c r="B13" s="22" t="s">
        <v>213</v>
      </c>
      <c r="C13" s="57">
        <v>39.612106677</v>
      </c>
      <c r="D13" s="5" t="str">
        <f t="shared" si="1"/>
        <v>N/A</v>
      </c>
      <c r="E13" s="4">
        <v>36.839549398000003</v>
      </c>
      <c r="F13" s="5" t="str">
        <f t="shared" si="2"/>
        <v>N/A</v>
      </c>
      <c r="G13" s="4">
        <v>31.956561288</v>
      </c>
      <c r="H13" s="5" t="str">
        <f t="shared" si="3"/>
        <v>N/A</v>
      </c>
      <c r="I13" s="6">
        <v>-7</v>
      </c>
      <c r="J13" s="6">
        <v>-13.3</v>
      </c>
      <c r="K13" s="105" t="str">
        <f t="shared" si="0"/>
        <v>Yes</v>
      </c>
    </row>
    <row r="14" spans="1:11" x14ac:dyDescent="0.2">
      <c r="A14" s="124" t="s">
        <v>862</v>
      </c>
      <c r="B14" s="22" t="s">
        <v>213</v>
      </c>
      <c r="C14" s="57">
        <v>38.396327945000003</v>
      </c>
      <c r="D14" s="5" t="str">
        <f t="shared" si="1"/>
        <v>N/A</v>
      </c>
      <c r="E14" s="4">
        <v>36.769357616999997</v>
      </c>
      <c r="F14" s="5" t="str">
        <f t="shared" si="2"/>
        <v>N/A</v>
      </c>
      <c r="G14" s="4">
        <v>32.284824790000002</v>
      </c>
      <c r="H14" s="5" t="str">
        <f t="shared" si="3"/>
        <v>N/A</v>
      </c>
      <c r="I14" s="6">
        <v>-4.24</v>
      </c>
      <c r="J14" s="6">
        <v>-12.2</v>
      </c>
      <c r="K14" s="105" t="str">
        <f t="shared" si="0"/>
        <v>Yes</v>
      </c>
    </row>
    <row r="15" spans="1:11" x14ac:dyDescent="0.2">
      <c r="A15" s="124" t="s">
        <v>161</v>
      </c>
      <c r="B15" s="22" t="s">
        <v>213</v>
      </c>
      <c r="C15" s="57">
        <v>77.484088211</v>
      </c>
      <c r="D15" s="5" t="str">
        <f t="shared" si="1"/>
        <v>N/A</v>
      </c>
      <c r="E15" s="4">
        <v>75.812284507000001</v>
      </c>
      <c r="F15" s="5" t="str">
        <f t="shared" si="2"/>
        <v>N/A</v>
      </c>
      <c r="G15" s="4">
        <v>71.237924360999997</v>
      </c>
      <c r="H15" s="5" t="str">
        <f t="shared" si="3"/>
        <v>N/A</v>
      </c>
      <c r="I15" s="6">
        <v>-2.16</v>
      </c>
      <c r="J15" s="6">
        <v>-6.03</v>
      </c>
      <c r="K15" s="105" t="str">
        <f t="shared" si="0"/>
        <v>Yes</v>
      </c>
    </row>
    <row r="16" spans="1:11" x14ac:dyDescent="0.2">
      <c r="A16" s="124" t="s">
        <v>162</v>
      </c>
      <c r="B16" s="22" t="s">
        <v>246</v>
      </c>
      <c r="C16" s="57">
        <v>85.880224867999999</v>
      </c>
      <c r="D16" s="5" t="str">
        <f>IF($B16="N/A","N/A",IF(C16&gt;95,"Yes","No"))</f>
        <v>No</v>
      </c>
      <c r="E16" s="4">
        <v>86.892134568000003</v>
      </c>
      <c r="F16" s="5" t="str">
        <f>IF($B16="N/A","N/A",IF(E16&gt;95,"Yes","No"))</f>
        <v>No</v>
      </c>
      <c r="G16" s="4">
        <v>90.483974521999997</v>
      </c>
      <c r="H16" s="5" t="str">
        <f>IF($B16="N/A","N/A",IF(G16&gt;95,"Yes","No"))</f>
        <v>No</v>
      </c>
      <c r="I16" s="6">
        <v>1.1779999999999999</v>
      </c>
      <c r="J16" s="6">
        <v>4.1340000000000003</v>
      </c>
      <c r="K16" s="105" t="str">
        <f t="shared" ref="K16:K26" si="4">IF(J16="Div by 0", "N/A", IF(J16="N/A","N/A", IF(J16&gt;30, "No", IF(J16&lt;-30, "No", "Yes"))))</f>
        <v>Yes</v>
      </c>
    </row>
    <row r="17" spans="1:11" x14ac:dyDescent="0.2">
      <c r="A17" s="124" t="s">
        <v>863</v>
      </c>
      <c r="B17" s="38" t="s">
        <v>247</v>
      </c>
      <c r="C17" s="57">
        <v>28.743515576</v>
      </c>
      <c r="D17" s="5" t="str">
        <f>IF($B17="N/A","N/A",IF(C17&gt;90,"No",IF(C17&lt;50,"No","Yes")))</f>
        <v>No</v>
      </c>
      <c r="E17" s="4">
        <v>28.836985818999999</v>
      </c>
      <c r="F17" s="5" t="str">
        <f>IF($B17="N/A","N/A",IF(E17&gt;90,"No",IF(E17&lt;50,"No","Yes")))</f>
        <v>No</v>
      </c>
      <c r="G17" s="4">
        <v>23.562382999</v>
      </c>
      <c r="H17" s="5" t="str">
        <f>IF($B17="N/A","N/A",IF(G17&gt;90,"No",IF(G17&lt;50,"No","Yes")))</f>
        <v>No</v>
      </c>
      <c r="I17" s="6">
        <v>0.32519999999999999</v>
      </c>
      <c r="J17" s="6">
        <v>-18.3</v>
      </c>
      <c r="K17" s="105" t="str">
        <f t="shared" si="4"/>
        <v>Yes</v>
      </c>
    </row>
    <row r="18" spans="1:11" x14ac:dyDescent="0.2">
      <c r="A18" s="124" t="s">
        <v>864</v>
      </c>
      <c r="B18" s="38" t="s">
        <v>224</v>
      </c>
      <c r="C18" s="57">
        <v>21.027128394999998</v>
      </c>
      <c r="D18" s="5" t="str">
        <f t="shared" ref="D18:D23" si="5">IF($B18="N/A","N/A",IF(C18&gt;5,"No",IF(C18&lt;=0,"No","Yes")))</f>
        <v>No</v>
      </c>
      <c r="E18" s="4">
        <v>21.965979611000002</v>
      </c>
      <c r="F18" s="5" t="str">
        <f t="shared" ref="F18:F23" si="6">IF($B18="N/A","N/A",IF(E18&gt;5,"No",IF(E18&lt;=0,"No","Yes")))</f>
        <v>No</v>
      </c>
      <c r="G18" s="4">
        <v>24.079157456000001</v>
      </c>
      <c r="H18" s="5" t="str">
        <f t="shared" ref="H18:H23" si="7">IF($B18="N/A","N/A",IF(G18&gt;5,"No",IF(G18&lt;=0,"No","Yes")))</f>
        <v>No</v>
      </c>
      <c r="I18" s="6">
        <v>4.4649999999999999</v>
      </c>
      <c r="J18" s="6">
        <v>9.6199999999999992</v>
      </c>
      <c r="K18" s="105" t="str">
        <f t="shared" si="4"/>
        <v>Yes</v>
      </c>
    </row>
    <row r="19" spans="1:11" x14ac:dyDescent="0.2">
      <c r="A19" s="124" t="s">
        <v>865</v>
      </c>
      <c r="B19" s="38" t="s">
        <v>224</v>
      </c>
      <c r="C19" s="57">
        <v>2.2907187630000001</v>
      </c>
      <c r="D19" s="5" t="str">
        <f t="shared" si="5"/>
        <v>Yes</v>
      </c>
      <c r="E19" s="4">
        <v>2.8244645782000002</v>
      </c>
      <c r="F19" s="5" t="str">
        <f t="shared" si="6"/>
        <v>Yes</v>
      </c>
      <c r="G19" s="4">
        <v>3.8869576771999998</v>
      </c>
      <c r="H19" s="5" t="str">
        <f t="shared" si="7"/>
        <v>Yes</v>
      </c>
      <c r="I19" s="6">
        <v>23.3</v>
      </c>
      <c r="J19" s="6">
        <v>37.619999999999997</v>
      </c>
      <c r="K19" s="105" t="str">
        <f t="shared" si="4"/>
        <v>No</v>
      </c>
    </row>
    <row r="20" spans="1:11" x14ac:dyDescent="0.2">
      <c r="A20" s="124" t="s">
        <v>866</v>
      </c>
      <c r="B20" s="38" t="s">
        <v>224</v>
      </c>
      <c r="C20" s="57">
        <v>3.8175829199999997E-2</v>
      </c>
      <c r="D20" s="5" t="str">
        <f t="shared" si="5"/>
        <v>Yes</v>
      </c>
      <c r="E20" s="4">
        <v>3.6398700700000002E-2</v>
      </c>
      <c r="F20" s="5" t="str">
        <f t="shared" si="6"/>
        <v>Yes</v>
      </c>
      <c r="G20" s="4">
        <v>4.1081356700000002E-2</v>
      </c>
      <c r="H20" s="5" t="str">
        <f t="shared" si="7"/>
        <v>Yes</v>
      </c>
      <c r="I20" s="6">
        <v>-4.66</v>
      </c>
      <c r="J20" s="6">
        <v>12.86</v>
      </c>
      <c r="K20" s="105" t="str">
        <f t="shared" si="4"/>
        <v>Yes</v>
      </c>
    </row>
    <row r="21" spans="1:11" x14ac:dyDescent="0.2">
      <c r="A21" s="124" t="s">
        <v>867</v>
      </c>
      <c r="B21" s="22" t="s">
        <v>213</v>
      </c>
      <c r="C21" s="57">
        <v>9.6390271499999999E-2</v>
      </c>
      <c r="D21" s="5" t="str">
        <f t="shared" si="5"/>
        <v>N/A</v>
      </c>
      <c r="E21" s="4">
        <v>0.1143630063</v>
      </c>
      <c r="F21" s="5" t="str">
        <f t="shared" si="6"/>
        <v>N/A</v>
      </c>
      <c r="G21" s="4">
        <v>9.6876772E-2</v>
      </c>
      <c r="H21" s="5" t="str">
        <f t="shared" si="7"/>
        <v>N/A</v>
      </c>
      <c r="I21" s="6">
        <v>18.649999999999999</v>
      </c>
      <c r="J21" s="6">
        <v>-15.3</v>
      </c>
      <c r="K21" s="105" t="str">
        <f t="shared" si="4"/>
        <v>Yes</v>
      </c>
    </row>
    <row r="22" spans="1:11" x14ac:dyDescent="0.2">
      <c r="A22" s="124" t="s">
        <v>1703</v>
      </c>
      <c r="B22" s="22" t="s">
        <v>213</v>
      </c>
      <c r="C22" s="57">
        <v>1.9119605E-3</v>
      </c>
      <c r="D22" s="5" t="str">
        <f t="shared" si="5"/>
        <v>N/A</v>
      </c>
      <c r="E22" s="4">
        <v>2.084314E-4</v>
      </c>
      <c r="F22" s="5" t="str">
        <f t="shared" si="6"/>
        <v>N/A</v>
      </c>
      <c r="G22" s="4">
        <v>4.0565069999999999E-4</v>
      </c>
      <c r="H22" s="5" t="str">
        <f t="shared" si="7"/>
        <v>N/A</v>
      </c>
      <c r="I22" s="6">
        <v>-89.1</v>
      </c>
      <c r="J22" s="6">
        <v>94.62</v>
      </c>
      <c r="K22" s="105" t="str">
        <f t="shared" si="4"/>
        <v>No</v>
      </c>
    </row>
    <row r="23" spans="1:11" x14ac:dyDescent="0.2">
      <c r="A23" s="124" t="s">
        <v>868</v>
      </c>
      <c r="B23" s="22" t="s">
        <v>213</v>
      </c>
      <c r="C23" s="57">
        <v>1.1936549E-3</v>
      </c>
      <c r="D23" s="5" t="str">
        <f t="shared" si="5"/>
        <v>N/A</v>
      </c>
      <c r="E23" s="4">
        <v>1.6235707E-3</v>
      </c>
      <c r="F23" s="5" t="str">
        <f t="shared" si="6"/>
        <v>N/A</v>
      </c>
      <c r="G23" s="4">
        <v>2.6305835999999999E-3</v>
      </c>
      <c r="H23" s="5" t="str">
        <f t="shared" si="7"/>
        <v>N/A</v>
      </c>
      <c r="I23" s="6">
        <v>36.020000000000003</v>
      </c>
      <c r="J23" s="6">
        <v>62.02</v>
      </c>
      <c r="K23" s="105" t="str">
        <f t="shared" si="4"/>
        <v>No</v>
      </c>
    </row>
    <row r="24" spans="1:11" x14ac:dyDescent="0.2">
      <c r="A24" s="124" t="s">
        <v>869</v>
      </c>
      <c r="B24" s="22" t="s">
        <v>232</v>
      </c>
      <c r="C24" s="57">
        <v>2.4920978463000001</v>
      </c>
      <c r="D24" s="5" t="str">
        <f>IF($B24="N/A","N/A",IF(C24&gt;10,"No",IF(C24&lt;1,"No","Yes")))</f>
        <v>Yes</v>
      </c>
      <c r="E24" s="4">
        <v>2.5990954078000001</v>
      </c>
      <c r="F24" s="5" t="str">
        <f>IF($B24="N/A","N/A",IF(E24&gt;10,"No",IF(E24&lt;1,"No","Yes")))</f>
        <v>Yes</v>
      </c>
      <c r="G24" s="4">
        <v>3.0296455707000001</v>
      </c>
      <c r="H24" s="5" t="str">
        <f>IF($B24="N/A","N/A",IF(G24&gt;10,"No",IF(G24&lt;1,"No","Yes")))</f>
        <v>Yes</v>
      </c>
      <c r="I24" s="6">
        <v>4.2930000000000001</v>
      </c>
      <c r="J24" s="6">
        <v>16.57</v>
      </c>
      <c r="K24" s="105" t="str">
        <f t="shared" si="4"/>
        <v>Yes</v>
      </c>
    </row>
    <row r="25" spans="1:11" x14ac:dyDescent="0.2">
      <c r="A25" s="124" t="s">
        <v>870</v>
      </c>
      <c r="B25" s="60" t="s">
        <v>239</v>
      </c>
      <c r="C25" s="57">
        <v>15.642171003</v>
      </c>
      <c r="D25" s="5" t="str">
        <f>IF($B25="N/A","N/A",IF(C25&gt;10,"No",IF(C25&lt;=0,"No","Yes")))</f>
        <v>No</v>
      </c>
      <c r="E25" s="4">
        <v>16.486889118000001</v>
      </c>
      <c r="F25" s="5" t="str">
        <f>IF($B25="N/A","N/A",IF(E25&gt;10,"No",IF(E25&lt;=0,"No","Yes")))</f>
        <v>No</v>
      </c>
      <c r="G25" s="4">
        <v>19.428162756999999</v>
      </c>
      <c r="H25" s="5" t="str">
        <f>IF($B25="N/A","N/A",IF(G25&gt;10,"No",IF(G25&lt;=0,"No","Yes")))</f>
        <v>No</v>
      </c>
      <c r="I25" s="6">
        <v>5.4</v>
      </c>
      <c r="J25" s="6">
        <v>17.84</v>
      </c>
      <c r="K25" s="105" t="str">
        <f t="shared" si="4"/>
        <v>Yes</v>
      </c>
    </row>
    <row r="26" spans="1:11" x14ac:dyDescent="0.2">
      <c r="A26" s="124" t="s">
        <v>871</v>
      </c>
      <c r="B26" s="38" t="s">
        <v>248</v>
      </c>
      <c r="C26" s="57">
        <v>13.949441639</v>
      </c>
      <c r="D26" s="5" t="str">
        <f>IF($B26="N/A","N/A",IF(C26&gt;=5,"No",IF(C26&lt;0,"No","Yes")))</f>
        <v>No</v>
      </c>
      <c r="E26" s="4">
        <v>13.107865432000001</v>
      </c>
      <c r="F26" s="5" t="str">
        <f>IF($B26="N/A","N/A",IF(E26&gt;=5,"No",IF(E26&lt;0,"No","Yes")))</f>
        <v>No</v>
      </c>
      <c r="G26" s="4">
        <v>9.5160254782999996</v>
      </c>
      <c r="H26" s="5" t="str">
        <f>IF($B26="N/A","N/A",IF(G26&gt;=5,"No",IF(G26&lt;0,"No","Yes")))</f>
        <v>No</v>
      </c>
      <c r="I26" s="6">
        <v>-6.03</v>
      </c>
      <c r="J26" s="6">
        <v>-27.4</v>
      </c>
      <c r="K26" s="105" t="str">
        <f t="shared" si="4"/>
        <v>Yes</v>
      </c>
    </row>
    <row r="27" spans="1:11" x14ac:dyDescent="0.2">
      <c r="A27" s="124" t="s">
        <v>14</v>
      </c>
      <c r="B27" s="38" t="s">
        <v>249</v>
      </c>
      <c r="C27" s="57">
        <v>3.1668825599999999E-2</v>
      </c>
      <c r="D27" s="5" t="str">
        <f>IF($B27="N/A","N/A",IF(C27&gt;15,"No",IF(C27&lt;=0,"No","Yes")))</f>
        <v>Yes</v>
      </c>
      <c r="E27" s="4">
        <v>5.6846915900000003E-2</v>
      </c>
      <c r="F27" s="5" t="str">
        <f>IF($B27="N/A","N/A",IF(E27&gt;15,"No",IF(E27&lt;=0,"No","Yes")))</f>
        <v>Yes</v>
      </c>
      <c r="G27" s="4">
        <v>2.2089526599999999E-2</v>
      </c>
      <c r="H27" s="5" t="str">
        <f>IF($B27="N/A","N/A",IF(G27&gt;15,"No",IF(G27&lt;=0,"No","Yes")))</f>
        <v>Yes</v>
      </c>
      <c r="I27" s="6">
        <v>79.5</v>
      </c>
      <c r="J27" s="6">
        <v>-61.1</v>
      </c>
      <c r="K27" s="105" t="str">
        <f>IF(J27="Div by 0", "N/A", IF(J27="N/A","N/A", IF(J27&gt;30, "No", IF(J27&lt;-30, "No", "Yes"))))</f>
        <v>No</v>
      </c>
    </row>
    <row r="28" spans="1:11" x14ac:dyDescent="0.2">
      <c r="A28" s="124" t="s">
        <v>872</v>
      </c>
      <c r="B28" s="22" t="s">
        <v>213</v>
      </c>
      <c r="C28" s="59">
        <v>42.821547698000003</v>
      </c>
      <c r="D28" s="5" t="str">
        <f>IF($B28="N/A","N/A",IF(C28&gt;15,"No",IF(C28&lt;-15,"No","Yes")))</f>
        <v>N/A</v>
      </c>
      <c r="E28" s="24">
        <v>38.116171362000003</v>
      </c>
      <c r="F28" s="5" t="str">
        <f>IF($B28="N/A","N/A",IF(E28&gt;15,"No",IF(E28&lt;-15,"No","Yes")))</f>
        <v>N/A</v>
      </c>
      <c r="G28" s="24">
        <v>48.475792988000002</v>
      </c>
      <c r="H28" s="5" t="str">
        <f>IF($B28="N/A","N/A",IF(G28&gt;15,"No",IF(G28&lt;-15,"No","Yes")))</f>
        <v>N/A</v>
      </c>
      <c r="I28" s="6">
        <v>-11</v>
      </c>
      <c r="J28" s="6">
        <v>27.18</v>
      </c>
      <c r="K28" s="105" t="str">
        <f>IF(J28="Div by 0", "N/A", IF(J28="N/A","N/A", IF(J28&gt;30, "No", IF(J28&lt;-30, "No", "Yes"))))</f>
        <v>Yes</v>
      </c>
    </row>
    <row r="29" spans="1:11" x14ac:dyDescent="0.2">
      <c r="A29" s="124" t="s">
        <v>376</v>
      </c>
      <c r="B29" s="22" t="s">
        <v>250</v>
      </c>
      <c r="C29" s="57">
        <v>11.495293737000001</v>
      </c>
      <c r="D29" s="5" t="str">
        <f>IF($B29="N/A","N/A",IF(C29&gt;35,"No",IF(C29&lt;10,"No","Yes")))</f>
        <v>Yes</v>
      </c>
      <c r="E29" s="4">
        <v>12.064523772999999</v>
      </c>
      <c r="F29" s="5" t="str">
        <f>IF($B29="N/A","N/A",IF(E29&gt;35,"No",IF(E29&lt;10,"No","Yes")))</f>
        <v>Yes</v>
      </c>
      <c r="G29" s="4">
        <v>13.977593574</v>
      </c>
      <c r="H29" s="5" t="str">
        <f>IF($B29="N/A","N/A",IF(G29&gt;35,"No",IF(G29&lt;10,"No","Yes")))</f>
        <v>Yes</v>
      </c>
      <c r="I29" s="6">
        <v>4.952</v>
      </c>
      <c r="J29" s="6">
        <v>15.86</v>
      </c>
      <c r="K29" s="105" t="str">
        <f t="shared" ref="K29:K54" si="8">IF(J29="Div by 0", "N/A", IF(J29="N/A","N/A", IF(J29&gt;30, "No", IF(J29&lt;-30, "No", "Yes"))))</f>
        <v>Yes</v>
      </c>
    </row>
    <row r="30" spans="1:11" x14ac:dyDescent="0.2">
      <c r="A30" s="124" t="s">
        <v>377</v>
      </c>
      <c r="B30" s="22" t="s">
        <v>251</v>
      </c>
      <c r="C30" s="57">
        <v>0</v>
      </c>
      <c r="D30" s="5" t="str">
        <f>IF($B30="N/A","N/A",IF(C30&gt;20,"No",IF(C30&lt;2,"No","Yes")))</f>
        <v>No</v>
      </c>
      <c r="E30" s="4">
        <v>0</v>
      </c>
      <c r="F30" s="5" t="str">
        <f>IF($B30="N/A","N/A",IF(E30&gt;20,"No",IF(E30&lt;2,"No","Yes")))</f>
        <v>No</v>
      </c>
      <c r="G30" s="4">
        <v>0</v>
      </c>
      <c r="H30" s="5" t="str">
        <f>IF($B30="N/A","N/A",IF(G30&gt;20,"No",IF(G30&lt;2,"No","Yes")))</f>
        <v>No</v>
      </c>
      <c r="I30" s="6" t="s">
        <v>1748</v>
      </c>
      <c r="J30" s="6" t="s">
        <v>1748</v>
      </c>
      <c r="K30" s="105" t="str">
        <f t="shared" si="8"/>
        <v>N/A</v>
      </c>
    </row>
    <row r="31" spans="1:11" x14ac:dyDescent="0.2">
      <c r="A31" s="124" t="s">
        <v>378</v>
      </c>
      <c r="B31" s="22" t="s">
        <v>252</v>
      </c>
      <c r="C31" s="57">
        <v>7.4742995098999998</v>
      </c>
      <c r="D31" s="5" t="str">
        <f>IF($B31="N/A","N/A",IF(C31&gt;8,"No",IF(C31&lt;0.5,"No","Yes")))</f>
        <v>Yes</v>
      </c>
      <c r="E31" s="4">
        <v>5.6764750084999998</v>
      </c>
      <c r="F31" s="5" t="str">
        <f>IF($B31="N/A","N/A",IF(E31&gt;8,"No",IF(E31&lt;0.5,"No","Yes")))</f>
        <v>Yes</v>
      </c>
      <c r="G31" s="4">
        <v>5.0764731545000004</v>
      </c>
      <c r="H31" s="5" t="str">
        <f>IF($B31="N/A","N/A",IF(G31&gt;8,"No",IF(G31&lt;0.5,"No","Yes")))</f>
        <v>Yes</v>
      </c>
      <c r="I31" s="6">
        <v>-24.1</v>
      </c>
      <c r="J31" s="6">
        <v>-10.6</v>
      </c>
      <c r="K31" s="105" t="str">
        <f t="shared" si="8"/>
        <v>Yes</v>
      </c>
    </row>
    <row r="32" spans="1:11" x14ac:dyDescent="0.2">
      <c r="A32" s="124" t="s">
        <v>379</v>
      </c>
      <c r="B32" s="22" t="s">
        <v>253</v>
      </c>
      <c r="C32" s="57">
        <v>7.8127754454999998</v>
      </c>
      <c r="D32" s="5" t="str">
        <f>IF($B32="N/A","N/A",IF(C32&gt;25,"No",IF(C32&lt;3,"No","Yes")))</f>
        <v>Yes</v>
      </c>
      <c r="E32" s="4">
        <v>8.4784838481999998</v>
      </c>
      <c r="F32" s="5" t="str">
        <f>IF($B32="N/A","N/A",IF(E32&gt;25,"No",IF(E32&lt;3,"No","Yes")))</f>
        <v>Yes</v>
      </c>
      <c r="G32" s="4">
        <v>10.293338342</v>
      </c>
      <c r="H32" s="5" t="str">
        <f>IF($B32="N/A","N/A",IF(G32&gt;25,"No",IF(G32&lt;3,"No","Yes")))</f>
        <v>Yes</v>
      </c>
      <c r="I32" s="6">
        <v>8.5210000000000008</v>
      </c>
      <c r="J32" s="6">
        <v>21.41</v>
      </c>
      <c r="K32" s="105" t="str">
        <f t="shared" si="8"/>
        <v>Yes</v>
      </c>
    </row>
    <row r="33" spans="1:11" x14ac:dyDescent="0.2">
      <c r="A33" s="124" t="s">
        <v>380</v>
      </c>
      <c r="B33" s="22" t="s">
        <v>254</v>
      </c>
      <c r="C33" s="57">
        <v>5.8708136776000002</v>
      </c>
      <c r="D33" s="5" t="str">
        <f>IF($B33="N/A","N/A",IF(C33&gt;25,"No",IF(C33&lt;2,"No","Yes")))</f>
        <v>Yes</v>
      </c>
      <c r="E33" s="4">
        <v>5.3257508191999996</v>
      </c>
      <c r="F33" s="5" t="str">
        <f>IF($B33="N/A","N/A",IF(E33&gt;25,"No",IF(E33&lt;2,"No","Yes")))</f>
        <v>Yes</v>
      </c>
      <c r="G33" s="4">
        <v>4.8026466129000003</v>
      </c>
      <c r="H33" s="5" t="str">
        <f>IF($B33="N/A","N/A",IF(G33&gt;25,"No",IF(G33&lt;2,"No","Yes")))</f>
        <v>Yes</v>
      </c>
      <c r="I33" s="6">
        <v>-9.2799999999999994</v>
      </c>
      <c r="J33" s="6">
        <v>-9.82</v>
      </c>
      <c r="K33" s="105" t="str">
        <f t="shared" si="8"/>
        <v>Yes</v>
      </c>
    </row>
    <row r="34" spans="1:11" x14ac:dyDescent="0.2">
      <c r="A34" s="124" t="s">
        <v>381</v>
      </c>
      <c r="B34" s="22" t="s">
        <v>255</v>
      </c>
      <c r="C34" s="57">
        <v>0.31822324889999998</v>
      </c>
      <c r="D34" s="5" t="str">
        <f>IF($B34="N/A","N/A",IF(C34&gt;25,"No",IF(C34&lt;=0,"No","Yes")))</f>
        <v>Yes</v>
      </c>
      <c r="E34" s="4">
        <v>0.3683969762</v>
      </c>
      <c r="F34" s="5" t="str">
        <f>IF($B34="N/A","N/A",IF(E34&gt;25,"No",IF(E34&lt;=0,"No","Yes")))</f>
        <v>Yes</v>
      </c>
      <c r="G34" s="4">
        <v>0.45290290430000002</v>
      </c>
      <c r="H34" s="5" t="str">
        <f>IF($B34="N/A","N/A",IF(G34&gt;25,"No",IF(G34&lt;=0,"No","Yes")))</f>
        <v>Yes</v>
      </c>
      <c r="I34" s="6">
        <v>15.77</v>
      </c>
      <c r="J34" s="6">
        <v>22.94</v>
      </c>
      <c r="K34" s="105" t="str">
        <f t="shared" si="8"/>
        <v>Yes</v>
      </c>
    </row>
    <row r="35" spans="1:11" x14ac:dyDescent="0.2">
      <c r="A35" s="124" t="s">
        <v>382</v>
      </c>
      <c r="B35" s="22" t="s">
        <v>256</v>
      </c>
      <c r="C35" s="57">
        <v>13.834013467</v>
      </c>
      <c r="D35" s="5" t="str">
        <f>IF($B35="N/A","N/A",IF(C35&gt;20,"No",IF(C35&lt;4,"No","Yes")))</f>
        <v>Yes</v>
      </c>
      <c r="E35" s="4">
        <v>14.934996835</v>
      </c>
      <c r="F35" s="5" t="str">
        <f>IF($B35="N/A","N/A",IF(E35&gt;20,"No",IF(E35&lt;4,"No","Yes")))</f>
        <v>Yes</v>
      </c>
      <c r="G35" s="4">
        <v>18.750394127</v>
      </c>
      <c r="H35" s="5" t="str">
        <f>IF($B35="N/A","N/A",IF(G35&gt;20,"No",IF(G35&lt;4,"No","Yes")))</f>
        <v>Yes</v>
      </c>
      <c r="I35" s="6">
        <v>7.9589999999999996</v>
      </c>
      <c r="J35" s="6">
        <v>25.55</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16.554222283000001</v>
      </c>
      <c r="D37" s="5" t="str">
        <f>IF($B37="N/A","N/A",IF(C37&gt;=25,"No",IF(C37&lt;0,"No","Yes")))</f>
        <v>Yes</v>
      </c>
      <c r="E37" s="4">
        <v>18.779414878000001</v>
      </c>
      <c r="F37" s="5" t="str">
        <f>IF($B37="N/A","N/A",IF(E37&gt;=25,"No",IF(E37&lt;0,"No","Yes")))</f>
        <v>Yes</v>
      </c>
      <c r="G37" s="4">
        <v>22.933071193</v>
      </c>
      <c r="H37" s="5" t="str">
        <f>IF($B37="N/A","N/A",IF(G37&gt;=25,"No",IF(G37&lt;0,"No","Yes")))</f>
        <v>Yes</v>
      </c>
      <c r="I37" s="6">
        <v>13.44</v>
      </c>
      <c r="J37" s="6">
        <v>22.12</v>
      </c>
      <c r="K37" s="105" t="str">
        <f t="shared" si="8"/>
        <v>Yes</v>
      </c>
    </row>
    <row r="38" spans="1:11" x14ac:dyDescent="0.2">
      <c r="A38" s="124" t="s">
        <v>385</v>
      </c>
      <c r="B38" s="22" t="s">
        <v>221</v>
      </c>
      <c r="C38" s="57">
        <v>4.4156676645999999</v>
      </c>
      <c r="D38" s="5" t="str">
        <f>IF($B38="N/A","N/A",IF(C38&gt;3,"Yes","No"))</f>
        <v>Yes</v>
      </c>
      <c r="E38" s="4">
        <v>4.5387029643999997</v>
      </c>
      <c r="F38" s="5" t="str">
        <f>IF($B38="N/A","N/A",IF(E38&gt;3,"Yes","No"))</f>
        <v>Yes</v>
      </c>
      <c r="G38" s="4">
        <v>5.4451973841000001</v>
      </c>
      <c r="H38" s="5" t="str">
        <f>IF($B38="N/A","N/A",IF(G38&gt;3,"Yes","No"))</f>
        <v>Yes</v>
      </c>
      <c r="I38" s="6">
        <v>2.786</v>
      </c>
      <c r="J38" s="6">
        <v>19.97</v>
      </c>
      <c r="K38" s="105" t="str">
        <f t="shared" si="8"/>
        <v>Yes</v>
      </c>
    </row>
    <row r="39" spans="1:11" x14ac:dyDescent="0.2">
      <c r="A39" s="124" t="s">
        <v>386</v>
      </c>
      <c r="B39" s="22" t="s">
        <v>220</v>
      </c>
      <c r="C39" s="57">
        <v>0.41806878250000001</v>
      </c>
      <c r="D39" s="5" t="str">
        <f>IF($B39="N/A","N/A",IF(C39&gt;1,"Yes","No"))</f>
        <v>No</v>
      </c>
      <c r="E39" s="4">
        <v>0.22773870600000001</v>
      </c>
      <c r="F39" s="5" t="str">
        <f>IF($B39="N/A","N/A",IF(E39&gt;1,"Yes","No"))</f>
        <v>No</v>
      </c>
      <c r="G39" s="4">
        <v>0.2941951256</v>
      </c>
      <c r="H39" s="5" t="str">
        <f>IF($B39="N/A","N/A",IF(G39&gt;1,"Yes","No"))</f>
        <v>No</v>
      </c>
      <c r="I39" s="6">
        <v>-45.5</v>
      </c>
      <c r="J39" s="6">
        <v>29.18</v>
      </c>
      <c r="K39" s="105" t="str">
        <f t="shared" si="8"/>
        <v>Yes</v>
      </c>
    </row>
    <row r="40" spans="1:11" x14ac:dyDescent="0.2">
      <c r="A40" s="124" t="s">
        <v>387</v>
      </c>
      <c r="B40" s="22" t="s">
        <v>213</v>
      </c>
      <c r="C40" s="57">
        <v>4.4875467099999997E-2</v>
      </c>
      <c r="D40" s="5" t="str">
        <f>IF($B40="N/A","N/A",IF(C40&gt;15,"No",IF(C40&lt;-15,"No","Yes")))</f>
        <v>N/A</v>
      </c>
      <c r="E40" s="4">
        <v>4.6611838199999998E-2</v>
      </c>
      <c r="F40" s="5" t="str">
        <f>IF($B40="N/A","N/A",IF(E40&gt;15,"No",IF(E40&lt;-15,"No","Yes")))</f>
        <v>N/A</v>
      </c>
      <c r="G40" s="4">
        <v>5.4762849799999999E-2</v>
      </c>
      <c r="H40" s="5" t="str">
        <f>IF($B40="N/A","N/A",IF(G40&gt;15,"No",IF(G40&lt;-15,"No","Yes")))</f>
        <v>N/A</v>
      </c>
      <c r="I40" s="6">
        <v>3.8690000000000002</v>
      </c>
      <c r="J40" s="6">
        <v>17.489999999999998</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0.80335657069999999</v>
      </c>
      <c r="D42" s="5" t="str">
        <f>IF($B42="N/A","N/A",IF(C42&gt;0,"Yes","No"))</f>
        <v>Yes</v>
      </c>
      <c r="E42" s="4">
        <v>8.6444172000000007E-3</v>
      </c>
      <c r="F42" s="5" t="str">
        <f>IF($B42="N/A","N/A",IF(E42&gt;0,"Yes","No"))</f>
        <v>Yes</v>
      </c>
      <c r="G42" s="4">
        <v>1.40133892E-2</v>
      </c>
      <c r="H42" s="5" t="str">
        <f>IF($B42="N/A","N/A",IF(G42&gt;0,"Yes","No"))</f>
        <v>Yes</v>
      </c>
      <c r="I42" s="6">
        <v>-98.9</v>
      </c>
      <c r="J42" s="6">
        <v>62.11</v>
      </c>
      <c r="K42" s="105" t="str">
        <f t="shared" si="8"/>
        <v>No</v>
      </c>
    </row>
    <row r="43" spans="1:11" x14ac:dyDescent="0.2">
      <c r="A43" s="124" t="s">
        <v>390</v>
      </c>
      <c r="B43" s="22" t="s">
        <v>259</v>
      </c>
      <c r="C43" s="57">
        <v>4.3536927503999996</v>
      </c>
      <c r="D43" s="5" t="str">
        <f>IF($B43="N/A","N/A",IF(C43&gt;0,"Yes","No"))</f>
        <v>Yes</v>
      </c>
      <c r="E43" s="4">
        <v>3.5246733387</v>
      </c>
      <c r="F43" s="5" t="str">
        <f>IF($B43="N/A","N/A",IF(E43&gt;0,"Yes","No"))</f>
        <v>Yes</v>
      </c>
      <c r="G43" s="4">
        <v>1.6878389719</v>
      </c>
      <c r="H43" s="5" t="str">
        <f>IF($B43="N/A","N/A",IF(G43&gt;0,"Yes","No"))</f>
        <v>Yes</v>
      </c>
      <c r="I43" s="6">
        <v>-19</v>
      </c>
      <c r="J43" s="6">
        <v>-52.1</v>
      </c>
      <c r="K43" s="105" t="str">
        <f t="shared" si="8"/>
        <v>No</v>
      </c>
    </row>
    <row r="44" spans="1:11" x14ac:dyDescent="0.2">
      <c r="A44" s="124" t="s">
        <v>391</v>
      </c>
      <c r="B44" s="22" t="s">
        <v>259</v>
      </c>
      <c r="C44" s="57">
        <v>0.1857766038</v>
      </c>
      <c r="D44" s="5" t="str">
        <f>IF($B44="N/A","N/A",IF(C44&gt;0,"Yes","No"))</f>
        <v>Yes</v>
      </c>
      <c r="E44" s="4">
        <v>0.1099859473</v>
      </c>
      <c r="F44" s="5" t="str">
        <f>IF($B44="N/A","N/A",IF(E44&gt;0,"Yes","No"))</f>
        <v>Yes</v>
      </c>
      <c r="G44" s="4">
        <v>2.089716E-4</v>
      </c>
      <c r="H44" s="5" t="str">
        <f>IF($B44="N/A","N/A",IF(G44&gt;0,"Yes","No"))</f>
        <v>Yes</v>
      </c>
      <c r="I44" s="6">
        <v>-40.799999999999997</v>
      </c>
      <c r="J44" s="6">
        <v>-99.8</v>
      </c>
      <c r="K44" s="105" t="str">
        <f t="shared" si="8"/>
        <v>No</v>
      </c>
    </row>
    <row r="45" spans="1:11" x14ac:dyDescent="0.2">
      <c r="A45" s="124" t="s">
        <v>392</v>
      </c>
      <c r="B45" s="22" t="s">
        <v>220</v>
      </c>
      <c r="C45" s="57">
        <v>2.2476461277999999</v>
      </c>
      <c r="D45" s="5" t="str">
        <f>IF($B45="N/A","N/A",IF(C45&gt;1,"Yes","No"))</f>
        <v>Yes</v>
      </c>
      <c r="E45" s="4">
        <v>2.8240696555999998</v>
      </c>
      <c r="F45" s="5" t="str">
        <f>IF($B45="N/A","N/A",IF(E45&gt;1,"Yes","No"))</f>
        <v>Yes</v>
      </c>
      <c r="G45" s="4">
        <v>3.7709784431000002</v>
      </c>
      <c r="H45" s="5" t="str">
        <f>IF($B45="N/A","N/A",IF(G45&gt;1,"Yes","No"))</f>
        <v>Yes</v>
      </c>
      <c r="I45" s="6">
        <v>25.65</v>
      </c>
      <c r="J45" s="6">
        <v>33.53</v>
      </c>
      <c r="K45" s="105" t="str">
        <f t="shared" si="8"/>
        <v>No</v>
      </c>
    </row>
    <row r="46" spans="1:11" x14ac:dyDescent="0.2">
      <c r="A46" s="124" t="s">
        <v>393</v>
      </c>
      <c r="B46" s="22" t="s">
        <v>259</v>
      </c>
      <c r="C46" s="57">
        <v>3.0622400800000001E-2</v>
      </c>
      <c r="D46" s="5" t="str">
        <f>IF($B46="N/A","N/A",IF(C46&gt;0,"Yes","No"))</f>
        <v>Yes</v>
      </c>
      <c r="E46" s="4">
        <v>3.35903621E-2</v>
      </c>
      <c r="F46" s="5" t="str">
        <f>IF($B46="N/A","N/A",IF(E46&gt;0,"Yes","No"))</f>
        <v>Yes</v>
      </c>
      <c r="G46" s="4">
        <v>7.9777978700000002E-2</v>
      </c>
      <c r="H46" s="5" t="str">
        <f>IF($B46="N/A","N/A",IF(G46&gt;0,"Yes","No"))</f>
        <v>Yes</v>
      </c>
      <c r="I46" s="6">
        <v>9.6920000000000002</v>
      </c>
      <c r="J46" s="6">
        <v>137.5</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1.2310226295</v>
      </c>
      <c r="D48" s="5" t="str">
        <f>IF($B48="N/A","N/A",IF(C48&gt;15,"No",IF(C48&lt;-15,"No","Yes")))</f>
        <v>N/A</v>
      </c>
      <c r="E48" s="4">
        <v>1.3888221542999999</v>
      </c>
      <c r="F48" s="5" t="str">
        <f>IF($B48="N/A","N/A",IF(E48&gt;15,"No",IF(E48&lt;-15,"No","Yes")))</f>
        <v>N/A</v>
      </c>
      <c r="G48" s="4">
        <v>1.6661919733999999</v>
      </c>
      <c r="H48" s="5" t="str">
        <f>IF($B48="N/A","N/A",IF(G48&gt;15,"No",IF(G48&lt;-15,"No","Yes")))</f>
        <v>N/A</v>
      </c>
      <c r="I48" s="6">
        <v>12.82</v>
      </c>
      <c r="J48" s="6">
        <v>19.97</v>
      </c>
      <c r="K48" s="105" t="str">
        <f t="shared" si="8"/>
        <v>Yes</v>
      </c>
    </row>
    <row r="49" spans="1:11" x14ac:dyDescent="0.2">
      <c r="A49" s="124" t="s">
        <v>396</v>
      </c>
      <c r="B49" s="22" t="s">
        <v>213</v>
      </c>
      <c r="C49" s="57">
        <v>6.5509082100000005E-2</v>
      </c>
      <c r="D49" s="5" t="str">
        <f>IF($B49="N/A","N/A",IF(C49&gt;15,"No",IF(C49&lt;-15,"No","Yes")))</f>
        <v>N/A</v>
      </c>
      <c r="E49" s="4">
        <v>8.7870281100000003E-2</v>
      </c>
      <c r="F49" s="5" t="str">
        <f>IF($B49="N/A","N/A",IF(E49&gt;15,"No",IF(E49&lt;-15,"No","Yes")))</f>
        <v>N/A</v>
      </c>
      <c r="G49" s="4">
        <v>9.9200044400000006E-2</v>
      </c>
      <c r="H49" s="5" t="str">
        <f>IF($B49="N/A","N/A",IF(G49&gt;15,"No",IF(G49&lt;-15,"No","Yes")))</f>
        <v>N/A</v>
      </c>
      <c r="I49" s="6">
        <v>34.130000000000003</v>
      </c>
      <c r="J49" s="6">
        <v>12.89</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1748</v>
      </c>
      <c r="J51" s="6" t="s">
        <v>1748</v>
      </c>
      <c r="K51" s="105" t="str">
        <f t="shared" si="8"/>
        <v>N/A</v>
      </c>
    </row>
    <row r="52" spans="1:11" x14ac:dyDescent="0.2">
      <c r="A52" s="124" t="s">
        <v>399</v>
      </c>
      <c r="B52" s="22" t="s">
        <v>220</v>
      </c>
      <c r="C52" s="57">
        <v>21.562974109999999</v>
      </c>
      <c r="D52" s="5" t="str">
        <f>IF($B52="N/A","N/A",IF(C52&gt;1,"Yes","No"))</f>
        <v>Yes</v>
      </c>
      <c r="E52" s="4">
        <v>20.116831272999999</v>
      </c>
      <c r="F52" s="5" t="str">
        <f>IF($B52="N/A","N/A",IF(E52&gt;1,"Yes","No"))</f>
        <v>Yes</v>
      </c>
      <c r="G52" s="4">
        <v>8.9236155969999995</v>
      </c>
      <c r="H52" s="5" t="str">
        <f>IF($B52="N/A","N/A",IF(G52&gt;1,"Yes","No"))</f>
        <v>Yes</v>
      </c>
      <c r="I52" s="6">
        <v>-6.71</v>
      </c>
      <c r="J52" s="6">
        <v>-55.6</v>
      </c>
      <c r="K52" s="105" t="str">
        <f t="shared" si="8"/>
        <v>No</v>
      </c>
    </row>
    <row r="53" spans="1:11" x14ac:dyDescent="0.2">
      <c r="A53" s="124" t="s">
        <v>400</v>
      </c>
      <c r="B53" s="22" t="s">
        <v>259</v>
      </c>
      <c r="C53" s="57">
        <v>1.2811041164000001</v>
      </c>
      <c r="D53" s="5" t="str">
        <f>IF($B53="N/A","N/A",IF(C53&gt;0,"Yes","No"))</f>
        <v>Yes</v>
      </c>
      <c r="E53" s="4">
        <v>1.4644059541000001</v>
      </c>
      <c r="F53" s="5" t="str">
        <f>IF($B53="N/A","N/A",IF(E53&gt;0,"Yes","No"))</f>
        <v>Yes</v>
      </c>
      <c r="G53" s="4">
        <v>1.6774887318</v>
      </c>
      <c r="H53" s="5" t="str">
        <f>IF($B53="N/A","N/A",IF(G53&gt;0,"Yes","No"))</f>
        <v>Yes</v>
      </c>
      <c r="I53" s="6">
        <v>14.31</v>
      </c>
      <c r="J53" s="6">
        <v>14.55</v>
      </c>
      <c r="K53" s="105" t="str">
        <f t="shared" si="8"/>
        <v>Yes</v>
      </c>
    </row>
    <row r="54" spans="1:11" x14ac:dyDescent="0.2">
      <c r="A54" s="124" t="s">
        <v>401</v>
      </c>
      <c r="B54" s="22" t="s">
        <v>260</v>
      </c>
      <c r="C54" s="57">
        <v>4.23254E-5</v>
      </c>
      <c r="D54" s="5" t="str">
        <f>IF($B54="N/A","N/A",IF(C54&gt;=1,"No",IF(C54&lt;0,"No","Yes")))</f>
        <v>Yes</v>
      </c>
      <c r="E54" s="4">
        <v>1.09701E-5</v>
      </c>
      <c r="F54" s="5" t="str">
        <f>IF($B54="N/A","N/A",IF(E54&gt;=1,"No",IF(E54&lt;0,"No","Yes")))</f>
        <v>Yes</v>
      </c>
      <c r="G54" s="4">
        <v>1.1063199999999999E-4</v>
      </c>
      <c r="H54" s="5" t="str">
        <f>IF($B54="N/A","N/A",IF(G54&gt;=1,"No",IF(G54&lt;0,"No","Yes")))</f>
        <v>Yes</v>
      </c>
      <c r="I54" s="6">
        <v>-74.099999999999994</v>
      </c>
      <c r="J54" s="6">
        <v>908.5</v>
      </c>
      <c r="K54" s="105" t="str">
        <f t="shared" si="8"/>
        <v>No</v>
      </c>
    </row>
    <row r="55" spans="1:11" x14ac:dyDescent="0.2">
      <c r="A55" s="124" t="s">
        <v>873</v>
      </c>
      <c r="B55" s="22" t="s">
        <v>213</v>
      </c>
      <c r="C55" s="59">
        <v>83.948117632999995</v>
      </c>
      <c r="D55" s="5" t="str">
        <f>IF($B55="N/A","N/A",IF(C55&gt;15,"No",IF(C55&lt;-15,"No","Yes")))</f>
        <v>N/A</v>
      </c>
      <c r="E55" s="24">
        <v>87.014856879000007</v>
      </c>
      <c r="F55" s="5" t="str">
        <f>IF($B55="N/A","N/A",IF(E55&gt;15,"No",IF(E55&lt;-15,"No","Yes")))</f>
        <v>N/A</v>
      </c>
      <c r="G55" s="24">
        <v>93.670065691999994</v>
      </c>
      <c r="H55" s="5" t="str">
        <f>IF($B55="N/A","N/A",IF(G55&gt;15,"No",IF(G55&lt;-15,"No","Yes")))</f>
        <v>N/A</v>
      </c>
      <c r="I55" s="6">
        <v>3.653</v>
      </c>
      <c r="J55" s="6">
        <v>7.6479999999999997</v>
      </c>
      <c r="K55" s="105" t="str">
        <f t="shared" ref="K55:K74" si="9">IF(J55="Div by 0", "N/A", IF(J55="N/A","N/A", IF(J55&gt;30, "No", IF(J55&lt;-30, "No", "Yes"))))</f>
        <v>Yes</v>
      </c>
    </row>
    <row r="56" spans="1:11" x14ac:dyDescent="0.2">
      <c r="A56" s="124" t="s">
        <v>874</v>
      </c>
      <c r="B56" s="22" t="s">
        <v>261</v>
      </c>
      <c r="C56" s="59">
        <v>79.853311106000007</v>
      </c>
      <c r="D56" s="5" t="str">
        <f>IF($B56="N/A","N/A",IF(C56&gt;90,"No",IF(C56&lt;20,"No","Yes")))</f>
        <v>Yes</v>
      </c>
      <c r="E56" s="24">
        <v>80.799353862999993</v>
      </c>
      <c r="F56" s="5" t="str">
        <f>IF($B56="N/A","N/A",IF(E56&gt;90,"No",IF(E56&lt;20,"No","Yes")))</f>
        <v>Yes</v>
      </c>
      <c r="G56" s="24">
        <v>82.117608312000002</v>
      </c>
      <c r="H56" s="5" t="str">
        <f>IF($B56="N/A","N/A",IF(G56&gt;90,"No",IF(G56&lt;20,"No","Yes")))</f>
        <v>Yes</v>
      </c>
      <c r="I56" s="6">
        <v>1.1850000000000001</v>
      </c>
      <c r="J56" s="6">
        <v>1.6319999999999999</v>
      </c>
      <c r="K56" s="105" t="str">
        <f t="shared" si="9"/>
        <v>Yes</v>
      </c>
    </row>
    <row r="57" spans="1:11" x14ac:dyDescent="0.2">
      <c r="A57" s="124" t="s">
        <v>875</v>
      </c>
      <c r="B57" s="22" t="s">
        <v>262</v>
      </c>
      <c r="C57" s="59" t="s">
        <v>1748</v>
      </c>
      <c r="D57" s="5" t="str">
        <f>IF($B57="N/A","N/A",IF(C57&gt;60,"No",IF(C57&lt;10,"No","Yes")))</f>
        <v>No</v>
      </c>
      <c r="E57" s="24" t="s">
        <v>1748</v>
      </c>
      <c r="F57" s="5" t="str">
        <f>IF($B57="N/A","N/A",IF(E57&gt;60,"No",IF(E57&lt;10,"No","Yes")))</f>
        <v>No</v>
      </c>
      <c r="G57" s="24" t="s">
        <v>1748</v>
      </c>
      <c r="H57" s="5" t="str">
        <f>IF($B57="N/A","N/A",IF(G57&gt;60,"No",IF(G57&lt;10,"No","Yes")))</f>
        <v>No</v>
      </c>
      <c r="I57" s="6" t="s">
        <v>1748</v>
      </c>
      <c r="J57" s="6" t="s">
        <v>1748</v>
      </c>
      <c r="K57" s="105" t="str">
        <f t="shared" si="9"/>
        <v>N/A</v>
      </c>
    </row>
    <row r="58" spans="1:11" ht="25.5" x14ac:dyDescent="0.2">
      <c r="A58" s="124" t="s">
        <v>876</v>
      </c>
      <c r="B58" s="22" t="s">
        <v>263</v>
      </c>
      <c r="C58" s="59">
        <v>40.331536342</v>
      </c>
      <c r="D58" s="5" t="str">
        <f>IF($B58="N/A","N/A",IF(C58&gt;100,"No",IF(C58&lt;10,"No","Yes")))</f>
        <v>Yes</v>
      </c>
      <c r="E58" s="24">
        <v>43.941700760000003</v>
      </c>
      <c r="F58" s="5" t="str">
        <f>IF($B58="N/A","N/A",IF(E58&gt;100,"No",IF(E58&lt;10,"No","Yes")))</f>
        <v>Yes</v>
      </c>
      <c r="G58" s="24">
        <v>44.710842061000001</v>
      </c>
      <c r="H58" s="5" t="str">
        <f>IF($B58="N/A","N/A",IF(G58&gt;100,"No",IF(G58&lt;10,"No","Yes")))</f>
        <v>Yes</v>
      </c>
      <c r="I58" s="6">
        <v>8.9510000000000005</v>
      </c>
      <c r="J58" s="6">
        <v>1.75</v>
      </c>
      <c r="K58" s="105" t="str">
        <f t="shared" si="9"/>
        <v>Yes</v>
      </c>
    </row>
    <row r="59" spans="1:11" x14ac:dyDescent="0.2">
      <c r="A59" s="124" t="s">
        <v>877</v>
      </c>
      <c r="B59" s="22" t="s">
        <v>264</v>
      </c>
      <c r="C59" s="59">
        <v>147.05663272999999</v>
      </c>
      <c r="D59" s="5" t="str">
        <f>IF($B59="N/A","N/A",IF(C59&gt;100,"No",IF(C59&lt;20,"No","Yes")))</f>
        <v>No</v>
      </c>
      <c r="E59" s="24">
        <v>145.79487601</v>
      </c>
      <c r="F59" s="5" t="str">
        <f>IF($B59="N/A","N/A",IF(E59&gt;100,"No",IF(E59&lt;20,"No","Yes")))</f>
        <v>No</v>
      </c>
      <c r="G59" s="24">
        <v>148.89515878</v>
      </c>
      <c r="H59" s="5" t="str">
        <f>IF($B59="N/A","N/A",IF(G59&gt;100,"No",IF(G59&lt;20,"No","Yes")))</f>
        <v>No</v>
      </c>
      <c r="I59" s="6">
        <v>-0.85799999999999998</v>
      </c>
      <c r="J59" s="6">
        <v>2.1259999999999999</v>
      </c>
      <c r="K59" s="105" t="str">
        <f t="shared" si="9"/>
        <v>Yes</v>
      </c>
    </row>
    <row r="60" spans="1:11" x14ac:dyDescent="0.2">
      <c r="A60" s="124" t="s">
        <v>878</v>
      </c>
      <c r="B60" s="22" t="s">
        <v>264</v>
      </c>
      <c r="C60" s="59">
        <v>72.483770617000005</v>
      </c>
      <c r="D60" s="5" t="str">
        <f>IF($B60="N/A","N/A",IF(C60&gt;100,"No",IF(C60&lt;20,"No","Yes")))</f>
        <v>Yes</v>
      </c>
      <c r="E60" s="24">
        <v>75.444117161999998</v>
      </c>
      <c r="F60" s="5" t="str">
        <f>IF($B60="N/A","N/A",IF(E60&gt;100,"No",IF(E60&lt;20,"No","Yes")))</f>
        <v>Yes</v>
      </c>
      <c r="G60" s="24">
        <v>83.528309516999997</v>
      </c>
      <c r="H60" s="5" t="str">
        <f>IF($B60="N/A","N/A",IF(G60&gt;100,"No",IF(G60&lt;20,"No","Yes")))</f>
        <v>Yes</v>
      </c>
      <c r="I60" s="6">
        <v>4.0839999999999996</v>
      </c>
      <c r="J60" s="6">
        <v>10.72</v>
      </c>
      <c r="K60" s="105" t="str">
        <f t="shared" si="9"/>
        <v>Yes</v>
      </c>
    </row>
    <row r="61" spans="1:11" ht="25.5" x14ac:dyDescent="0.2">
      <c r="A61" s="124" t="s">
        <v>879</v>
      </c>
      <c r="B61" s="22" t="s">
        <v>213</v>
      </c>
      <c r="C61" s="59">
        <v>110.71809536000001</v>
      </c>
      <c r="D61" s="5" t="str">
        <f>IF($B61="N/A","N/A",IF(C61&gt;15,"No",IF(C61&lt;-15,"No","Yes")))</f>
        <v>N/A</v>
      </c>
      <c r="E61" s="24">
        <v>112.88267524</v>
      </c>
      <c r="F61" s="5" t="str">
        <f>IF($B61="N/A","N/A",IF(E61&gt;15,"No",IF(E61&lt;-15,"No","Yes")))</f>
        <v>N/A</v>
      </c>
      <c r="G61" s="24">
        <v>110.24552165999999</v>
      </c>
      <c r="H61" s="5" t="str">
        <f>IF($B61="N/A","N/A",IF(G61&gt;15,"No",IF(G61&lt;-15,"No","Yes")))</f>
        <v>N/A</v>
      </c>
      <c r="I61" s="6">
        <v>1.9550000000000001</v>
      </c>
      <c r="J61" s="6">
        <v>-2.34</v>
      </c>
      <c r="K61" s="105" t="str">
        <f t="shared" si="9"/>
        <v>Yes</v>
      </c>
    </row>
    <row r="62" spans="1:11" x14ac:dyDescent="0.2">
      <c r="A62" s="124" t="s">
        <v>880</v>
      </c>
      <c r="B62" s="22" t="s">
        <v>265</v>
      </c>
      <c r="C62" s="59">
        <v>32.944355846000001</v>
      </c>
      <c r="D62" s="5" t="str">
        <f>IF($B62="N/A","N/A",IF(C62&gt;60,"No",IF(C62&lt;10,"No","Yes")))</f>
        <v>Yes</v>
      </c>
      <c r="E62" s="24">
        <v>32.847491353000002</v>
      </c>
      <c r="F62" s="5" t="str">
        <f>IF($B62="N/A","N/A",IF(E62&gt;60,"No",IF(E62&lt;10,"No","Yes")))</f>
        <v>Yes</v>
      </c>
      <c r="G62" s="24">
        <v>32.435198534000001</v>
      </c>
      <c r="H62" s="5" t="str">
        <f>IF($B62="N/A","N/A",IF(G62&gt;60,"No",IF(G62&lt;10,"No","Yes")))</f>
        <v>Yes</v>
      </c>
      <c r="I62" s="6">
        <v>-0.29399999999999998</v>
      </c>
      <c r="J62" s="6">
        <v>-1.26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110.50518801</v>
      </c>
      <c r="D64" s="5" t="str">
        <f t="shared" ref="D64:D74" si="10">IF($B64="N/A","N/A",IF(C64&gt;15,"No",IF(C64&lt;-15,"No","Yes")))</f>
        <v>N/A</v>
      </c>
      <c r="E64" s="24">
        <v>110.07134683</v>
      </c>
      <c r="F64" s="5" t="str">
        <f>IF($B64="N/A","N/A",IF(E64&gt;15,"No",IF(E64&lt;-15,"No","Yes")))</f>
        <v>N/A</v>
      </c>
      <c r="G64" s="24">
        <v>110.25270485999999</v>
      </c>
      <c r="H64" s="5" t="str">
        <f>IF($B64="N/A","N/A",IF(G64&gt;15,"No",IF(G64&lt;-15,"No","Yes")))</f>
        <v>N/A</v>
      </c>
      <c r="I64" s="6">
        <v>-0.39300000000000002</v>
      </c>
      <c r="J64" s="6">
        <v>0.1648</v>
      </c>
      <c r="K64" s="105" t="str">
        <f t="shared" si="9"/>
        <v>Yes</v>
      </c>
    </row>
    <row r="65" spans="1:11" ht="24.95" customHeight="1" x14ac:dyDescent="0.2">
      <c r="A65" s="124" t="s">
        <v>883</v>
      </c>
      <c r="B65" s="22" t="s">
        <v>213</v>
      </c>
      <c r="C65" s="59">
        <v>78.966295797000001</v>
      </c>
      <c r="D65" s="5" t="str">
        <f t="shared" si="10"/>
        <v>N/A</v>
      </c>
      <c r="E65" s="24">
        <v>82.094120633000003</v>
      </c>
      <c r="F65" s="5" t="str">
        <f t="shared" ref="F65:F73" si="11">IF($B65="N/A","N/A",IF(E65&gt;15,"No",IF(E65&lt;-15,"No","Yes")))</f>
        <v>N/A</v>
      </c>
      <c r="G65" s="24">
        <v>82.625388568999995</v>
      </c>
      <c r="H65" s="5" t="str">
        <f t="shared" ref="H65:H86" si="12">IF($B65="N/A","N/A",IF(G65&gt;15,"No",IF(G65&lt;-15,"No","Yes")))</f>
        <v>N/A</v>
      </c>
      <c r="I65" s="6">
        <v>3.9609999999999999</v>
      </c>
      <c r="J65" s="6">
        <v>0.64710000000000001</v>
      </c>
      <c r="K65" s="105" t="str">
        <f t="shared" si="9"/>
        <v>Yes</v>
      </c>
    </row>
    <row r="66" spans="1:11" ht="25.5" x14ac:dyDescent="0.2">
      <c r="A66" s="124" t="s">
        <v>884</v>
      </c>
      <c r="B66" s="22" t="s">
        <v>213</v>
      </c>
      <c r="C66" s="59">
        <v>111.36152873</v>
      </c>
      <c r="D66" s="5" t="str">
        <f t="shared" si="10"/>
        <v>N/A</v>
      </c>
      <c r="E66" s="24">
        <v>214.01859345</v>
      </c>
      <c r="F66" s="5" t="str">
        <f t="shared" si="11"/>
        <v>N/A</v>
      </c>
      <c r="G66" s="24">
        <v>200.68629089999999</v>
      </c>
      <c r="H66" s="5" t="str">
        <f t="shared" si="12"/>
        <v>N/A</v>
      </c>
      <c r="I66" s="6">
        <v>92.18</v>
      </c>
      <c r="J66" s="6">
        <v>-6.23</v>
      </c>
      <c r="K66" s="105" t="str">
        <f t="shared" si="9"/>
        <v>Yes</v>
      </c>
    </row>
    <row r="67" spans="1:11" ht="25.5" x14ac:dyDescent="0.2">
      <c r="A67" s="124" t="s">
        <v>885</v>
      </c>
      <c r="B67" s="22" t="s">
        <v>213</v>
      </c>
      <c r="C67" s="59">
        <v>34.744026763999997</v>
      </c>
      <c r="D67" s="5" t="str">
        <f t="shared" si="10"/>
        <v>N/A</v>
      </c>
      <c r="E67" s="24">
        <v>111.98223350000001</v>
      </c>
      <c r="F67" s="5" t="str">
        <f t="shared" si="11"/>
        <v>N/A</v>
      </c>
      <c r="G67" s="24">
        <v>184.76052632</v>
      </c>
      <c r="H67" s="5" t="str">
        <f t="shared" si="12"/>
        <v>N/A</v>
      </c>
      <c r="I67" s="6">
        <v>222.3</v>
      </c>
      <c r="J67" s="6">
        <v>64.989999999999995</v>
      </c>
      <c r="K67" s="105" t="str">
        <f t="shared" si="9"/>
        <v>No</v>
      </c>
    </row>
    <row r="68" spans="1:11" ht="25.5" x14ac:dyDescent="0.2">
      <c r="A68" s="124" t="s">
        <v>886</v>
      </c>
      <c r="B68" s="22" t="s">
        <v>213</v>
      </c>
      <c r="C68" s="59">
        <v>37.781224936000001</v>
      </c>
      <c r="D68" s="5" t="str">
        <f t="shared" si="10"/>
        <v>N/A</v>
      </c>
      <c r="E68" s="24">
        <v>38.203452235999997</v>
      </c>
      <c r="F68" s="5" t="str">
        <f t="shared" si="11"/>
        <v>N/A</v>
      </c>
      <c r="G68" s="24">
        <v>38.239084679000001</v>
      </c>
      <c r="H68" s="5" t="str">
        <f t="shared" si="12"/>
        <v>N/A</v>
      </c>
      <c r="I68" s="6">
        <v>1.1180000000000001</v>
      </c>
      <c r="J68" s="6">
        <v>9.3299999999999994E-2</v>
      </c>
      <c r="K68" s="105" t="str">
        <f t="shared" si="9"/>
        <v>Yes</v>
      </c>
    </row>
    <row r="69" spans="1:11" ht="25.5" x14ac:dyDescent="0.2">
      <c r="A69" s="124" t="s">
        <v>887</v>
      </c>
      <c r="B69" s="22" t="s">
        <v>213</v>
      </c>
      <c r="C69" s="59">
        <v>37.924987184999999</v>
      </c>
      <c r="D69" s="5" t="str">
        <f t="shared" si="10"/>
        <v>N/A</v>
      </c>
      <c r="E69" s="24">
        <v>40.550468780999999</v>
      </c>
      <c r="F69" s="5" t="str">
        <f t="shared" si="11"/>
        <v>N/A</v>
      </c>
      <c r="G69" s="24">
        <v>69.117647059000006</v>
      </c>
      <c r="H69" s="5" t="str">
        <f t="shared" si="12"/>
        <v>N/A</v>
      </c>
      <c r="I69" s="6">
        <v>6.923</v>
      </c>
      <c r="J69" s="6">
        <v>70.45</v>
      </c>
      <c r="K69" s="105" t="str">
        <f t="shared" si="9"/>
        <v>No</v>
      </c>
    </row>
    <row r="70" spans="1:11" ht="25.5" x14ac:dyDescent="0.2">
      <c r="A70" s="124" t="s">
        <v>888</v>
      </c>
      <c r="B70" s="22" t="s">
        <v>213</v>
      </c>
      <c r="C70" s="59">
        <v>56.663565833</v>
      </c>
      <c r="D70" s="5" t="str">
        <f t="shared" si="10"/>
        <v>N/A</v>
      </c>
      <c r="E70" s="24">
        <v>56.466103932999999</v>
      </c>
      <c r="F70" s="5" t="str">
        <f t="shared" si="11"/>
        <v>N/A</v>
      </c>
      <c r="G70" s="24">
        <v>59.720192847</v>
      </c>
      <c r="H70" s="5" t="str">
        <f t="shared" si="12"/>
        <v>N/A</v>
      </c>
      <c r="I70" s="6">
        <v>-0.34799999999999998</v>
      </c>
      <c r="J70" s="6">
        <v>5.7629999999999999</v>
      </c>
      <c r="K70" s="105" t="str">
        <f t="shared" si="9"/>
        <v>Yes</v>
      </c>
    </row>
    <row r="71" spans="1:11" x14ac:dyDescent="0.2">
      <c r="A71" s="124" t="s">
        <v>889</v>
      </c>
      <c r="B71" s="22" t="s">
        <v>213</v>
      </c>
      <c r="C71" s="59">
        <v>2560.3880442</v>
      </c>
      <c r="D71" s="5" t="str">
        <f t="shared" si="10"/>
        <v>N/A</v>
      </c>
      <c r="E71" s="24">
        <v>2507.3612017999999</v>
      </c>
      <c r="F71" s="5" t="str">
        <f t="shared" si="11"/>
        <v>N/A</v>
      </c>
      <c r="G71" s="24">
        <v>1287.5906009</v>
      </c>
      <c r="H71" s="5" t="str">
        <f t="shared" si="12"/>
        <v>N/A</v>
      </c>
      <c r="I71" s="6">
        <v>-2.0699999999999998</v>
      </c>
      <c r="J71" s="6">
        <v>-48.6</v>
      </c>
      <c r="K71" s="105" t="str">
        <f t="shared" si="9"/>
        <v>No</v>
      </c>
    </row>
    <row r="72" spans="1:11" ht="25.5" x14ac:dyDescent="0.2">
      <c r="A72" s="124" t="s">
        <v>890</v>
      </c>
      <c r="B72" s="22" t="s">
        <v>213</v>
      </c>
      <c r="C72" s="59" t="s">
        <v>1748</v>
      </c>
      <c r="D72" s="5" t="str">
        <f t="shared" si="10"/>
        <v>N/A</v>
      </c>
      <c r="E72" s="24" t="s">
        <v>1748</v>
      </c>
      <c r="F72" s="5" t="str">
        <f t="shared" si="11"/>
        <v>N/A</v>
      </c>
      <c r="G72" s="24" t="s">
        <v>1748</v>
      </c>
      <c r="H72" s="5" t="str">
        <f t="shared" si="12"/>
        <v>N/A</v>
      </c>
      <c r="I72" s="6" t="s">
        <v>1748</v>
      </c>
      <c r="J72" s="6" t="s">
        <v>1748</v>
      </c>
      <c r="K72" s="105" t="str">
        <f t="shared" si="9"/>
        <v>N/A</v>
      </c>
    </row>
    <row r="73" spans="1:11" x14ac:dyDescent="0.2">
      <c r="A73" s="124" t="s">
        <v>891</v>
      </c>
      <c r="B73" s="22" t="s">
        <v>213</v>
      </c>
      <c r="C73" s="59">
        <v>108.51370919</v>
      </c>
      <c r="D73" s="5" t="str">
        <f t="shared" si="10"/>
        <v>N/A</v>
      </c>
      <c r="E73" s="24">
        <v>112.42654619</v>
      </c>
      <c r="F73" s="5" t="str">
        <f t="shared" si="11"/>
        <v>N/A</v>
      </c>
      <c r="G73" s="24">
        <v>196.89103413999999</v>
      </c>
      <c r="H73" s="5" t="str">
        <f t="shared" si="12"/>
        <v>N/A</v>
      </c>
      <c r="I73" s="6">
        <v>3.6059999999999999</v>
      </c>
      <c r="J73" s="6">
        <v>75.13</v>
      </c>
      <c r="K73" s="105" t="str">
        <f t="shared" si="9"/>
        <v>No</v>
      </c>
    </row>
    <row r="74" spans="1:11" x14ac:dyDescent="0.2">
      <c r="A74" s="124" t="s">
        <v>892</v>
      </c>
      <c r="B74" s="22" t="s">
        <v>213</v>
      </c>
      <c r="C74" s="59">
        <v>30.161011629000001</v>
      </c>
      <c r="D74" s="5" t="str">
        <f t="shared" si="10"/>
        <v>N/A</v>
      </c>
      <c r="E74" s="24">
        <v>29.629128555000001</v>
      </c>
      <c r="F74" s="5" t="str">
        <f>IF($B74="N/A","N/A",IF(E74&gt;15,"No",IF(E74&lt;-15,"No","Yes")))</f>
        <v>N/A</v>
      </c>
      <c r="G74" s="24">
        <v>28.458828271000002</v>
      </c>
      <c r="H74" s="5" t="str">
        <f t="shared" si="12"/>
        <v>N/A</v>
      </c>
      <c r="I74" s="6">
        <v>-1.76</v>
      </c>
      <c r="J74" s="6">
        <v>-3.95</v>
      </c>
      <c r="K74" s="105" t="str">
        <f t="shared" si="9"/>
        <v>Yes</v>
      </c>
    </row>
    <row r="75" spans="1:11" x14ac:dyDescent="0.2">
      <c r="A75" s="124" t="s">
        <v>893</v>
      </c>
      <c r="B75" s="22" t="s">
        <v>213</v>
      </c>
      <c r="C75" s="57">
        <v>7.8485448400000005E-2</v>
      </c>
      <c r="D75" s="5" t="str">
        <f t="shared" ref="D75:D80" si="13">IF($B75="N/A","N/A",IF(C75&gt;15,"No",IF(C75&lt;-15,"No","Yes")))</f>
        <v>N/A</v>
      </c>
      <c r="E75" s="4">
        <v>2.1029629099999999E-2</v>
      </c>
      <c r="F75" s="5" t="str">
        <f>IF($B75="N/A","N/A",IF(E75&gt;15,"No",IF(E75&lt;-15,"No","Yes")))</f>
        <v>N/A</v>
      </c>
      <c r="G75" s="4">
        <v>9.3545519000000008E-3</v>
      </c>
      <c r="H75" s="5" t="str">
        <f t="shared" si="12"/>
        <v>N/A</v>
      </c>
      <c r="I75" s="6">
        <v>-73.2</v>
      </c>
      <c r="J75" s="6">
        <v>-55.5</v>
      </c>
      <c r="K75" s="105" t="str">
        <f t="shared" ref="K75:K80" si="14">IF(J75="Div by 0", "N/A", IF(J75="N/A","N/A", IF(J75&gt;30, "No", IF(J75&lt;-30, "No", "Yes"))))</f>
        <v>No</v>
      </c>
    </row>
    <row r="76" spans="1:11" x14ac:dyDescent="0.2">
      <c r="A76" s="124" t="s">
        <v>894</v>
      </c>
      <c r="B76" s="22" t="s">
        <v>213</v>
      </c>
      <c r="C76" s="57">
        <v>0.87902645930000001</v>
      </c>
      <c r="D76" s="5" t="str">
        <f t="shared" si="13"/>
        <v>N/A</v>
      </c>
      <c r="E76" s="4">
        <v>0.88926699070000004</v>
      </c>
      <c r="F76" s="5" t="str">
        <f t="shared" ref="F76:F86" si="15">IF($B76="N/A","N/A",IF(E76&gt;15,"No",IF(E76&lt;-15,"No","Yes")))</f>
        <v>N/A</v>
      </c>
      <c r="G76" s="4">
        <v>0.99487687700000005</v>
      </c>
      <c r="H76" s="5" t="str">
        <f t="shared" si="12"/>
        <v>N/A</v>
      </c>
      <c r="I76" s="6">
        <v>1.165</v>
      </c>
      <c r="J76" s="6">
        <v>11.88</v>
      </c>
      <c r="K76" s="105" t="str">
        <f t="shared" si="14"/>
        <v>Yes</v>
      </c>
    </row>
    <row r="77" spans="1:11" x14ac:dyDescent="0.2">
      <c r="A77" s="124" t="s">
        <v>895</v>
      </c>
      <c r="B77" s="22" t="s">
        <v>213</v>
      </c>
      <c r="C77" s="57">
        <v>1.1069300327</v>
      </c>
      <c r="D77" s="5" t="str">
        <f t="shared" si="13"/>
        <v>N/A</v>
      </c>
      <c r="E77" s="4">
        <v>1.1890681032999999</v>
      </c>
      <c r="F77" s="5" t="str">
        <f t="shared" si="15"/>
        <v>N/A</v>
      </c>
      <c r="G77" s="4">
        <v>1.3009587985</v>
      </c>
      <c r="H77" s="5" t="str">
        <f t="shared" si="12"/>
        <v>N/A</v>
      </c>
      <c r="I77" s="6">
        <v>7.42</v>
      </c>
      <c r="J77" s="6">
        <v>9.41</v>
      </c>
      <c r="K77" s="105" t="str">
        <f t="shared" si="14"/>
        <v>Yes</v>
      </c>
    </row>
    <row r="78" spans="1:11" x14ac:dyDescent="0.2">
      <c r="A78" s="124" t="s">
        <v>896</v>
      </c>
      <c r="B78" s="22" t="s">
        <v>213</v>
      </c>
      <c r="C78" s="57">
        <v>8.42741464E-2</v>
      </c>
      <c r="D78" s="5" t="str">
        <f t="shared" si="13"/>
        <v>N/A</v>
      </c>
      <c r="E78" s="4">
        <v>9.0590859100000004E-2</v>
      </c>
      <c r="F78" s="5" t="str">
        <f t="shared" si="15"/>
        <v>N/A</v>
      </c>
      <c r="G78" s="4">
        <v>9.5413970900000006E-2</v>
      </c>
      <c r="H78" s="5" t="str">
        <f t="shared" si="12"/>
        <v>N/A</v>
      </c>
      <c r="I78" s="6">
        <v>7.4950000000000001</v>
      </c>
      <c r="J78" s="6">
        <v>5.3239999999999998</v>
      </c>
      <c r="K78" s="105" t="str">
        <f t="shared" si="14"/>
        <v>Yes</v>
      </c>
    </row>
    <row r="79" spans="1:11" ht="25.5" x14ac:dyDescent="0.2">
      <c r="A79" s="124" t="s">
        <v>897</v>
      </c>
      <c r="B79" s="22" t="s">
        <v>213</v>
      </c>
      <c r="C79" s="57">
        <v>15.116233991</v>
      </c>
      <c r="D79" s="5" t="str">
        <f t="shared" si="13"/>
        <v>N/A</v>
      </c>
      <c r="E79" s="4">
        <v>18.185023438000002</v>
      </c>
      <c r="F79" s="5" t="str">
        <f t="shared" si="15"/>
        <v>N/A</v>
      </c>
      <c r="G79" s="4">
        <v>24.054744657000001</v>
      </c>
      <c r="H79" s="5" t="str">
        <f t="shared" si="12"/>
        <v>N/A</v>
      </c>
      <c r="I79" s="6">
        <v>20.3</v>
      </c>
      <c r="J79" s="6">
        <v>32.28</v>
      </c>
      <c r="K79" s="105" t="str">
        <f t="shared" si="14"/>
        <v>No</v>
      </c>
    </row>
    <row r="80" spans="1:11" ht="25.5" x14ac:dyDescent="0.2">
      <c r="A80" s="124" t="s">
        <v>898</v>
      </c>
      <c r="B80" s="22" t="s">
        <v>213</v>
      </c>
      <c r="C80" s="61">
        <v>14.896126146</v>
      </c>
      <c r="D80" s="5" t="str">
        <f t="shared" si="13"/>
        <v>N/A</v>
      </c>
      <c r="E80" s="61">
        <v>17.813050218000001</v>
      </c>
      <c r="F80" s="5" t="str">
        <f t="shared" si="15"/>
        <v>N/A</v>
      </c>
      <c r="G80" s="61">
        <v>23.439901061</v>
      </c>
      <c r="H80" s="5" t="str">
        <f t="shared" si="12"/>
        <v>N/A</v>
      </c>
      <c r="I80" s="6">
        <v>19.579999999999998</v>
      </c>
      <c r="J80" s="62">
        <v>31.59</v>
      </c>
      <c r="K80" s="105" t="str">
        <f t="shared" si="14"/>
        <v>No</v>
      </c>
    </row>
    <row r="81" spans="1:11" x14ac:dyDescent="0.2">
      <c r="A81" s="124" t="s">
        <v>899</v>
      </c>
      <c r="B81" s="22" t="s">
        <v>213</v>
      </c>
      <c r="C81" s="63">
        <v>59.538896366000003</v>
      </c>
      <c r="D81" s="5" t="str">
        <f t="shared" ref="D81:D86" si="16">IF($B81="N/A","N/A",IF(C81&gt;15,"No",IF(C81&lt;-15,"No","Yes")))</f>
        <v>N/A</v>
      </c>
      <c r="E81" s="64">
        <v>62.115805946999998</v>
      </c>
      <c r="F81" s="5" t="str">
        <f t="shared" si="15"/>
        <v>N/A</v>
      </c>
      <c r="G81" s="64">
        <v>28.816031537000001</v>
      </c>
      <c r="H81" s="5" t="str">
        <f>IF($B81="N/A","N/A",IF(G81&gt;15,"No",IF(G81&lt;-15,"No","Yes")))</f>
        <v>N/A</v>
      </c>
      <c r="I81" s="6">
        <v>4.3280000000000003</v>
      </c>
      <c r="J81" s="6">
        <v>-53.6</v>
      </c>
      <c r="K81" s="105" t="str">
        <f t="shared" ref="K81:K86" si="17">IF(J81="Div by 0", "N/A", IF(J81="N/A","N/A", IF(J81&gt;30, "No", IF(J81&lt;-30, "No", "Yes"))))</f>
        <v>No</v>
      </c>
    </row>
    <row r="82" spans="1:11" x14ac:dyDescent="0.2">
      <c r="A82" s="124" t="s">
        <v>900</v>
      </c>
      <c r="B82" s="22" t="s">
        <v>213</v>
      </c>
      <c r="C82" s="63">
        <v>95.818782670999994</v>
      </c>
      <c r="D82" s="5" t="str">
        <f t="shared" si="16"/>
        <v>N/A</v>
      </c>
      <c r="E82" s="64">
        <v>98.926254888000003</v>
      </c>
      <c r="F82" s="5" t="str">
        <f t="shared" si="15"/>
        <v>N/A</v>
      </c>
      <c r="G82" s="64">
        <v>98.879939210000003</v>
      </c>
      <c r="H82" s="5" t="str">
        <f t="shared" si="12"/>
        <v>N/A</v>
      </c>
      <c r="I82" s="6">
        <v>3.2429999999999999</v>
      </c>
      <c r="J82" s="6">
        <v>-4.7E-2</v>
      </c>
      <c r="K82" s="105" t="str">
        <f t="shared" si="17"/>
        <v>Yes</v>
      </c>
    </row>
    <row r="83" spans="1:11" x14ac:dyDescent="0.2">
      <c r="A83" s="124" t="s">
        <v>901</v>
      </c>
      <c r="B83" s="22" t="s">
        <v>213</v>
      </c>
      <c r="C83" s="63">
        <v>128.69935108000001</v>
      </c>
      <c r="D83" s="5" t="str">
        <f t="shared" si="16"/>
        <v>N/A</v>
      </c>
      <c r="E83" s="64">
        <v>127.82854823</v>
      </c>
      <c r="F83" s="5" t="str">
        <f t="shared" si="15"/>
        <v>N/A</v>
      </c>
      <c r="G83" s="64">
        <v>125.74090557</v>
      </c>
      <c r="H83" s="5" t="str">
        <f t="shared" si="12"/>
        <v>N/A</v>
      </c>
      <c r="I83" s="6">
        <v>-0.67700000000000005</v>
      </c>
      <c r="J83" s="6">
        <v>-1.63</v>
      </c>
      <c r="K83" s="105" t="str">
        <f t="shared" si="17"/>
        <v>Yes</v>
      </c>
    </row>
    <row r="84" spans="1:11" x14ac:dyDescent="0.2">
      <c r="A84" s="124" t="s">
        <v>902</v>
      </c>
      <c r="B84" s="22" t="s">
        <v>213</v>
      </c>
      <c r="C84" s="63">
        <v>302.80960140000002</v>
      </c>
      <c r="D84" s="5" t="str">
        <f t="shared" si="16"/>
        <v>N/A</v>
      </c>
      <c r="E84" s="64">
        <v>313.45458948999999</v>
      </c>
      <c r="F84" s="5" t="str">
        <f t="shared" si="15"/>
        <v>N/A</v>
      </c>
      <c r="G84" s="64">
        <v>327.58232414000003</v>
      </c>
      <c r="H84" s="5" t="str">
        <f t="shared" si="12"/>
        <v>N/A</v>
      </c>
      <c r="I84" s="6">
        <v>3.5150000000000001</v>
      </c>
      <c r="J84" s="6">
        <v>4.5069999999999997</v>
      </c>
      <c r="K84" s="105" t="str">
        <f t="shared" si="17"/>
        <v>Yes</v>
      </c>
    </row>
    <row r="85" spans="1:11" x14ac:dyDescent="0.2">
      <c r="A85" s="124" t="s">
        <v>903</v>
      </c>
      <c r="B85" s="22" t="s">
        <v>213</v>
      </c>
      <c r="C85" s="63">
        <v>114.60312981</v>
      </c>
      <c r="D85" s="5" t="str">
        <f t="shared" si="16"/>
        <v>N/A</v>
      </c>
      <c r="E85" s="64">
        <v>113.60874020999999</v>
      </c>
      <c r="F85" s="5" t="str">
        <f t="shared" si="15"/>
        <v>N/A</v>
      </c>
      <c r="G85" s="64">
        <v>130.87783003000001</v>
      </c>
      <c r="H85" s="5" t="str">
        <f t="shared" si="12"/>
        <v>N/A</v>
      </c>
      <c r="I85" s="6">
        <v>-0.86799999999999999</v>
      </c>
      <c r="J85" s="6">
        <v>15.2</v>
      </c>
      <c r="K85" s="105" t="str">
        <f t="shared" si="17"/>
        <v>Yes</v>
      </c>
    </row>
    <row r="86" spans="1:11" ht="25.5" x14ac:dyDescent="0.2">
      <c r="A86" s="124" t="s">
        <v>904</v>
      </c>
      <c r="B86" s="22" t="s">
        <v>213</v>
      </c>
      <c r="C86" s="65">
        <v>106.26729874</v>
      </c>
      <c r="D86" s="5" t="str">
        <f t="shared" si="16"/>
        <v>N/A</v>
      </c>
      <c r="E86" s="65">
        <v>102.05644648000001</v>
      </c>
      <c r="F86" s="5" t="str">
        <f t="shared" si="15"/>
        <v>N/A</v>
      </c>
      <c r="G86" s="65">
        <v>117.17356861</v>
      </c>
      <c r="H86" s="5" t="str">
        <f t="shared" si="12"/>
        <v>N/A</v>
      </c>
      <c r="I86" s="6">
        <v>-3.96</v>
      </c>
      <c r="J86" s="6">
        <v>14.81</v>
      </c>
      <c r="K86" s="105" t="str">
        <f t="shared" si="17"/>
        <v>Yes</v>
      </c>
    </row>
    <row r="87" spans="1:11" x14ac:dyDescent="0.2">
      <c r="A87" s="124" t="s">
        <v>32</v>
      </c>
      <c r="B87" s="22" t="s">
        <v>266</v>
      </c>
      <c r="C87" s="57">
        <v>99.991190192999994</v>
      </c>
      <c r="D87" s="5" t="str">
        <f>IF($B87="N/A","N/A",IF(C87&gt;60,"Yes","No"))</f>
        <v>Yes</v>
      </c>
      <c r="E87" s="4">
        <v>99.982206542</v>
      </c>
      <c r="F87" s="5" t="str">
        <f>IF($B87="N/A","N/A",IF(E87&gt;60,"Yes","No"))</f>
        <v>Yes</v>
      </c>
      <c r="G87" s="4">
        <v>99.984954044999995</v>
      </c>
      <c r="H87" s="5" t="str">
        <f>IF($B87="N/A","N/A",IF(G87&gt;60,"Yes","No"))</f>
        <v>Yes</v>
      </c>
      <c r="I87" s="6">
        <v>-8.9999999999999993E-3</v>
      </c>
      <c r="J87" s="6">
        <v>2.7000000000000001E-3</v>
      </c>
      <c r="K87" s="105" t="str">
        <f t="shared" ref="K87:K105" si="18">IF(J87="Div by 0", "N/A", IF(J87="N/A","N/A", IF(J87&gt;30, "No", IF(J87&lt;-30, "No", "Yes"))))</f>
        <v>Yes</v>
      </c>
    </row>
    <row r="88" spans="1:11" x14ac:dyDescent="0.2">
      <c r="A88" s="124" t="s">
        <v>39</v>
      </c>
      <c r="B88" s="22" t="s">
        <v>267</v>
      </c>
      <c r="C88" s="57">
        <v>99.999789876999998</v>
      </c>
      <c r="D88" s="5" t="str">
        <f>IF($B88="N/A","N/A",IF(C88&gt;100,"No",IF(C88&lt;85,"No","Yes")))</f>
        <v>Yes</v>
      </c>
      <c r="E88" s="4">
        <v>100</v>
      </c>
      <c r="F88" s="5" t="str">
        <f>IF($B88="N/A","N/A",IF(E88&gt;100,"No",IF(E88&lt;85,"No","Yes")))</f>
        <v>Yes</v>
      </c>
      <c r="G88" s="4">
        <v>99.999957719999998</v>
      </c>
      <c r="H88" s="5" t="str">
        <f>IF($B88="N/A","N/A",IF(G88&gt;100,"No",IF(G88&lt;85,"No","Yes")))</f>
        <v>Yes</v>
      </c>
      <c r="I88" s="6">
        <v>2.0000000000000001E-4</v>
      </c>
      <c r="J88" s="6">
        <v>0</v>
      </c>
      <c r="K88" s="105" t="str">
        <f t="shared" si="18"/>
        <v>Yes</v>
      </c>
    </row>
    <row r="89" spans="1:11" x14ac:dyDescent="0.2">
      <c r="A89" s="124" t="s">
        <v>905</v>
      </c>
      <c r="B89" s="22" t="s">
        <v>213</v>
      </c>
      <c r="C89" s="57">
        <v>9.9477397209999996</v>
      </c>
      <c r="D89" s="5" t="str">
        <f>IF($B89="N/A","N/A",IF(C89&gt;15,"No",IF(C89&lt;-15,"No","Yes")))</f>
        <v>N/A</v>
      </c>
      <c r="E89" s="4">
        <v>10.623279038</v>
      </c>
      <c r="F89" s="5" t="str">
        <f>IF($B89="N/A","N/A",IF(E89&gt;15,"No",IF(E89&lt;-15,"No","Yes")))</f>
        <v>N/A</v>
      </c>
      <c r="G89" s="4">
        <v>13.269160383999999</v>
      </c>
      <c r="H89" s="5" t="str">
        <f>IF($B89="N/A","N/A",IF(G89&gt;15,"No",IF(G89&lt;-15,"No","Yes")))</f>
        <v>N/A</v>
      </c>
      <c r="I89" s="6">
        <v>6.7910000000000004</v>
      </c>
      <c r="J89" s="6">
        <v>24.91</v>
      </c>
      <c r="K89" s="105" t="str">
        <f t="shared" si="18"/>
        <v>Yes</v>
      </c>
    </row>
    <row r="90" spans="1:11" x14ac:dyDescent="0.2">
      <c r="A90" s="124" t="s">
        <v>846</v>
      </c>
      <c r="B90" s="22" t="s">
        <v>268</v>
      </c>
      <c r="C90" s="57">
        <v>6.3430175444000003</v>
      </c>
      <c r="D90" s="5" t="str">
        <f>IF($B90="N/A","N/A",IF(C90&gt;25,"No",IF(C90&lt;5,"No","Yes")))</f>
        <v>Yes</v>
      </c>
      <c r="E90" s="4">
        <v>6.3074111200000003</v>
      </c>
      <c r="F90" s="5" t="str">
        <f>IF($B90="N/A","N/A",IF(E90&gt;25,"No",IF(E90&lt;5,"No","Yes")))</f>
        <v>Yes</v>
      </c>
      <c r="G90" s="4">
        <v>6.9823243671000004</v>
      </c>
      <c r="H90" s="5" t="str">
        <f>IF($B90="N/A","N/A",IF(G90&gt;25,"No",IF(G90&lt;5,"No","Yes")))</f>
        <v>Yes</v>
      </c>
      <c r="I90" s="6">
        <v>-0.56100000000000005</v>
      </c>
      <c r="J90" s="6">
        <v>10.7</v>
      </c>
      <c r="K90" s="105" t="str">
        <f t="shared" si="18"/>
        <v>Yes</v>
      </c>
    </row>
    <row r="91" spans="1:11" x14ac:dyDescent="0.2">
      <c r="A91" s="124" t="s">
        <v>847</v>
      </c>
      <c r="B91" s="22" t="s">
        <v>269</v>
      </c>
      <c r="C91" s="57">
        <v>46.583379543</v>
      </c>
      <c r="D91" s="5" t="str">
        <f>IF($B91="N/A","N/A",IF(C91&gt;70,"No",IF(C91&lt;40,"No","Yes")))</f>
        <v>Yes</v>
      </c>
      <c r="E91" s="4">
        <v>47.612498365</v>
      </c>
      <c r="F91" s="5" t="str">
        <f>IF($B91="N/A","N/A",IF(E91&gt;70,"No",IF(E91&lt;40,"No","Yes")))</f>
        <v>Yes</v>
      </c>
      <c r="G91" s="4">
        <v>55.026504658999997</v>
      </c>
      <c r="H91" s="5" t="str">
        <f>IF($B91="N/A","N/A",IF(G91&gt;70,"No",IF(G91&lt;40,"No","Yes")))</f>
        <v>Yes</v>
      </c>
      <c r="I91" s="6">
        <v>2.2090000000000001</v>
      </c>
      <c r="J91" s="6">
        <v>15.57</v>
      </c>
      <c r="K91" s="105" t="str">
        <f t="shared" si="18"/>
        <v>Yes</v>
      </c>
    </row>
    <row r="92" spans="1:11" x14ac:dyDescent="0.2">
      <c r="A92" s="124" t="s">
        <v>848</v>
      </c>
      <c r="B92" s="22" t="s">
        <v>270</v>
      </c>
      <c r="C92" s="57">
        <v>47.073602913000002</v>
      </c>
      <c r="D92" s="5" t="str">
        <f>IF($B92="N/A","N/A",IF(C92&gt;55,"No",IF(C92&lt;20,"No","Yes")))</f>
        <v>Yes</v>
      </c>
      <c r="E92" s="4">
        <v>46.080090515000002</v>
      </c>
      <c r="F92" s="5" t="str">
        <f>IF($B92="N/A","N/A",IF(E92&gt;55,"No",IF(E92&lt;20,"No","Yes")))</f>
        <v>Yes</v>
      </c>
      <c r="G92" s="4">
        <v>37.991170973999999</v>
      </c>
      <c r="H92" s="5" t="str">
        <f>IF($B92="N/A","N/A",IF(G92&gt;55,"No",IF(G92&lt;20,"No","Yes")))</f>
        <v>Yes</v>
      </c>
      <c r="I92" s="6">
        <v>-2.11</v>
      </c>
      <c r="J92" s="6">
        <v>-17.600000000000001</v>
      </c>
      <c r="K92" s="105" t="str">
        <f t="shared" si="18"/>
        <v>Yes</v>
      </c>
    </row>
    <row r="93" spans="1:11" x14ac:dyDescent="0.2">
      <c r="A93" s="124" t="s">
        <v>163</v>
      </c>
      <c r="B93" s="22" t="s">
        <v>246</v>
      </c>
      <c r="C93" s="57">
        <v>95.956763496999997</v>
      </c>
      <c r="D93" s="5" t="str">
        <f>IF($B93="N/A","N/A",IF(C93&gt;95,"Yes","No"))</f>
        <v>Yes</v>
      </c>
      <c r="E93" s="4">
        <v>95.593716780999998</v>
      </c>
      <c r="F93" s="5" t="str">
        <f>IF($B93="N/A","N/A",IF(E93&gt;95,"Yes","No"))</f>
        <v>Yes</v>
      </c>
      <c r="G93" s="4">
        <v>94.837873076999998</v>
      </c>
      <c r="H93" s="5" t="str">
        <f>IF($B93="N/A","N/A",IF(G93&gt;95,"Yes","No"))</f>
        <v>No</v>
      </c>
      <c r="I93" s="6">
        <v>-0.378</v>
      </c>
      <c r="J93" s="6">
        <v>-0.79100000000000004</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99.999930118999998</v>
      </c>
      <c r="D96" s="5" t="str">
        <f>IF($B96="N/A","N/A",IF(C96&gt;15,"No",IF(C96&lt;-15,"No","Yes")))</f>
        <v>N/A</v>
      </c>
      <c r="E96" s="4">
        <v>100</v>
      </c>
      <c r="F96" s="5" t="str">
        <f>IF($B96="N/A","N/A",IF(E96&gt;15,"No",IF(E96&lt;-15,"No","Yes")))</f>
        <v>N/A</v>
      </c>
      <c r="G96" s="4">
        <v>100</v>
      </c>
      <c r="H96" s="5" t="str">
        <f>IF($B96="N/A","N/A",IF(G96&gt;15,"No",IF(G96&lt;-15,"No","Yes")))</f>
        <v>N/A</v>
      </c>
      <c r="I96" s="6">
        <v>1E-4</v>
      </c>
      <c r="J96" s="6">
        <v>0</v>
      </c>
      <c r="K96" s="105" t="str">
        <f t="shared" si="18"/>
        <v>Yes</v>
      </c>
    </row>
    <row r="97" spans="1:11" x14ac:dyDescent="0.2">
      <c r="A97" s="124" t="s">
        <v>907</v>
      </c>
      <c r="B97" s="22" t="s">
        <v>213</v>
      </c>
      <c r="C97" s="57">
        <v>98.954725940000003</v>
      </c>
      <c r="D97" s="5" t="str">
        <f>IF($B97="N/A","N/A",IF(C97&gt;15,"No",IF(C97&lt;-15,"No","Yes")))</f>
        <v>N/A</v>
      </c>
      <c r="E97" s="4">
        <v>98.675850303000004</v>
      </c>
      <c r="F97" s="5" t="str">
        <f>IF($B97="N/A","N/A",IF(E97&gt;15,"No",IF(E97&lt;-15,"No","Yes")))</f>
        <v>N/A</v>
      </c>
      <c r="G97" s="4">
        <v>98.959132549000003</v>
      </c>
      <c r="H97" s="5" t="str">
        <f>IF($B97="N/A","N/A",IF(G97&gt;15,"No",IF(G97&lt;-15,"No","Yes")))</f>
        <v>N/A</v>
      </c>
      <c r="I97" s="6">
        <v>-0.28199999999999997</v>
      </c>
      <c r="J97" s="6">
        <v>0.28710000000000002</v>
      </c>
      <c r="K97" s="105" t="str">
        <f t="shared" si="18"/>
        <v>Yes</v>
      </c>
    </row>
    <row r="98" spans="1:11" x14ac:dyDescent="0.2">
      <c r="A98" s="124" t="s">
        <v>43</v>
      </c>
      <c r="B98" s="22" t="s">
        <v>223</v>
      </c>
      <c r="C98" s="57">
        <v>99.038558706000003</v>
      </c>
      <c r="D98" s="5" t="str">
        <f>IF($B98="N/A","N/A",IF(C98&gt;100,"No",IF(C98&lt;98,"No","Yes")))</f>
        <v>Yes</v>
      </c>
      <c r="E98" s="4">
        <v>99.107284480999994</v>
      </c>
      <c r="F98" s="5" t="str">
        <f>IF($B98="N/A","N/A",IF(E98&gt;100,"No",IF(E98&lt;98,"No","Yes")))</f>
        <v>Yes</v>
      </c>
      <c r="G98" s="4">
        <v>98.856650904999995</v>
      </c>
      <c r="H98" s="5" t="str">
        <f>IF($B98="N/A","N/A",IF(G98&gt;100,"No",IF(G98&lt;98,"No","Yes")))</f>
        <v>Yes</v>
      </c>
      <c r="I98" s="6">
        <v>6.9400000000000003E-2</v>
      </c>
      <c r="J98" s="6">
        <v>-0.253</v>
      </c>
      <c r="K98" s="105" t="str">
        <f t="shared" si="18"/>
        <v>Yes</v>
      </c>
    </row>
    <row r="99" spans="1:11" x14ac:dyDescent="0.2">
      <c r="A99" s="124" t="s">
        <v>44</v>
      </c>
      <c r="B99" s="22" t="s">
        <v>213</v>
      </c>
      <c r="C99" s="57">
        <v>46.329910486999999</v>
      </c>
      <c r="D99" s="5" t="str">
        <f>IF($B99="N/A","N/A",IF(C99&gt;15,"No",IF(C99&lt;-15,"No","Yes")))</f>
        <v>N/A</v>
      </c>
      <c r="E99" s="4">
        <v>49.800792881</v>
      </c>
      <c r="F99" s="5" t="str">
        <f>IF($B99="N/A","N/A",IF(E99&gt;15,"No",IF(E99&lt;-15,"No","Yes")))</f>
        <v>N/A</v>
      </c>
      <c r="G99" s="4">
        <v>54.999122503999999</v>
      </c>
      <c r="H99" s="5" t="str">
        <f>IF($B99="N/A","N/A",IF(G99&gt;15,"No",IF(G99&lt;-15,"No","Yes")))</f>
        <v>N/A</v>
      </c>
      <c r="I99" s="6">
        <v>7.492</v>
      </c>
      <c r="J99" s="6">
        <v>10.44</v>
      </c>
      <c r="K99" s="105" t="str">
        <f t="shared" si="18"/>
        <v>Yes</v>
      </c>
    </row>
    <row r="100" spans="1:11" x14ac:dyDescent="0.2">
      <c r="A100" s="124" t="s">
        <v>45</v>
      </c>
      <c r="B100" s="22" t="s">
        <v>213</v>
      </c>
      <c r="C100" s="57">
        <v>53.670089513000001</v>
      </c>
      <c r="D100" s="5" t="str">
        <f>IF($B100="N/A","N/A",IF(C100&gt;15,"No",IF(C100&lt;-15,"No","Yes")))</f>
        <v>N/A</v>
      </c>
      <c r="E100" s="4">
        <v>50.199207119</v>
      </c>
      <c r="F100" s="5" t="str">
        <f>IF($B100="N/A","N/A",IF(E100&gt;15,"No",IF(E100&lt;-15,"No","Yes")))</f>
        <v>N/A</v>
      </c>
      <c r="G100" s="4">
        <v>45.000877496000001</v>
      </c>
      <c r="H100" s="5" t="str">
        <f>IF($B100="N/A","N/A",IF(G100&gt;15,"No",IF(G100&lt;-15,"No","Yes")))</f>
        <v>N/A</v>
      </c>
      <c r="I100" s="6">
        <v>-6.47</v>
      </c>
      <c r="J100" s="6">
        <v>-10.4</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99.998574344999994</v>
      </c>
      <c r="D104" s="5" t="str">
        <f>IF($B104="N/A","N/A",IF(C104&gt;100,"No",IF(C104&lt;98,"No","Yes")))</f>
        <v>Yes</v>
      </c>
      <c r="E104" s="4">
        <v>99.999631308000005</v>
      </c>
      <c r="F104" s="5" t="str">
        <f>IF($B104="N/A","N/A",IF(E104&gt;100,"No",IF(E104&lt;98,"No","Yes")))</f>
        <v>Yes</v>
      </c>
      <c r="G104" s="4">
        <v>99.999245861999995</v>
      </c>
      <c r="H104" s="5" t="str">
        <f>IF($B104="N/A","N/A",IF(G104&gt;100,"No",IF(G104&lt;98,"No","Yes")))</f>
        <v>Yes</v>
      </c>
      <c r="I104" s="6">
        <v>1.1000000000000001E-3</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76.145969413000003</v>
      </c>
      <c r="D107" s="5" t="str">
        <f t="shared" ref="D107:D130" si="19">IF($B107="N/A","N/A",IF(C107&gt;15,"No",IF(C107&lt;-15,"No","Yes")))</f>
        <v>N/A</v>
      </c>
      <c r="E107" s="5">
        <v>74.319356364000001</v>
      </c>
      <c r="F107" s="5" t="str">
        <f t="shared" ref="F107:F130" si="20">IF($B107="N/A","N/A",IF(E107&gt;15,"No",IF(E107&lt;-15,"No","Yes")))</f>
        <v>N/A</v>
      </c>
      <c r="G107" s="4">
        <v>69.033605950999998</v>
      </c>
      <c r="H107" s="5" t="str">
        <f t="shared" ref="H107:H130" si="21">IF($B107="N/A","N/A",IF(G107&gt;15,"No",IF(G107&lt;-15,"No","Yes")))</f>
        <v>N/A</v>
      </c>
      <c r="I107" s="6">
        <v>-2.4</v>
      </c>
      <c r="J107" s="6">
        <v>-7.11</v>
      </c>
      <c r="K107" s="105" t="str">
        <f t="shared" ref="K107:K130" si="22">IF(J107="Div by 0", "N/A", IF(J107="N/A","N/A", IF(J107&gt;30, "No", IF(J107&lt;-30, "No", "Yes"))))</f>
        <v>Yes</v>
      </c>
    </row>
    <row r="108" spans="1:11" x14ac:dyDescent="0.2">
      <c r="A108" s="124" t="s">
        <v>909</v>
      </c>
      <c r="B108" s="22" t="s">
        <v>213</v>
      </c>
      <c r="C108" s="66">
        <v>8.7379339185999996</v>
      </c>
      <c r="D108" s="22" t="s">
        <v>213</v>
      </c>
      <c r="E108" s="5">
        <v>7.4959273605999996</v>
      </c>
      <c r="F108" s="22" t="s">
        <v>213</v>
      </c>
      <c r="G108" s="4">
        <v>6.9117108540999999</v>
      </c>
      <c r="H108" s="22" t="s">
        <v>213</v>
      </c>
      <c r="I108" s="6">
        <v>-14.2</v>
      </c>
      <c r="J108" s="6">
        <v>-7.79</v>
      </c>
      <c r="K108" s="105" t="str">
        <f t="shared" si="22"/>
        <v>Yes</v>
      </c>
    </row>
    <row r="109" spans="1:11" x14ac:dyDescent="0.2">
      <c r="A109" s="124" t="s">
        <v>910</v>
      </c>
      <c r="B109" s="22" t="s">
        <v>213</v>
      </c>
      <c r="C109" s="66">
        <v>0.80198818540000005</v>
      </c>
      <c r="D109" s="5" t="str">
        <f t="shared" si="19"/>
        <v>N/A</v>
      </c>
      <c r="E109" s="5">
        <v>8.6444172000000007E-3</v>
      </c>
      <c r="F109" s="5" t="str">
        <f t="shared" si="20"/>
        <v>N/A</v>
      </c>
      <c r="G109" s="4">
        <v>1.40133892E-2</v>
      </c>
      <c r="H109" s="5" t="str">
        <f t="shared" si="21"/>
        <v>N/A</v>
      </c>
      <c r="I109" s="6">
        <v>-98.9</v>
      </c>
      <c r="J109" s="6">
        <v>62.11</v>
      </c>
      <c r="K109" s="105" t="str">
        <f t="shared" si="22"/>
        <v>No</v>
      </c>
    </row>
    <row r="110" spans="1:11" x14ac:dyDescent="0.2">
      <c r="A110" s="124" t="s">
        <v>911</v>
      </c>
      <c r="B110" s="22" t="s">
        <v>213</v>
      </c>
      <c r="C110" s="66">
        <v>6.5397498200000001E-2</v>
      </c>
      <c r="D110" s="5" t="str">
        <f t="shared" si="19"/>
        <v>N/A</v>
      </c>
      <c r="E110" s="5">
        <v>8.7870281100000003E-2</v>
      </c>
      <c r="F110" s="5" t="str">
        <f t="shared" si="20"/>
        <v>N/A</v>
      </c>
      <c r="G110" s="4">
        <v>9.9200044400000006E-2</v>
      </c>
      <c r="H110" s="5" t="str">
        <f t="shared" si="21"/>
        <v>N/A</v>
      </c>
      <c r="I110" s="6">
        <v>34.36</v>
      </c>
      <c r="J110" s="6">
        <v>12.89</v>
      </c>
      <c r="K110" s="105" t="str">
        <f t="shared" si="22"/>
        <v>Yes</v>
      </c>
    </row>
    <row r="111" spans="1:11" x14ac:dyDescent="0.2">
      <c r="A111" s="124" t="s">
        <v>912</v>
      </c>
      <c r="B111" s="22" t="s">
        <v>213</v>
      </c>
      <c r="C111" s="66">
        <v>1.1798591761999999</v>
      </c>
      <c r="D111" s="5" t="str">
        <f t="shared" si="19"/>
        <v>N/A</v>
      </c>
      <c r="E111" s="5">
        <v>1.3610349605000001</v>
      </c>
      <c r="F111" s="5" t="str">
        <f t="shared" si="20"/>
        <v>N/A</v>
      </c>
      <c r="G111" s="4">
        <v>1.4942329372000001</v>
      </c>
      <c r="H111" s="5" t="str">
        <f t="shared" si="21"/>
        <v>N/A</v>
      </c>
      <c r="I111" s="6">
        <v>15.36</v>
      </c>
      <c r="J111" s="6">
        <v>9.7870000000000008</v>
      </c>
      <c r="K111" s="105" t="str">
        <f t="shared" si="22"/>
        <v>Yes</v>
      </c>
    </row>
    <row r="112" spans="1:11" x14ac:dyDescent="0.2">
      <c r="A112" s="124" t="s">
        <v>913</v>
      </c>
      <c r="B112" s="22" t="s">
        <v>213</v>
      </c>
      <c r="C112" s="66">
        <v>0.31764951819999998</v>
      </c>
      <c r="D112" s="5" t="str">
        <f t="shared" si="19"/>
        <v>N/A</v>
      </c>
      <c r="E112" s="5">
        <v>0.3683969762</v>
      </c>
      <c r="F112" s="5" t="str">
        <f t="shared" si="20"/>
        <v>N/A</v>
      </c>
      <c r="G112" s="4">
        <v>0.45290290430000002</v>
      </c>
      <c r="H112" s="5" t="str">
        <f t="shared" si="21"/>
        <v>N/A</v>
      </c>
      <c r="I112" s="6">
        <v>15.98</v>
      </c>
      <c r="J112" s="6">
        <v>22.94</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0.15094980599999999</v>
      </c>
      <c r="D114" s="5" t="str">
        <f t="shared" si="19"/>
        <v>N/A</v>
      </c>
      <c r="E114" s="5">
        <v>8.5643356399999995E-2</v>
      </c>
      <c r="F114" s="5" t="str">
        <f t="shared" si="20"/>
        <v>N/A</v>
      </c>
      <c r="G114" s="4">
        <v>1.598018E-4</v>
      </c>
      <c r="H114" s="5" t="str">
        <f t="shared" si="21"/>
        <v>N/A</v>
      </c>
      <c r="I114" s="6">
        <v>-43.3</v>
      </c>
      <c r="J114" s="6">
        <v>-99.8</v>
      </c>
      <c r="K114" s="105" t="str">
        <f t="shared" si="22"/>
        <v>No</v>
      </c>
    </row>
    <row r="115" spans="1:11" x14ac:dyDescent="0.2">
      <c r="A115" s="124" t="s">
        <v>916</v>
      </c>
      <c r="B115" s="22" t="s">
        <v>213</v>
      </c>
      <c r="C115" s="66">
        <v>3.5656372326999999</v>
      </c>
      <c r="D115" s="5" t="str">
        <f t="shared" si="19"/>
        <v>N/A</v>
      </c>
      <c r="E115" s="5">
        <v>2.978835439</v>
      </c>
      <c r="F115" s="5" t="str">
        <f t="shared" si="20"/>
        <v>N/A</v>
      </c>
      <c r="G115" s="4">
        <v>1.682860531</v>
      </c>
      <c r="H115" s="5" t="str">
        <f t="shared" si="21"/>
        <v>N/A</v>
      </c>
      <c r="I115" s="6">
        <v>-16.5</v>
      </c>
      <c r="J115" s="6">
        <v>-43.5</v>
      </c>
      <c r="K115" s="105" t="str">
        <f t="shared" si="22"/>
        <v>No</v>
      </c>
    </row>
    <row r="116" spans="1:11" x14ac:dyDescent="0.2">
      <c r="A116" s="124" t="s">
        <v>917</v>
      </c>
      <c r="B116" s="22" t="s">
        <v>213</v>
      </c>
      <c r="C116" s="66">
        <v>0.3417761352</v>
      </c>
      <c r="D116" s="5" t="str">
        <f t="shared" si="19"/>
        <v>N/A</v>
      </c>
      <c r="E116" s="5">
        <v>0.1417223672</v>
      </c>
      <c r="F116" s="5" t="str">
        <f t="shared" si="20"/>
        <v>N/A</v>
      </c>
      <c r="G116" s="4">
        <v>0.1979329759</v>
      </c>
      <c r="H116" s="5" t="str">
        <f t="shared" si="21"/>
        <v>N/A</v>
      </c>
      <c r="I116" s="6">
        <v>-58.5</v>
      </c>
      <c r="J116" s="6">
        <v>39.659999999999997</v>
      </c>
      <c r="K116" s="105" t="str">
        <f t="shared" si="22"/>
        <v>No</v>
      </c>
    </row>
    <row r="117" spans="1:11" x14ac:dyDescent="0.2">
      <c r="A117" s="124" t="s">
        <v>918</v>
      </c>
      <c r="B117" s="22" t="s">
        <v>213</v>
      </c>
      <c r="C117" s="66">
        <v>3.0147707900000001E-2</v>
      </c>
      <c r="D117" s="5" t="str">
        <f t="shared" si="19"/>
        <v>N/A</v>
      </c>
      <c r="E117" s="5">
        <v>3.28882775E-2</v>
      </c>
      <c r="F117" s="5" t="str">
        <f t="shared" si="20"/>
        <v>N/A</v>
      </c>
      <c r="G117" s="4">
        <v>7.8474979400000006E-2</v>
      </c>
      <c r="H117" s="5" t="str">
        <f t="shared" si="21"/>
        <v>N/A</v>
      </c>
      <c r="I117" s="6">
        <v>9.09</v>
      </c>
      <c r="J117" s="6">
        <v>138.6</v>
      </c>
      <c r="K117" s="105" t="str">
        <f t="shared" si="22"/>
        <v>No</v>
      </c>
    </row>
    <row r="118" spans="1:11" x14ac:dyDescent="0.2">
      <c r="A118" s="124" t="s">
        <v>919</v>
      </c>
      <c r="B118" s="22" t="s">
        <v>213</v>
      </c>
      <c r="C118" s="66">
        <v>2.2845286589999998</v>
      </c>
      <c r="D118" s="5" t="str">
        <f t="shared" si="19"/>
        <v>N/A</v>
      </c>
      <c r="E118" s="5">
        <v>2.4308912855</v>
      </c>
      <c r="F118" s="5" t="str">
        <f t="shared" si="20"/>
        <v>N/A</v>
      </c>
      <c r="G118" s="4">
        <v>2.8919332909</v>
      </c>
      <c r="H118" s="5" t="str">
        <f t="shared" si="21"/>
        <v>N/A</v>
      </c>
      <c r="I118" s="6">
        <v>6.407</v>
      </c>
      <c r="J118" s="6">
        <v>18.97</v>
      </c>
      <c r="K118" s="105" t="str">
        <f t="shared" si="22"/>
        <v>Yes</v>
      </c>
    </row>
    <row r="119" spans="1:11" x14ac:dyDescent="0.2">
      <c r="A119" s="124" t="s">
        <v>920</v>
      </c>
      <c r="B119" s="22" t="s">
        <v>213</v>
      </c>
      <c r="C119" s="66">
        <v>15.116096668000001</v>
      </c>
      <c r="D119" s="5" t="str">
        <f t="shared" si="19"/>
        <v>N/A</v>
      </c>
      <c r="E119" s="5">
        <v>18.184716276</v>
      </c>
      <c r="F119" s="5" t="str">
        <f t="shared" si="20"/>
        <v>N/A</v>
      </c>
      <c r="G119" s="4">
        <v>24.054683194999999</v>
      </c>
      <c r="H119" s="5" t="str">
        <f t="shared" si="21"/>
        <v>N/A</v>
      </c>
      <c r="I119" s="6">
        <v>20.3</v>
      </c>
      <c r="J119" s="6">
        <v>32.28</v>
      </c>
      <c r="K119" s="105" t="str">
        <f t="shared" si="22"/>
        <v>No</v>
      </c>
    </row>
    <row r="120" spans="1:11" x14ac:dyDescent="0.2">
      <c r="A120" s="124" t="s">
        <v>921</v>
      </c>
      <c r="B120" s="22" t="s">
        <v>213</v>
      </c>
      <c r="C120" s="66">
        <v>14.858668623</v>
      </c>
      <c r="D120" s="5" t="str">
        <f t="shared" si="19"/>
        <v>N/A</v>
      </c>
      <c r="E120" s="5">
        <v>17.943999974</v>
      </c>
      <c r="F120" s="5" t="str">
        <f t="shared" si="20"/>
        <v>N/A</v>
      </c>
      <c r="G120" s="4">
        <v>23.716948222999999</v>
      </c>
      <c r="H120" s="5" t="str">
        <f t="shared" si="21"/>
        <v>N/A</v>
      </c>
      <c r="I120" s="6">
        <v>20.76</v>
      </c>
      <c r="J120" s="6">
        <v>32.17</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9.9062790799999995E-2</v>
      </c>
      <c r="D123" s="5" t="str">
        <f t="shared" si="19"/>
        <v>N/A</v>
      </c>
      <c r="E123" s="5">
        <v>0.1033709936</v>
      </c>
      <c r="F123" s="5" t="str">
        <f t="shared" si="20"/>
        <v>N/A</v>
      </c>
      <c r="G123" s="4">
        <v>0.18325579459999999</v>
      </c>
      <c r="H123" s="5" t="str">
        <f t="shared" si="21"/>
        <v>N/A</v>
      </c>
      <c r="I123" s="6">
        <v>4.3490000000000002</v>
      </c>
      <c r="J123" s="6">
        <v>77.28</v>
      </c>
      <c r="K123" s="105" t="str">
        <f t="shared" si="22"/>
        <v>No</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1748</v>
      </c>
      <c r="J125" s="6" t="s">
        <v>1748</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0.15836525479999999</v>
      </c>
      <c r="D130" s="114" t="str">
        <f t="shared" si="19"/>
        <v>N/A</v>
      </c>
      <c r="E130" s="114">
        <v>0.1373453083</v>
      </c>
      <c r="F130" s="114" t="str">
        <f t="shared" si="20"/>
        <v>N/A</v>
      </c>
      <c r="G130" s="118">
        <v>0.154479177</v>
      </c>
      <c r="H130" s="114" t="str">
        <f t="shared" si="21"/>
        <v>N/A</v>
      </c>
      <c r="I130" s="115">
        <v>-13.3</v>
      </c>
      <c r="J130" s="115">
        <v>12.48</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985907</v>
      </c>
      <c r="D6" s="5" t="str">
        <f>IF($B6="N/A","N/A",IF(C6&gt;15,"No",IF(C6&lt;-15,"No","Yes")))</f>
        <v>N/A</v>
      </c>
      <c r="E6" s="23">
        <v>926165</v>
      </c>
      <c r="F6" s="5" t="str">
        <f>IF($B6="N/A","N/A",IF(E6&gt;15,"No",IF(E6&lt;-15,"No","Yes")))</f>
        <v>N/A</v>
      </c>
      <c r="G6" s="23">
        <v>946294</v>
      </c>
      <c r="H6" s="5" t="str">
        <f>IF($B6="N/A","N/A",IF(G6&gt;15,"No",IF(G6&lt;-15,"No","Yes")))</f>
        <v>N/A</v>
      </c>
      <c r="I6" s="6">
        <v>-6.06</v>
      </c>
      <c r="J6" s="6">
        <v>2.173</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24.762497883000002</v>
      </c>
      <c r="D9" s="5" t="str">
        <f t="shared" ref="D9:D17" si="1">IF($B9="N/A","N/A",IF(C9&gt;15,"No",IF(C9&lt;-15,"No","Yes")))</f>
        <v>N/A</v>
      </c>
      <c r="E9" s="24">
        <v>29.879701781000001</v>
      </c>
      <c r="F9" s="5" t="str">
        <f>IF($B9="N/A","N/A",IF(E9&gt;15,"No",IF(E9&lt;-15,"No","Yes")))</f>
        <v>N/A</v>
      </c>
      <c r="G9" s="24">
        <v>30.986219927</v>
      </c>
      <c r="H9" s="5" t="str">
        <f>IF($B9="N/A","N/A",IF(G9&gt;15,"No",IF(G9&lt;-15,"No","Yes")))</f>
        <v>N/A</v>
      </c>
      <c r="I9" s="6">
        <v>20.67</v>
      </c>
      <c r="J9" s="6">
        <v>3.7029999999999998</v>
      </c>
      <c r="K9" s="105" t="str">
        <f t="shared" si="0"/>
        <v>Yes</v>
      </c>
    </row>
    <row r="10" spans="1:11" x14ac:dyDescent="0.2">
      <c r="A10" s="124" t="s">
        <v>16</v>
      </c>
      <c r="B10" s="22" t="s">
        <v>213</v>
      </c>
      <c r="C10" s="57">
        <v>14.476416133000001</v>
      </c>
      <c r="D10" s="5" t="str">
        <f t="shared" si="1"/>
        <v>N/A</v>
      </c>
      <c r="E10" s="4">
        <v>14.867113311000001</v>
      </c>
      <c r="F10" s="5" t="str">
        <f>IF($B10="N/A","N/A",IF(E10&gt;15,"No",IF(E10&lt;-15,"No","Yes")))</f>
        <v>N/A</v>
      </c>
      <c r="G10" s="4">
        <v>15.540413444</v>
      </c>
      <c r="H10" s="5" t="str">
        <f>IF($B10="N/A","N/A",IF(G10&gt;15,"No",IF(G10&lt;-15,"No","Yes")))</f>
        <v>N/A</v>
      </c>
      <c r="I10" s="6">
        <v>2.6989999999999998</v>
      </c>
      <c r="J10" s="6">
        <v>4.5289999999999999</v>
      </c>
      <c r="K10" s="105" t="str">
        <f t="shared" si="0"/>
        <v>Yes</v>
      </c>
    </row>
    <row r="11" spans="1:11" x14ac:dyDescent="0.2">
      <c r="A11" s="124" t="s">
        <v>36</v>
      </c>
      <c r="B11" s="22" t="s">
        <v>213</v>
      </c>
      <c r="C11" s="57">
        <v>35.774736046000001</v>
      </c>
      <c r="D11" s="5" t="str">
        <f t="shared" si="1"/>
        <v>N/A</v>
      </c>
      <c r="E11" s="4">
        <v>42.018339578000003</v>
      </c>
      <c r="F11" s="5" t="str">
        <f>IF($B11="N/A","N/A",IF(E11&gt;15,"No",IF(E11&lt;-15,"No","Yes")))</f>
        <v>N/A</v>
      </c>
      <c r="G11" s="4">
        <v>45.922746781000001</v>
      </c>
      <c r="H11" s="5" t="str">
        <f>IF($B11="N/A","N/A",IF(G11&gt;15,"No",IF(G11&lt;-15,"No","Yes")))</f>
        <v>N/A</v>
      </c>
      <c r="I11" s="6">
        <v>17.45</v>
      </c>
      <c r="J11" s="6">
        <v>9.2919999999999998</v>
      </c>
      <c r="K11" s="105" t="str">
        <f t="shared" si="0"/>
        <v>Yes</v>
      </c>
    </row>
    <row r="12" spans="1:11" x14ac:dyDescent="0.2">
      <c r="A12" s="124" t="s">
        <v>37</v>
      </c>
      <c r="B12" s="22" t="s">
        <v>213</v>
      </c>
      <c r="C12" s="57" t="s">
        <v>1748</v>
      </c>
      <c r="D12" s="5" t="str">
        <f t="shared" si="1"/>
        <v>N/A</v>
      </c>
      <c r="E12" s="4">
        <v>95.575221239000001</v>
      </c>
      <c r="F12" s="5" t="str">
        <f>IF($B12="N/A","N/A",IF(E12&gt;15,"No",IF(E12&lt;-15,"No","Yes")))</f>
        <v>N/A</v>
      </c>
      <c r="G12" s="4">
        <v>88.172043011</v>
      </c>
      <c r="H12" s="5" t="str">
        <f>IF($B12="N/A","N/A",IF(G12&gt;15,"No",IF(G12&lt;-15,"No","Yes")))</f>
        <v>N/A</v>
      </c>
      <c r="I12" s="6" t="s">
        <v>1748</v>
      </c>
      <c r="J12" s="6">
        <v>-7.75</v>
      </c>
      <c r="K12" s="105" t="str">
        <f t="shared" si="0"/>
        <v>Yes</v>
      </c>
    </row>
    <row r="13" spans="1:11" x14ac:dyDescent="0.2">
      <c r="A13" s="124" t="s">
        <v>38</v>
      </c>
      <c r="B13" s="22" t="s">
        <v>213</v>
      </c>
      <c r="C13" s="57">
        <v>7.9938029867999996</v>
      </c>
      <c r="D13" s="5" t="str">
        <f t="shared" si="1"/>
        <v>N/A</v>
      </c>
      <c r="E13" s="4">
        <v>4.0285573208000001</v>
      </c>
      <c r="F13" s="5" t="str">
        <f>IF($B13="N/A","N/A",IF(E13&gt;15,"No",IF(E13&lt;-15,"No","Yes")))</f>
        <v>N/A</v>
      </c>
      <c r="G13" s="4">
        <v>2.7175251909</v>
      </c>
      <c r="H13" s="5" t="str">
        <f>IF($B13="N/A","N/A",IF(G13&gt;15,"No",IF(G13&lt;-15,"No","Yes")))</f>
        <v>N/A</v>
      </c>
      <c r="I13" s="6">
        <v>-49.6</v>
      </c>
      <c r="J13" s="6">
        <v>-32.5</v>
      </c>
      <c r="K13" s="105" t="str">
        <f t="shared" si="0"/>
        <v>No</v>
      </c>
    </row>
    <row r="14" spans="1:11" x14ac:dyDescent="0.2">
      <c r="A14" s="124" t="s">
        <v>671</v>
      </c>
      <c r="B14" s="22" t="s">
        <v>213</v>
      </c>
      <c r="C14" s="57">
        <v>24.688738390000001</v>
      </c>
      <c r="D14" s="5" t="str">
        <f t="shared" si="1"/>
        <v>N/A</v>
      </c>
      <c r="E14" s="4">
        <v>28.903165203</v>
      </c>
      <c r="F14" s="5" t="str">
        <f t="shared" ref="F14:F33" si="2">IF($B14="N/A","N/A",IF(E14&gt;15,"No",IF(E14&lt;-15,"No","Yes")))</f>
        <v>N/A</v>
      </c>
      <c r="G14" s="4">
        <v>29.729132806999999</v>
      </c>
      <c r="H14" s="5" t="str">
        <f t="shared" ref="H14:H33" si="3">IF($B14="N/A","N/A",IF(G14&gt;15,"No",IF(G14&lt;-15,"No","Yes")))</f>
        <v>N/A</v>
      </c>
      <c r="I14" s="6">
        <v>17.07</v>
      </c>
      <c r="J14" s="6">
        <v>2.8580000000000001</v>
      </c>
      <c r="K14" s="105" t="str">
        <f t="shared" ref="K14:K30" si="4">IF(J14="Div by 0", "N/A", IF(J14="N/A","N/A", IF(J14&gt;30, "No", IF(J14&lt;-30, "No", "Yes"))))</f>
        <v>Yes</v>
      </c>
    </row>
    <row r="15" spans="1:11" x14ac:dyDescent="0.2">
      <c r="A15" s="124" t="s">
        <v>672</v>
      </c>
      <c r="B15" s="22" t="s">
        <v>213</v>
      </c>
      <c r="C15" s="57">
        <v>2.1913831628999998</v>
      </c>
      <c r="D15" s="5" t="str">
        <f t="shared" si="1"/>
        <v>N/A</v>
      </c>
      <c r="E15" s="4">
        <v>2.6731737865</v>
      </c>
      <c r="F15" s="5" t="str">
        <f t="shared" si="2"/>
        <v>N/A</v>
      </c>
      <c r="G15" s="4">
        <v>2.8405548381000001</v>
      </c>
      <c r="H15" s="5" t="str">
        <f t="shared" si="3"/>
        <v>N/A</v>
      </c>
      <c r="I15" s="6">
        <v>21.99</v>
      </c>
      <c r="J15" s="6">
        <v>6.2619999999999996</v>
      </c>
      <c r="K15" s="105" t="str">
        <f t="shared" si="4"/>
        <v>Yes</v>
      </c>
    </row>
    <row r="16" spans="1:11" x14ac:dyDescent="0.2">
      <c r="A16" s="124" t="s">
        <v>379</v>
      </c>
      <c r="B16" s="22" t="s">
        <v>213</v>
      </c>
      <c r="C16" s="57">
        <v>23.334756726999998</v>
      </c>
      <c r="D16" s="5" t="str">
        <f t="shared" si="1"/>
        <v>N/A</v>
      </c>
      <c r="E16" s="4">
        <v>28.471384688000001</v>
      </c>
      <c r="F16" s="5" t="str">
        <f t="shared" si="2"/>
        <v>N/A</v>
      </c>
      <c r="G16" s="4">
        <v>29.620709843</v>
      </c>
      <c r="H16" s="5" t="str">
        <f t="shared" si="3"/>
        <v>N/A</v>
      </c>
      <c r="I16" s="6">
        <v>22.01</v>
      </c>
      <c r="J16" s="6">
        <v>4.0369999999999999</v>
      </c>
      <c r="K16" s="105" t="str">
        <f t="shared" si="4"/>
        <v>Yes</v>
      </c>
    </row>
    <row r="17" spans="1:11" x14ac:dyDescent="0.2">
      <c r="A17" s="124" t="s">
        <v>380</v>
      </c>
      <c r="B17" s="22" t="s">
        <v>213</v>
      </c>
      <c r="C17" s="57">
        <v>0.80037975179999998</v>
      </c>
      <c r="D17" s="5" t="str">
        <f t="shared" si="1"/>
        <v>N/A</v>
      </c>
      <c r="E17" s="4">
        <v>0.85697472910000005</v>
      </c>
      <c r="F17" s="5" t="str">
        <f t="shared" si="2"/>
        <v>N/A</v>
      </c>
      <c r="G17" s="4">
        <v>0.53894455630000004</v>
      </c>
      <c r="H17" s="5" t="str">
        <f t="shared" si="3"/>
        <v>N/A</v>
      </c>
      <c r="I17" s="6">
        <v>7.0709999999999997</v>
      </c>
      <c r="J17" s="6">
        <v>-37.1</v>
      </c>
      <c r="K17" s="105" t="str">
        <f t="shared" si="4"/>
        <v>No</v>
      </c>
    </row>
    <row r="18" spans="1:11" x14ac:dyDescent="0.2">
      <c r="A18" s="124" t="s">
        <v>381</v>
      </c>
      <c r="B18" s="22" t="s">
        <v>213</v>
      </c>
      <c r="C18" s="57">
        <v>0</v>
      </c>
      <c r="D18" s="5" t="str">
        <f t="shared" ref="D18:D33" si="5">IF($B18="N/A","N/A",IF(C18&gt;15,"No",IF(C18&lt;-15,"No","Yes")))</f>
        <v>N/A</v>
      </c>
      <c r="E18" s="4">
        <v>2.4401699499999999E-2</v>
      </c>
      <c r="F18" s="5" t="str">
        <f t="shared" si="2"/>
        <v>N/A</v>
      </c>
      <c r="G18" s="4">
        <v>2.9483437500000001E-2</v>
      </c>
      <c r="H18" s="5" t="str">
        <f t="shared" si="3"/>
        <v>N/A</v>
      </c>
      <c r="I18" s="6" t="s">
        <v>1748</v>
      </c>
      <c r="J18" s="6">
        <v>20.83</v>
      </c>
      <c r="K18" s="105" t="str">
        <f t="shared" si="4"/>
        <v>Yes</v>
      </c>
    </row>
    <row r="19" spans="1:11" x14ac:dyDescent="0.2">
      <c r="A19" s="124" t="s">
        <v>382</v>
      </c>
      <c r="B19" s="22" t="s">
        <v>213</v>
      </c>
      <c r="C19" s="57">
        <v>28.143019575</v>
      </c>
      <c r="D19" s="5" t="str">
        <f t="shared" si="5"/>
        <v>N/A</v>
      </c>
      <c r="E19" s="4">
        <v>17.005717124</v>
      </c>
      <c r="F19" s="5" t="str">
        <f t="shared" si="2"/>
        <v>N/A</v>
      </c>
      <c r="G19" s="4">
        <v>15.948214825000001</v>
      </c>
      <c r="H19" s="5" t="str">
        <f t="shared" si="3"/>
        <v>N/A</v>
      </c>
      <c r="I19" s="6">
        <v>-39.6</v>
      </c>
      <c r="J19" s="6">
        <v>-6.22</v>
      </c>
      <c r="K19" s="105" t="str">
        <f t="shared" si="4"/>
        <v>Yes</v>
      </c>
    </row>
    <row r="20" spans="1:11" x14ac:dyDescent="0.2">
      <c r="A20" s="124" t="s">
        <v>384</v>
      </c>
      <c r="B20" s="22" t="s">
        <v>213</v>
      </c>
      <c r="C20" s="57">
        <v>4.1586072999999996E-3</v>
      </c>
      <c r="D20" s="5" t="str">
        <f t="shared" si="5"/>
        <v>N/A</v>
      </c>
      <c r="E20" s="4">
        <v>8.6377700000000003E-4</v>
      </c>
      <c r="F20" s="5" t="str">
        <f t="shared" si="2"/>
        <v>N/A</v>
      </c>
      <c r="G20" s="4">
        <v>3.2759375000000002E-3</v>
      </c>
      <c r="H20" s="5" t="str">
        <f t="shared" si="3"/>
        <v>N/A</v>
      </c>
      <c r="I20" s="6">
        <v>-79.2</v>
      </c>
      <c r="J20" s="6">
        <v>279.3</v>
      </c>
      <c r="K20" s="105" t="str">
        <f t="shared" si="4"/>
        <v>No</v>
      </c>
    </row>
    <row r="21" spans="1:11" x14ac:dyDescent="0.2">
      <c r="A21" s="124" t="s">
        <v>385</v>
      </c>
      <c r="B21" s="22" t="s">
        <v>213</v>
      </c>
      <c r="C21" s="57">
        <v>11.350766350000001</v>
      </c>
      <c r="D21" s="5" t="str">
        <f t="shared" si="5"/>
        <v>N/A</v>
      </c>
      <c r="E21" s="4">
        <v>11.029892082</v>
      </c>
      <c r="F21" s="5" t="str">
        <f t="shared" si="2"/>
        <v>N/A</v>
      </c>
      <c r="G21" s="4">
        <v>10.176012952000001</v>
      </c>
      <c r="H21" s="5" t="str">
        <f t="shared" si="3"/>
        <v>N/A</v>
      </c>
      <c r="I21" s="6">
        <v>-2.83</v>
      </c>
      <c r="J21" s="6">
        <v>-7.74</v>
      </c>
      <c r="K21" s="105" t="str">
        <f t="shared" si="4"/>
        <v>Yes</v>
      </c>
    </row>
    <row r="22" spans="1:11" x14ac:dyDescent="0.2">
      <c r="A22" s="124" t="s">
        <v>386</v>
      </c>
      <c r="B22" s="22" t="s">
        <v>213</v>
      </c>
      <c r="C22" s="57">
        <v>1.5310774749</v>
      </c>
      <c r="D22" s="5" t="str">
        <f t="shared" si="5"/>
        <v>N/A</v>
      </c>
      <c r="E22" s="4">
        <v>1.6829614594</v>
      </c>
      <c r="F22" s="5" t="str">
        <f t="shared" si="2"/>
        <v>N/A</v>
      </c>
      <c r="G22" s="4">
        <v>1.5008020763000001</v>
      </c>
      <c r="H22" s="5" t="str">
        <f t="shared" si="3"/>
        <v>N/A</v>
      </c>
      <c r="I22" s="6">
        <v>9.92</v>
      </c>
      <c r="J22" s="6">
        <v>-10.8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1.0142939999999999E-4</v>
      </c>
      <c r="D24" s="5" t="str">
        <f t="shared" si="5"/>
        <v>N/A</v>
      </c>
      <c r="E24" s="4">
        <v>0</v>
      </c>
      <c r="F24" s="5" t="str">
        <f t="shared" si="2"/>
        <v>N/A</v>
      </c>
      <c r="G24" s="4">
        <v>0</v>
      </c>
      <c r="H24" s="5" t="str">
        <f t="shared" si="3"/>
        <v>N/A</v>
      </c>
      <c r="I24" s="6">
        <v>-100</v>
      </c>
      <c r="J24" s="6" t="s">
        <v>1748</v>
      </c>
      <c r="K24" s="105" t="str">
        <f t="shared" si="4"/>
        <v>N/A</v>
      </c>
    </row>
    <row r="25" spans="1:11" x14ac:dyDescent="0.2">
      <c r="A25" s="124" t="s">
        <v>391</v>
      </c>
      <c r="B25" s="22" t="s">
        <v>213</v>
      </c>
      <c r="C25" s="57">
        <v>0</v>
      </c>
      <c r="D25" s="5" t="str">
        <f t="shared" si="5"/>
        <v>N/A</v>
      </c>
      <c r="E25" s="4">
        <v>1.079721E-4</v>
      </c>
      <c r="F25" s="5" t="str">
        <f t="shared" si="2"/>
        <v>N/A</v>
      </c>
      <c r="G25" s="4">
        <v>0</v>
      </c>
      <c r="H25" s="5" t="str">
        <f t="shared" si="3"/>
        <v>N/A</v>
      </c>
      <c r="I25" s="6" t="s">
        <v>1748</v>
      </c>
      <c r="J25" s="6">
        <v>-100</v>
      </c>
      <c r="K25" s="105" t="str">
        <f t="shared" si="4"/>
        <v>No</v>
      </c>
    </row>
    <row r="26" spans="1:11" x14ac:dyDescent="0.2">
      <c r="A26" s="124" t="s">
        <v>392</v>
      </c>
      <c r="B26" s="22" t="s">
        <v>213</v>
      </c>
      <c r="C26" s="57">
        <v>3.6998418714999999</v>
      </c>
      <c r="D26" s="5" t="str">
        <f t="shared" si="5"/>
        <v>N/A</v>
      </c>
      <c r="E26" s="4">
        <v>4.9857206868999997</v>
      </c>
      <c r="F26" s="5" t="str">
        <f t="shared" si="2"/>
        <v>N/A</v>
      </c>
      <c r="G26" s="4">
        <v>5.5748002207000003</v>
      </c>
      <c r="H26" s="5" t="str">
        <f t="shared" si="3"/>
        <v>N/A</v>
      </c>
      <c r="I26" s="6">
        <v>34.75</v>
      </c>
      <c r="J26" s="6">
        <v>11.82</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2.3009269636999998</v>
      </c>
      <c r="D29" s="5" t="str">
        <f t="shared" si="5"/>
        <v>N/A</v>
      </c>
      <c r="E29" s="4">
        <v>1.5073987896000001</v>
      </c>
      <c r="F29" s="5" t="str">
        <f t="shared" si="2"/>
        <v>N/A</v>
      </c>
      <c r="G29" s="4">
        <v>0.87150505020000002</v>
      </c>
      <c r="H29" s="5" t="str">
        <f t="shared" si="3"/>
        <v>N/A</v>
      </c>
      <c r="I29" s="6">
        <v>-34.5</v>
      </c>
      <c r="J29" s="6">
        <v>-42.2</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99.994277478000001</v>
      </c>
      <c r="F31" s="5" t="str">
        <f t="shared" si="2"/>
        <v>N/A</v>
      </c>
      <c r="G31" s="4">
        <v>99.997675141000002</v>
      </c>
      <c r="H31" s="5" t="str">
        <f t="shared" si="3"/>
        <v>N/A</v>
      </c>
      <c r="I31" s="6">
        <v>-6.0000000000000001E-3</v>
      </c>
      <c r="J31" s="6">
        <v>3.3999999999999998E-3</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37.469659917000001</v>
      </c>
      <c r="D33" s="5" t="str">
        <f t="shared" si="5"/>
        <v>N/A</v>
      </c>
      <c r="E33" s="4">
        <v>29.000811997</v>
      </c>
      <c r="F33" s="5" t="str">
        <f t="shared" si="2"/>
        <v>N/A</v>
      </c>
      <c r="G33" s="4">
        <v>30.029737749999999</v>
      </c>
      <c r="H33" s="5" t="str">
        <f t="shared" si="3"/>
        <v>N/A</v>
      </c>
      <c r="I33" s="6">
        <v>-22.6</v>
      </c>
      <c r="J33" s="6">
        <v>3.548</v>
      </c>
      <c r="K33" s="105" t="str">
        <f t="shared" si="6"/>
        <v>Yes</v>
      </c>
    </row>
    <row r="34" spans="1:11" x14ac:dyDescent="0.2">
      <c r="A34" s="124" t="s">
        <v>846</v>
      </c>
      <c r="B34" s="22" t="s">
        <v>268</v>
      </c>
      <c r="C34" s="57">
        <v>5.1289827539999999</v>
      </c>
      <c r="D34" s="5" t="str">
        <f>IF($B34="N/A","N/A",IF(C34&gt;25,"No",IF(C34&lt;5,"No","Yes")))</f>
        <v>Yes</v>
      </c>
      <c r="E34" s="4">
        <v>5.0724966310999999</v>
      </c>
      <c r="F34" s="5" t="str">
        <f>IF($B34="N/A","N/A",IF(E34&gt;25,"No",IF(E34&lt;5,"No","Yes")))</f>
        <v>Yes</v>
      </c>
      <c r="G34" s="4">
        <v>4.9216292990000001</v>
      </c>
      <c r="H34" s="5" t="str">
        <f>IF($B34="N/A","N/A",IF(G34&gt;25,"No",IF(G34&lt;5,"No","Yes")))</f>
        <v>No</v>
      </c>
      <c r="I34" s="6">
        <v>-1.1000000000000001</v>
      </c>
      <c r="J34" s="6">
        <v>-2.97</v>
      </c>
      <c r="K34" s="105" t="str">
        <f t="shared" si="6"/>
        <v>Yes</v>
      </c>
    </row>
    <row r="35" spans="1:11" x14ac:dyDescent="0.2">
      <c r="A35" s="124" t="s">
        <v>847</v>
      </c>
      <c r="B35" s="22" t="s">
        <v>269</v>
      </c>
      <c r="C35" s="57">
        <v>40.876269262999998</v>
      </c>
      <c r="D35" s="5" t="str">
        <f>IF($B35="N/A","N/A",IF(C35&gt;70,"No",IF(C35&lt;40,"No","Yes")))</f>
        <v>Yes</v>
      </c>
      <c r="E35" s="4">
        <v>42.812532392999998</v>
      </c>
      <c r="F35" s="5" t="str">
        <f>IF($B35="N/A","N/A",IF(E35&gt;70,"No",IF(E35&lt;40,"No","Yes")))</f>
        <v>Yes</v>
      </c>
      <c r="G35" s="4">
        <v>43.83739559</v>
      </c>
      <c r="H35" s="5" t="str">
        <f>IF($B35="N/A","N/A",IF(G35&gt;70,"No",IF(G35&lt;40,"No","Yes")))</f>
        <v>Yes</v>
      </c>
      <c r="I35" s="6">
        <v>4.7370000000000001</v>
      </c>
      <c r="J35" s="6">
        <v>2.3940000000000001</v>
      </c>
      <c r="K35" s="105" t="str">
        <f t="shared" si="6"/>
        <v>Yes</v>
      </c>
    </row>
    <row r="36" spans="1:11" x14ac:dyDescent="0.2">
      <c r="A36" s="124" t="s">
        <v>848</v>
      </c>
      <c r="B36" s="22" t="s">
        <v>270</v>
      </c>
      <c r="C36" s="57">
        <v>53.994747983000003</v>
      </c>
      <c r="D36" s="5" t="str">
        <f>IF($B36="N/A","N/A",IF(C36&gt;55,"No",IF(C36&lt;20,"No","Yes")))</f>
        <v>Yes</v>
      </c>
      <c r="E36" s="4">
        <v>52.114970974999999</v>
      </c>
      <c r="F36" s="5" t="str">
        <f>IF($B36="N/A","N/A",IF(E36&gt;55,"No",IF(E36&lt;20,"No","Yes")))</f>
        <v>Yes</v>
      </c>
      <c r="G36" s="4">
        <v>51.240975110999997</v>
      </c>
      <c r="H36" s="5" t="str">
        <f>IF($B36="N/A","N/A",IF(G36&gt;55,"No",IF(G36&lt;20,"No","Yes")))</f>
        <v>Yes</v>
      </c>
      <c r="I36" s="6">
        <v>-3.48</v>
      </c>
      <c r="J36" s="6">
        <v>-1.68</v>
      </c>
      <c r="K36" s="105" t="str">
        <f t="shared" si="6"/>
        <v>Yes</v>
      </c>
    </row>
    <row r="37" spans="1:11" x14ac:dyDescent="0.2">
      <c r="A37" s="124" t="s">
        <v>163</v>
      </c>
      <c r="B37" s="22" t="s">
        <v>246</v>
      </c>
      <c r="C37" s="57">
        <v>89.302337847000004</v>
      </c>
      <c r="D37" s="5" t="str">
        <f>IF($B37="N/A","N/A",IF(C37&gt;95,"Yes","No"))</f>
        <v>No</v>
      </c>
      <c r="E37" s="4">
        <v>89.852564068000007</v>
      </c>
      <c r="F37" s="5" t="str">
        <f>IF($B37="N/A","N/A",IF(E37&gt;95,"Yes","No"))</f>
        <v>No</v>
      </c>
      <c r="G37" s="4">
        <v>93.386727592</v>
      </c>
      <c r="H37" s="5" t="str">
        <f>IF($B37="N/A","N/A",IF(G37&gt;95,"Yes","No"))</f>
        <v>No</v>
      </c>
      <c r="I37" s="6">
        <v>0.61609999999999998</v>
      </c>
      <c r="J37" s="6">
        <v>3.9329999999999998</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1748</v>
      </c>
      <c r="D39" s="5" t="str">
        <f t="shared" si="7"/>
        <v>N/A</v>
      </c>
      <c r="E39" s="4">
        <v>100</v>
      </c>
      <c r="F39" s="5" t="str">
        <f>IF($B39="N/A","N/A",IF(E39&gt;15,"No",IF(E39&lt;-15,"No","Yes")))</f>
        <v>N/A</v>
      </c>
      <c r="G39" s="4">
        <v>100</v>
      </c>
      <c r="H39" s="5" t="str">
        <f>IF($B39="N/A","N/A",IF(G39&gt;15,"No",IF(G39&lt;-15,"No","Yes")))</f>
        <v>N/A</v>
      </c>
      <c r="I39" s="6" t="s">
        <v>1748</v>
      </c>
      <c r="J39" s="6">
        <v>0</v>
      </c>
      <c r="K39" s="105" t="str">
        <f t="shared" si="6"/>
        <v>Yes</v>
      </c>
    </row>
    <row r="40" spans="1:11" x14ac:dyDescent="0.2">
      <c r="A40" s="124" t="s">
        <v>43</v>
      </c>
      <c r="B40" s="22" t="s">
        <v>223</v>
      </c>
      <c r="C40" s="57">
        <v>96.186402556999994</v>
      </c>
      <c r="D40" s="5" t="str">
        <f>IF($B40="N/A","N/A",IF(C40&gt;100,"No",IF(C40&lt;98,"No","Yes")))</f>
        <v>No</v>
      </c>
      <c r="E40" s="4">
        <v>97.381188589999994</v>
      </c>
      <c r="F40" s="5" t="str">
        <f>IF($B40="N/A","N/A",IF(E40&gt;100,"No",IF(E40&lt;98,"No","Yes")))</f>
        <v>No</v>
      </c>
      <c r="G40" s="4">
        <v>98.209747098999998</v>
      </c>
      <c r="H40" s="5" t="str">
        <f>IF($B40="N/A","N/A",IF(G40&gt;100,"No",IF(G40&lt;98,"No","Yes")))</f>
        <v>Yes</v>
      </c>
      <c r="I40" s="6">
        <v>1.242</v>
      </c>
      <c r="J40" s="6">
        <v>0.8508</v>
      </c>
      <c r="K40" s="105" t="str">
        <f t="shared" si="6"/>
        <v>Yes</v>
      </c>
    </row>
    <row r="41" spans="1:11" x14ac:dyDescent="0.2">
      <c r="A41" s="124" t="s">
        <v>44</v>
      </c>
      <c r="B41" s="22" t="s">
        <v>213</v>
      </c>
      <c r="C41" s="57">
        <v>84.424456918000004</v>
      </c>
      <c r="D41" s="5" t="str">
        <f t="shared" si="7"/>
        <v>N/A</v>
      </c>
      <c r="E41" s="4">
        <v>84.272089191999996</v>
      </c>
      <c r="F41" s="5" t="str">
        <f t="shared" ref="F41:F47" si="8">IF($B41="N/A","N/A",IF(E41&gt;15,"No",IF(E41&lt;-15,"No","Yes")))</f>
        <v>N/A</v>
      </c>
      <c r="G41" s="4">
        <v>82.853482975000006</v>
      </c>
      <c r="H41" s="5" t="str">
        <f t="shared" ref="H41:H47" si="9">IF($B41="N/A","N/A",IF(G41&gt;15,"No",IF(G41&lt;-15,"No","Yes")))</f>
        <v>N/A</v>
      </c>
      <c r="I41" s="6">
        <v>-0.18</v>
      </c>
      <c r="J41" s="6">
        <v>-1.68</v>
      </c>
      <c r="K41" s="105" t="str">
        <f t="shared" si="6"/>
        <v>Yes</v>
      </c>
    </row>
    <row r="42" spans="1:11" x14ac:dyDescent="0.2">
      <c r="A42" s="124" t="s">
        <v>45</v>
      </c>
      <c r="B42" s="22" t="s">
        <v>213</v>
      </c>
      <c r="C42" s="57">
        <v>15.575543081999999</v>
      </c>
      <c r="D42" s="5" t="str">
        <f t="shared" si="7"/>
        <v>N/A</v>
      </c>
      <c r="E42" s="4">
        <v>15.727910808000001</v>
      </c>
      <c r="F42" s="5" t="str">
        <f t="shared" si="8"/>
        <v>N/A</v>
      </c>
      <c r="G42" s="4">
        <v>17.146517025000001</v>
      </c>
      <c r="H42" s="5" t="str">
        <f t="shared" si="9"/>
        <v>N/A</v>
      </c>
      <c r="I42" s="6">
        <v>0.97819999999999996</v>
      </c>
      <c r="J42" s="6">
        <v>9.02</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87.166639450000005</v>
      </c>
      <c r="D44" s="5" t="str">
        <f t="shared" si="7"/>
        <v>N/A</v>
      </c>
      <c r="E44" s="4">
        <v>87.293948701999994</v>
      </c>
      <c r="F44" s="5" t="str">
        <f t="shared" si="8"/>
        <v>N/A</v>
      </c>
      <c r="G44" s="4">
        <v>88.325932533</v>
      </c>
      <c r="H44" s="5" t="str">
        <f t="shared" si="9"/>
        <v>N/A</v>
      </c>
      <c r="I44" s="6">
        <v>0.14610000000000001</v>
      </c>
      <c r="J44" s="6">
        <v>1.1819999999999999</v>
      </c>
      <c r="K44" s="105" t="str">
        <f>IF(J44="Div by 0", "N/A", IF(J44="N/A","N/A", IF(J44&gt;30, "No", IF(J44&lt;-30, "No", "Yes"))))</f>
        <v>Yes</v>
      </c>
    </row>
    <row r="45" spans="1:11" x14ac:dyDescent="0.2">
      <c r="A45" s="124" t="s">
        <v>909</v>
      </c>
      <c r="B45" s="22" t="s">
        <v>213</v>
      </c>
      <c r="C45" s="57">
        <v>12.83336055</v>
      </c>
      <c r="D45" s="5" t="str">
        <f t="shared" si="7"/>
        <v>N/A</v>
      </c>
      <c r="E45" s="4">
        <v>12.706051298</v>
      </c>
      <c r="F45" s="5" t="str">
        <f t="shared" si="8"/>
        <v>N/A</v>
      </c>
      <c r="G45" s="4">
        <v>11.674067467</v>
      </c>
      <c r="H45" s="5" t="str">
        <f t="shared" si="9"/>
        <v>N/A</v>
      </c>
      <c r="I45" s="6">
        <v>-0.99199999999999999</v>
      </c>
      <c r="J45" s="6">
        <v>-8.1199999999999992</v>
      </c>
      <c r="K45" s="105" t="str">
        <f>IF(J45="Div by 0", "N/A", IF(J45="N/A","N/A", IF(J45&gt;30, "No", IF(J45&lt;-30, "No", "Yes"))))</f>
        <v>Yes</v>
      </c>
    </row>
    <row r="46" spans="1:11" x14ac:dyDescent="0.2">
      <c r="A46" s="124" t="s">
        <v>932</v>
      </c>
      <c r="B46" s="22" t="s">
        <v>213</v>
      </c>
      <c r="C46" s="57">
        <v>0</v>
      </c>
      <c r="D46" s="5" t="str">
        <f t="shared" si="7"/>
        <v>N/A</v>
      </c>
      <c r="E46" s="4">
        <v>2.4401699499999999E-2</v>
      </c>
      <c r="F46" s="5" t="str">
        <f t="shared" si="8"/>
        <v>N/A</v>
      </c>
      <c r="G46" s="4">
        <v>2.9483437500000001E-2</v>
      </c>
      <c r="H46" s="5" t="str">
        <f t="shared" si="9"/>
        <v>N/A</v>
      </c>
      <c r="I46" s="6" t="s">
        <v>1748</v>
      </c>
      <c r="J46" s="6">
        <v>20.83</v>
      </c>
      <c r="K46" s="105" t="str">
        <f>IF(J46="Div by 0", "N/A", IF(J46="N/A","N/A", IF(J46&gt;30, "No", IF(J46&lt;-30, "No", "Yes"))))</f>
        <v>Yes</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1983362</v>
      </c>
      <c r="D7" s="19" t="str">
        <f>IF($B7="N/A","N/A",IF(C7&gt;15,"No",IF(C7&lt;-15,"No","Yes")))</f>
        <v>N/A</v>
      </c>
      <c r="E7" s="18">
        <v>2002573</v>
      </c>
      <c r="F7" s="19" t="str">
        <f>IF($B7="N/A","N/A",IF(E7&gt;15,"No",IF(E7&lt;-15,"No","Yes")))</f>
        <v>N/A</v>
      </c>
      <c r="G7" s="18">
        <v>2053271</v>
      </c>
      <c r="H7" s="19" t="str">
        <f>IF($B7="N/A","N/A",IF(G7&gt;15,"No",IF(G7&lt;-15,"No","Yes")))</f>
        <v>N/A</v>
      </c>
      <c r="I7" s="20">
        <v>0.96860000000000002</v>
      </c>
      <c r="J7" s="20">
        <v>2.532</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96.013587031</v>
      </c>
      <c r="D13" s="5" t="str">
        <f t="shared" si="1"/>
        <v>Yes</v>
      </c>
      <c r="E13" s="5">
        <v>100</v>
      </c>
      <c r="F13" s="5" t="str">
        <f t="shared" si="2"/>
        <v>Yes</v>
      </c>
      <c r="G13" s="5">
        <v>99.799831585999996</v>
      </c>
      <c r="H13" s="5" t="str">
        <f t="shared" si="3"/>
        <v>Yes</v>
      </c>
      <c r="I13" s="6">
        <v>4.1520000000000001</v>
      </c>
      <c r="J13" s="6">
        <v>-0.2</v>
      </c>
      <c r="K13" s="105" t="str">
        <f t="shared" si="0"/>
        <v>Yes</v>
      </c>
    </row>
    <row r="14" spans="1:11" x14ac:dyDescent="0.2">
      <c r="A14" s="104" t="s">
        <v>13</v>
      </c>
      <c r="B14" s="22" t="s">
        <v>213</v>
      </c>
      <c r="C14" s="23">
        <v>1983362</v>
      </c>
      <c r="D14" s="5" t="str">
        <f>IF($B14="N/A","N/A",IF(C14&gt;15,"No",IF(C14&lt;-15,"No","Yes")))</f>
        <v>N/A</v>
      </c>
      <c r="E14" s="23">
        <v>2002573</v>
      </c>
      <c r="F14" s="5" t="str">
        <f>IF($B14="N/A","N/A",IF(E14&gt;15,"No",IF(E14&lt;-15,"No","Yes")))</f>
        <v>N/A</v>
      </c>
      <c r="G14" s="23">
        <v>2053271</v>
      </c>
      <c r="H14" s="5" t="str">
        <f>IF($B14="N/A","N/A",IF(G14&gt;15,"No",IF(G14&lt;-15,"No","Yes")))</f>
        <v>N/A</v>
      </c>
      <c r="I14" s="6">
        <v>0.96860000000000002</v>
      </c>
      <c r="J14" s="6">
        <v>2.532</v>
      </c>
      <c r="K14" s="105" t="str">
        <f t="shared" si="0"/>
        <v>Yes</v>
      </c>
    </row>
    <row r="15" spans="1:11" ht="14.25" customHeight="1" x14ac:dyDescent="0.2">
      <c r="A15" s="104" t="s">
        <v>441</v>
      </c>
      <c r="B15" s="22" t="s">
        <v>213</v>
      </c>
      <c r="C15" s="5">
        <v>0</v>
      </c>
      <c r="D15" s="5" t="str">
        <f>IF($B15="N/A","N/A",IF(C15&gt;15,"No",IF(C15&lt;-15,"No","Yes")))</f>
        <v>N/A</v>
      </c>
      <c r="E15" s="5">
        <v>4.9935799999999997E-5</v>
      </c>
      <c r="F15" s="5" t="str">
        <f>IF($B15="N/A","N/A",IF(E15&gt;15,"No",IF(E15&lt;-15,"No","Yes")))</f>
        <v>N/A</v>
      </c>
      <c r="G15" s="5">
        <v>4.8702799999999997E-5</v>
      </c>
      <c r="H15" s="5" t="str">
        <f>IF($B15="N/A","N/A",IF(G15&gt;15,"No",IF(G15&lt;-15,"No","Yes")))</f>
        <v>N/A</v>
      </c>
      <c r="I15" s="6" t="s">
        <v>1748</v>
      </c>
      <c r="J15" s="6">
        <v>-2.4700000000000002</v>
      </c>
      <c r="K15" s="105" t="str">
        <f t="shared" si="0"/>
        <v>Yes</v>
      </c>
    </row>
    <row r="16" spans="1:11" ht="12.75" customHeight="1" x14ac:dyDescent="0.2">
      <c r="A16" s="104" t="s">
        <v>857</v>
      </c>
      <c r="B16" s="22" t="s">
        <v>213</v>
      </c>
      <c r="C16" s="24" t="s">
        <v>1748</v>
      </c>
      <c r="D16" s="5" t="str">
        <f>IF($B16="N/A","N/A",IF(C16&gt;15,"No",IF(C16&lt;-15,"No","Yes")))</f>
        <v>N/A</v>
      </c>
      <c r="E16" s="24">
        <v>67</v>
      </c>
      <c r="F16" s="5" t="str">
        <f>IF($B16="N/A","N/A",IF(E16&gt;15,"No",IF(E16&lt;-15,"No","Yes")))</f>
        <v>N/A</v>
      </c>
      <c r="G16" s="24">
        <v>19</v>
      </c>
      <c r="H16" s="5" t="str">
        <f>IF($B16="N/A","N/A",IF(G16&gt;15,"No",IF(G16&lt;-15,"No","Yes")))</f>
        <v>N/A</v>
      </c>
      <c r="I16" s="6" t="s">
        <v>1748</v>
      </c>
      <c r="J16" s="6">
        <v>-71.599999999999994</v>
      </c>
      <c r="K16" s="105" t="str">
        <f t="shared" si="0"/>
        <v>No</v>
      </c>
    </row>
    <row r="17" spans="1:11" x14ac:dyDescent="0.2">
      <c r="A17" s="104" t="s">
        <v>131</v>
      </c>
      <c r="B17" s="22" t="s">
        <v>213</v>
      </c>
      <c r="C17" s="23">
        <v>2381</v>
      </c>
      <c r="D17" s="5" t="str">
        <f>IF($B17="N/A","N/A",IF(C17&gt;15,"No",IF(C17&lt;-15,"No","Yes")))</f>
        <v>N/A</v>
      </c>
      <c r="E17" s="23">
        <v>3177</v>
      </c>
      <c r="F17" s="5" t="str">
        <f>IF($B17="N/A","N/A",IF(E17&gt;15,"No",IF(E17&lt;-15,"No","Yes")))</f>
        <v>N/A</v>
      </c>
      <c r="G17" s="23">
        <v>5642</v>
      </c>
      <c r="H17" s="5" t="str">
        <f>IF($B17="N/A","N/A",IF(G17&gt;15,"No",IF(G17&lt;-15,"No","Yes")))</f>
        <v>N/A</v>
      </c>
      <c r="I17" s="6">
        <v>33.43</v>
      </c>
      <c r="J17" s="6">
        <v>77.59</v>
      </c>
      <c r="K17" s="105" t="str">
        <f t="shared" si="0"/>
        <v>No</v>
      </c>
    </row>
    <row r="18" spans="1:11" x14ac:dyDescent="0.2">
      <c r="A18" s="104" t="s">
        <v>346</v>
      </c>
      <c r="B18" s="22" t="s">
        <v>213</v>
      </c>
      <c r="C18" s="4">
        <v>0.120048685</v>
      </c>
      <c r="D18" s="5" t="str">
        <f>IF($B18="N/A","N/A",IF(C18&gt;15,"No",IF(C18&lt;-15,"No","Yes")))</f>
        <v>N/A</v>
      </c>
      <c r="E18" s="4">
        <v>0.15864590200000001</v>
      </c>
      <c r="F18" s="5" t="str">
        <f>IF($B18="N/A","N/A",IF(E18&gt;15,"No",IF(E18&lt;-15,"No","Yes")))</f>
        <v>N/A</v>
      </c>
      <c r="G18" s="4">
        <v>0.27478106879999997</v>
      </c>
      <c r="H18" s="5" t="str">
        <f>IF($B18="N/A","N/A",IF(G18&gt;15,"No",IF(G18&lt;-15,"No","Yes")))</f>
        <v>N/A</v>
      </c>
      <c r="I18" s="6">
        <v>32.15</v>
      </c>
      <c r="J18" s="6">
        <v>73.2</v>
      </c>
      <c r="K18" s="105" t="str">
        <f t="shared" si="0"/>
        <v>No</v>
      </c>
    </row>
    <row r="19" spans="1:11" ht="27.75" customHeight="1" x14ac:dyDescent="0.2">
      <c r="A19" s="104" t="s">
        <v>836</v>
      </c>
      <c r="B19" s="22" t="s">
        <v>213</v>
      </c>
      <c r="C19" s="24">
        <v>56.949601008000002</v>
      </c>
      <c r="D19" s="5" t="str">
        <f>IF($B19="N/A","N/A",IF(C19&gt;60,"No",IF(C19&lt;15,"No","Yes")))</f>
        <v>N/A</v>
      </c>
      <c r="E19" s="24">
        <v>43.073654390999998</v>
      </c>
      <c r="F19" s="5" t="str">
        <f>IF($B19="N/A","N/A",IF(E19&gt;60,"No",IF(E19&lt;15,"No","Yes")))</f>
        <v>N/A</v>
      </c>
      <c r="G19" s="24">
        <v>42.897022333000002</v>
      </c>
      <c r="H19" s="5" t="str">
        <f>IF($B19="N/A","N/A",IF(G19&gt;60,"No",IF(G19&lt;15,"No","Yes")))</f>
        <v>N/A</v>
      </c>
      <c r="I19" s="6">
        <v>-24.4</v>
      </c>
      <c r="J19" s="6">
        <v>-0.41</v>
      </c>
      <c r="K19" s="105" t="str">
        <f t="shared" si="0"/>
        <v>Yes</v>
      </c>
    </row>
    <row r="20" spans="1:11" x14ac:dyDescent="0.2">
      <c r="A20" s="104" t="s">
        <v>27</v>
      </c>
      <c r="B20" s="22" t="s">
        <v>217</v>
      </c>
      <c r="C20" s="23">
        <v>0</v>
      </c>
      <c r="D20" s="5" t="str">
        <f>IF($B20="N/A","N/A",IF(C20="N/A","N/A",IF(C20=0,"Yes","No")))</f>
        <v>Yes</v>
      </c>
      <c r="E20" s="23">
        <v>11</v>
      </c>
      <c r="F20" s="5" t="str">
        <f>IF($B20="N/A","N/A",IF(E20="N/A","N/A",IF(E20=0,"Yes","No")))</f>
        <v>No</v>
      </c>
      <c r="G20" s="23">
        <v>11</v>
      </c>
      <c r="H20" s="5" t="str">
        <f>IF($B20="N/A","N/A",IF(G20=0,"Yes","No"))</f>
        <v>No</v>
      </c>
      <c r="I20" s="6" t="s">
        <v>1748</v>
      </c>
      <c r="J20" s="6">
        <v>-50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1983362</v>
      </c>
      <c r="D6" s="5" t="str">
        <f>IF($B6="N/A","N/A",IF(C6&gt;15,"No",IF(C6&lt;-15,"No","Yes")))</f>
        <v>N/A</v>
      </c>
      <c r="E6" s="23">
        <v>2002573</v>
      </c>
      <c r="F6" s="5" t="str">
        <f>IF($B6="N/A","N/A",IF(E6&gt;15,"No",IF(E6&lt;-15,"No","Yes")))</f>
        <v>N/A</v>
      </c>
      <c r="G6" s="23">
        <v>2053271</v>
      </c>
      <c r="H6" s="5" t="str">
        <f>IF($B6="N/A","N/A",IF(G6&gt;15,"No",IF(G6&lt;-15,"No","Yes")))</f>
        <v>N/A</v>
      </c>
      <c r="I6" s="6">
        <v>0.96860000000000002</v>
      </c>
      <c r="J6" s="6">
        <v>2.532</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67.956443151000002</v>
      </c>
      <c r="D9" s="5" t="str">
        <f>IF($B9="N/A","N/A",IF(C9&gt;60,"No",IF(C9&lt;15,"No","Yes")))</f>
        <v>No</v>
      </c>
      <c r="E9" s="24">
        <v>71.528261392000005</v>
      </c>
      <c r="F9" s="5" t="str">
        <f>IF($B9="N/A","N/A",IF(E9&gt;60,"No",IF(E9&lt;15,"No","Yes")))</f>
        <v>No</v>
      </c>
      <c r="G9" s="24">
        <v>79.415928047999998</v>
      </c>
      <c r="H9" s="5" t="str">
        <f>IF($B9="N/A","N/A",IF(G9&gt;60,"No",IF(G9&lt;15,"No","Yes")))</f>
        <v>No</v>
      </c>
      <c r="I9" s="6">
        <v>5.2560000000000002</v>
      </c>
      <c r="J9" s="6">
        <v>11.03</v>
      </c>
      <c r="K9" s="105" t="str">
        <f t="shared" si="0"/>
        <v>Yes</v>
      </c>
    </row>
    <row r="10" spans="1:11" x14ac:dyDescent="0.2">
      <c r="A10" s="104" t="s">
        <v>14</v>
      </c>
      <c r="B10" s="22" t="s">
        <v>272</v>
      </c>
      <c r="C10" s="5">
        <v>3.1419881998000001</v>
      </c>
      <c r="D10" s="5" t="str">
        <f>IF($B10="N/A","N/A",IF(C10&gt;15,"No",IF(C10&lt;=0,"No","Yes")))</f>
        <v>Yes</v>
      </c>
      <c r="E10" s="5">
        <v>3.1632305039999999</v>
      </c>
      <c r="F10" s="5" t="str">
        <f>IF($B10="N/A","N/A",IF(E10&gt;15,"No",IF(E10&lt;=0,"No","Yes")))</f>
        <v>Yes</v>
      </c>
      <c r="G10" s="5">
        <v>3.1180004977000002</v>
      </c>
      <c r="H10" s="5" t="str">
        <f>IF($B10="N/A","N/A",IF(G10&gt;15,"No",IF(G10&lt;=0,"No","Yes")))</f>
        <v>Yes</v>
      </c>
      <c r="I10" s="6">
        <v>0.67610000000000003</v>
      </c>
      <c r="J10" s="6">
        <v>-1.43</v>
      </c>
      <c r="K10" s="105" t="str">
        <f t="shared" si="0"/>
        <v>Yes</v>
      </c>
    </row>
    <row r="11" spans="1:11" x14ac:dyDescent="0.2">
      <c r="A11" s="104" t="s">
        <v>872</v>
      </c>
      <c r="B11" s="22" t="s">
        <v>213</v>
      </c>
      <c r="C11" s="24">
        <v>94.837877305000006</v>
      </c>
      <c r="D11" s="5" t="str">
        <f>IF($B11="N/A","N/A",IF(C11&gt;15,"No",IF(C11&lt;-15,"No","Yes")))</f>
        <v>N/A</v>
      </c>
      <c r="E11" s="24">
        <v>92.941369621000007</v>
      </c>
      <c r="F11" s="5" t="str">
        <f>IF($B11="N/A","N/A",IF(E11&gt;15,"No",IF(E11&lt;-15,"No","Yes")))</f>
        <v>N/A</v>
      </c>
      <c r="G11" s="24">
        <v>99.737429906000003</v>
      </c>
      <c r="H11" s="5" t="str">
        <f>IF($B11="N/A","N/A",IF(G11&gt;15,"No",IF(G11&lt;-15,"No","Yes")))</f>
        <v>N/A</v>
      </c>
      <c r="I11" s="6">
        <v>-2</v>
      </c>
      <c r="J11" s="6">
        <v>7.3120000000000003</v>
      </c>
      <c r="K11" s="105" t="str">
        <f t="shared" si="0"/>
        <v>Yes</v>
      </c>
    </row>
    <row r="12" spans="1:11" x14ac:dyDescent="0.2">
      <c r="A12" s="104" t="s">
        <v>934</v>
      </c>
      <c r="B12" s="22" t="s">
        <v>213</v>
      </c>
      <c r="C12" s="5">
        <v>1.6179598075999999</v>
      </c>
      <c r="D12" s="5" t="str">
        <f>IF($B12="N/A","N/A",IF(C12&gt;15,"No",IF(C12&lt;-15,"No","Yes")))</f>
        <v>N/A</v>
      </c>
      <c r="E12" s="5">
        <v>1.5170982530999999</v>
      </c>
      <c r="F12" s="5" t="str">
        <f>IF($B12="N/A","N/A",IF(E12&gt;15,"No",IF(E12&lt;-15,"No","Yes")))</f>
        <v>N/A</v>
      </c>
      <c r="G12" s="5">
        <v>1.5253222785</v>
      </c>
      <c r="H12" s="5" t="str">
        <f>IF($B12="N/A","N/A",IF(G12&gt;15,"No",IF(G12&lt;-15,"No","Yes")))</f>
        <v>N/A</v>
      </c>
      <c r="I12" s="6">
        <v>-6.23</v>
      </c>
      <c r="J12" s="6">
        <v>0.54210000000000003</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98.888100105000007</v>
      </c>
      <c r="D15" s="5" t="str">
        <f>IF($B15="N/A","N/A",IF(C15&gt;15,"No",IF(C15&lt;-15,"No","Yes")))</f>
        <v>N/A</v>
      </c>
      <c r="E15" s="5">
        <v>99.344443373999994</v>
      </c>
      <c r="F15" s="5" t="str">
        <f>IF($B15="N/A","N/A",IF(E15&gt;15,"No",IF(E15&lt;-15,"No","Yes")))</f>
        <v>N/A</v>
      </c>
      <c r="G15" s="5">
        <v>98.862984964000006</v>
      </c>
      <c r="H15" s="5" t="str">
        <f>IF($B15="N/A","N/A",IF(G15&gt;15,"No",IF(G15&lt;-15,"No","Yes")))</f>
        <v>N/A</v>
      </c>
      <c r="I15" s="6">
        <v>0.46150000000000002</v>
      </c>
      <c r="J15" s="6">
        <v>-0.48499999999999999</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99.974991958000004</v>
      </c>
      <c r="D17" s="5" t="str">
        <f>IF($B17="N/A","N/A",IF(C17&gt;98,"Yes","No"))</f>
        <v>Yes</v>
      </c>
      <c r="E17" s="5">
        <v>99.995655588999995</v>
      </c>
      <c r="F17" s="5" t="str">
        <f>IF($B17="N/A","N/A",IF(E17&gt;98,"Yes","No"))</f>
        <v>Yes</v>
      </c>
      <c r="G17" s="5">
        <v>99.995081020000001</v>
      </c>
      <c r="H17" s="5" t="str">
        <f>IF($B17="N/A","N/A",IF(G17&gt;98,"Yes","No"))</f>
        <v>Yes</v>
      </c>
      <c r="I17" s="6">
        <v>2.07E-2</v>
      </c>
      <c r="J17" s="6">
        <v>-1E-3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99.733533262999998</v>
      </c>
      <c r="D19" s="5" t="str">
        <f>IF($B19="N/A","N/A",IF(C19&gt;100,"No",IF(C19&lt;98,"No","Yes")))</f>
        <v>Yes</v>
      </c>
      <c r="E19" s="5">
        <v>99.808746048000003</v>
      </c>
      <c r="F19" s="5" t="str">
        <f>IF($B19="N/A","N/A",IF(E19&gt;100,"No",IF(E19&lt;98,"No","Yes")))</f>
        <v>Yes</v>
      </c>
      <c r="G19" s="5">
        <v>99.940923530999996</v>
      </c>
      <c r="H19" s="5" t="str">
        <f>IF($B19="N/A","N/A",IF(G19&gt;100,"No",IF(G19&lt;98,"No","Yes")))</f>
        <v>Yes</v>
      </c>
      <c r="I19" s="6">
        <v>7.5399999999999995E-2</v>
      </c>
      <c r="J19" s="6">
        <v>0.13239999999999999</v>
      </c>
      <c r="K19" s="105" t="str">
        <f>IF(J19="Div by 0", "N/A", IF(J19="N/A","N/A", IF(J19&gt;30, "No", IF(J19&lt;-30, "No", "Yes"))))</f>
        <v>Yes</v>
      </c>
    </row>
    <row r="20" spans="1:11" x14ac:dyDescent="0.2">
      <c r="A20" s="104" t="s">
        <v>674</v>
      </c>
      <c r="B20" s="22" t="s">
        <v>223</v>
      </c>
      <c r="C20" s="5">
        <v>99.995512669999997</v>
      </c>
      <c r="D20" s="5" t="str">
        <f>IF($B20="N/A","N/A",IF(C20&gt;100,"No",IF(C20&lt;98,"No","Yes")))</f>
        <v>Yes</v>
      </c>
      <c r="E20" s="5">
        <v>100</v>
      </c>
      <c r="F20" s="5" t="str">
        <f>IF($B20="N/A","N/A",IF(E20&gt;100,"No",IF(E20&lt;98,"No","Yes")))</f>
        <v>Yes</v>
      </c>
      <c r="G20" s="5">
        <v>100</v>
      </c>
      <c r="H20" s="5" t="str">
        <f>IF($B20="N/A","N/A",IF(G20&gt;100,"No",IF(G20&lt;98,"No","Yes")))</f>
        <v>Yes</v>
      </c>
      <c r="I20" s="6">
        <v>4.4999999999999997E-3</v>
      </c>
      <c r="J20" s="6">
        <v>0</v>
      </c>
      <c r="K20" s="105" t="str">
        <f>IF(J20="Div by 0", "N/A", IF(J20="N/A","N/A", IF(J20&gt;30, "No", IF(J20&lt;-30, "No", "Yes"))))</f>
        <v>Yes</v>
      </c>
    </row>
    <row r="21" spans="1:11" x14ac:dyDescent="0.2">
      <c r="A21" s="104" t="s">
        <v>675</v>
      </c>
      <c r="B21" s="22" t="s">
        <v>223</v>
      </c>
      <c r="C21" s="5">
        <v>99.995512669999997</v>
      </c>
      <c r="D21" s="5" t="str">
        <f>IF($B21="N/A","N/A",IF(C21&gt;100,"No",IF(C21&lt;98,"No","Yes")))</f>
        <v>Yes</v>
      </c>
      <c r="E21" s="5">
        <v>100</v>
      </c>
      <c r="F21" s="5" t="str">
        <f>IF($B21="N/A","N/A",IF(E21&gt;100,"No",IF(E21&lt;98,"No","Yes")))</f>
        <v>Yes</v>
      </c>
      <c r="G21" s="5">
        <v>100</v>
      </c>
      <c r="H21" s="5" t="str">
        <f>IF($B21="N/A","N/A",IF(G21&gt;100,"No",IF(G21&lt;98,"No","Yes")))</f>
        <v>Yes</v>
      </c>
      <c r="I21" s="6">
        <v>4.4999999999999997E-3</v>
      </c>
      <c r="J21" s="6">
        <v>0</v>
      </c>
      <c r="K21" s="105" t="str">
        <f>IF(J21="Div by 0", "N/A", IF(J21="N/A","N/A", IF(J21&gt;30, "No", IF(J21&lt;-30, "No", "Yes"))))</f>
        <v>Yes</v>
      </c>
    </row>
    <row r="22" spans="1:11" ht="15" customHeight="1" x14ac:dyDescent="0.2">
      <c r="A22" s="104" t="s">
        <v>1687</v>
      </c>
      <c r="B22" s="22" t="s">
        <v>213</v>
      </c>
      <c r="C22" s="5">
        <v>60.128912421999999</v>
      </c>
      <c r="D22" s="5" t="str">
        <f>IF($B22="N/A","N/A",IF(C22&gt;15,"No",IF(C22&lt;-15,"No","Yes")))</f>
        <v>N/A</v>
      </c>
      <c r="E22" s="5">
        <v>55.458203021999999</v>
      </c>
      <c r="F22" s="5" t="str">
        <f>IF($B22="N/A","N/A",IF(E22&gt;15,"No",IF(E22&lt;-15,"No","Yes")))</f>
        <v>N/A</v>
      </c>
      <c r="G22" s="5">
        <v>54.347769972999998</v>
      </c>
      <c r="H22" s="5" t="str">
        <f>IF($B22="N/A","N/A",IF(G22&gt;15,"No",IF(G22&lt;-15,"No","Yes")))</f>
        <v>N/A</v>
      </c>
      <c r="I22" s="6">
        <v>-7.77</v>
      </c>
      <c r="J22" s="6">
        <v>-2</v>
      </c>
      <c r="K22" s="105" t="str">
        <f t="shared" ref="K22:K31" si="1">IF(J22="Div by 0", "N/A", IF(J22="N/A","N/A", IF(J22&gt;30, "No", IF(J22&lt;-30, "No", "Yes"))))</f>
        <v>Yes</v>
      </c>
    </row>
    <row r="23" spans="1:11" x14ac:dyDescent="0.2">
      <c r="A23" s="104" t="s">
        <v>935</v>
      </c>
      <c r="B23" s="22" t="s">
        <v>213</v>
      </c>
      <c r="C23" s="5">
        <v>39.743627234999998</v>
      </c>
      <c r="D23" s="5" t="str">
        <f>IF($B23="N/A","N/A",IF(C23&gt;15,"No",IF(C23&lt;-15,"No","Yes")))</f>
        <v>N/A</v>
      </c>
      <c r="E23" s="5">
        <v>44.301506111999998</v>
      </c>
      <c r="F23" s="5" t="str">
        <f>IF($B23="N/A","N/A",IF(E23&gt;15,"No",IF(E23&lt;-15,"No","Yes")))</f>
        <v>N/A</v>
      </c>
      <c r="G23" s="5">
        <v>45.271812635000003</v>
      </c>
      <c r="H23" s="5" t="str">
        <f>IF($B23="N/A","N/A",IF(G23&gt;15,"No",IF(G23&lt;-15,"No","Yes")))</f>
        <v>N/A</v>
      </c>
      <c r="I23" s="6">
        <v>11.47</v>
      </c>
      <c r="J23" s="6">
        <v>2.19</v>
      </c>
      <c r="K23" s="105" t="str">
        <f t="shared" si="1"/>
        <v>Yes</v>
      </c>
    </row>
    <row r="24" spans="1:11" ht="25.5" x14ac:dyDescent="0.2">
      <c r="A24" s="104" t="s">
        <v>936</v>
      </c>
      <c r="B24" s="22" t="s">
        <v>213</v>
      </c>
      <c r="C24" s="5">
        <v>0.1125361886</v>
      </c>
      <c r="D24" s="5" t="str">
        <f>IF($B24="N/A","N/A",IF(C24&gt;15,"No",IF(C24&lt;-15,"No","Yes")))</f>
        <v>N/A</v>
      </c>
      <c r="E24" s="5">
        <v>0.21747022460000001</v>
      </c>
      <c r="F24" s="5" t="str">
        <f>IF($B24="N/A","N/A",IF(E24&gt;15,"No",IF(E24&lt;-15,"No","Yes")))</f>
        <v>N/A</v>
      </c>
      <c r="G24" s="5">
        <v>0.35085480679999997</v>
      </c>
      <c r="H24" s="5" t="str">
        <f>IF($B24="N/A","N/A",IF(G24&gt;15,"No",IF(G24&lt;-15,"No","Yes")))</f>
        <v>N/A</v>
      </c>
      <c r="I24" s="6">
        <v>93.24</v>
      </c>
      <c r="J24" s="6">
        <v>61.33</v>
      </c>
      <c r="K24" s="105" t="str">
        <f t="shared" si="1"/>
        <v>No</v>
      </c>
    </row>
    <row r="25" spans="1:11" x14ac:dyDescent="0.2">
      <c r="A25" s="104" t="s">
        <v>166</v>
      </c>
      <c r="B25" s="22" t="s">
        <v>213</v>
      </c>
      <c r="C25" s="5">
        <v>99.995512669999997</v>
      </c>
      <c r="D25" s="5" t="str">
        <f t="shared" ref="D25:D27" si="2">IF($B25="N/A","N/A",IF(C25&gt;15,"No",IF(C25&lt;-15,"No","Yes")))</f>
        <v>N/A</v>
      </c>
      <c r="E25" s="5">
        <v>100</v>
      </c>
      <c r="F25" s="5" t="str">
        <f t="shared" ref="F25:F27" si="3">IF($B25="N/A","N/A",IF(E25&gt;15,"No",IF(E25&lt;-15,"No","Yes")))</f>
        <v>N/A</v>
      </c>
      <c r="G25" s="5">
        <v>100</v>
      </c>
      <c r="H25" s="5" t="str">
        <f t="shared" ref="H25:H27" si="4">IF($B25="N/A","N/A",IF(G25&gt;15,"No",IF(G25&lt;-15,"No","Yes")))</f>
        <v>N/A</v>
      </c>
      <c r="I25" s="6">
        <v>4.4999999999999997E-3</v>
      </c>
      <c r="J25" s="6">
        <v>0</v>
      </c>
      <c r="K25" s="105" t="str">
        <f t="shared" si="1"/>
        <v>Yes</v>
      </c>
    </row>
    <row r="26" spans="1:11" x14ac:dyDescent="0.2">
      <c r="A26" s="104" t="s">
        <v>167</v>
      </c>
      <c r="B26" s="22" t="s">
        <v>213</v>
      </c>
      <c r="C26" s="5">
        <v>99.995512669999997</v>
      </c>
      <c r="D26" s="5" t="str">
        <f t="shared" si="2"/>
        <v>N/A</v>
      </c>
      <c r="E26" s="5">
        <v>100</v>
      </c>
      <c r="F26" s="5" t="str">
        <f t="shared" si="3"/>
        <v>N/A</v>
      </c>
      <c r="G26" s="5">
        <v>100</v>
      </c>
      <c r="H26" s="5" t="str">
        <f t="shared" si="4"/>
        <v>N/A</v>
      </c>
      <c r="I26" s="6">
        <v>4.4999999999999997E-3</v>
      </c>
      <c r="J26" s="6">
        <v>0</v>
      </c>
      <c r="K26" s="105" t="str">
        <f t="shared" si="1"/>
        <v>Yes</v>
      </c>
    </row>
    <row r="27" spans="1:11" x14ac:dyDescent="0.2">
      <c r="A27" s="104" t="s">
        <v>168</v>
      </c>
      <c r="B27" s="22" t="s">
        <v>213</v>
      </c>
      <c r="C27" s="5">
        <v>99.995512669999997</v>
      </c>
      <c r="D27" s="5" t="str">
        <f t="shared" si="2"/>
        <v>N/A</v>
      </c>
      <c r="E27" s="5">
        <v>100</v>
      </c>
      <c r="F27" s="5" t="str">
        <f t="shared" si="3"/>
        <v>N/A</v>
      </c>
      <c r="G27" s="5">
        <v>100</v>
      </c>
      <c r="H27" s="5" t="str">
        <f t="shared" si="4"/>
        <v>N/A</v>
      </c>
      <c r="I27" s="6">
        <v>4.4999999999999997E-3</v>
      </c>
      <c r="J27" s="6">
        <v>0</v>
      </c>
      <c r="K27" s="105" t="str">
        <f t="shared" si="1"/>
        <v>Yes</v>
      </c>
    </row>
    <row r="28" spans="1:11" x14ac:dyDescent="0.2">
      <c r="A28" s="104" t="s">
        <v>54</v>
      </c>
      <c r="B28" s="22" t="s">
        <v>213</v>
      </c>
      <c r="C28" s="5">
        <v>1.8318894886999999</v>
      </c>
      <c r="D28" s="5" t="str">
        <f>IF($B28="N/A","N/A",IF(C28&gt;15,"No",IF(C28&lt;-15,"No","Yes")))</f>
        <v>N/A</v>
      </c>
      <c r="E28" s="5">
        <v>1.8668482997</v>
      </c>
      <c r="F28" s="5" t="str">
        <f>IF($B28="N/A","N/A",IF(E28&gt;15,"No",IF(E28&lt;-15,"No","Yes")))</f>
        <v>N/A</v>
      </c>
      <c r="G28" s="5">
        <v>2.0034861448000001</v>
      </c>
      <c r="H28" s="5" t="str">
        <f>IF($B28="N/A","N/A",IF(G28&gt;15,"No",IF(G28&lt;-15,"No","Yes")))</f>
        <v>N/A</v>
      </c>
      <c r="I28" s="6">
        <v>1.9079999999999999</v>
      </c>
      <c r="J28" s="6">
        <v>7.319</v>
      </c>
      <c r="K28" s="105" t="str">
        <f t="shared" si="1"/>
        <v>Yes</v>
      </c>
    </row>
    <row r="29" spans="1:11" x14ac:dyDescent="0.2">
      <c r="A29" s="104" t="s">
        <v>55</v>
      </c>
      <c r="B29" s="22" t="s">
        <v>213</v>
      </c>
      <c r="C29" s="5">
        <v>98.163623181000006</v>
      </c>
      <c r="D29" s="5" t="str">
        <f>IF($B29="N/A","N/A",IF(C29&gt;15,"No",IF(C29&lt;-15,"No","Yes")))</f>
        <v>N/A</v>
      </c>
      <c r="E29" s="5">
        <v>98.133151699999999</v>
      </c>
      <c r="F29" s="5" t="str">
        <f>IF($B29="N/A","N/A",IF(E29&gt;15,"No",IF(E29&lt;-15,"No","Yes")))</f>
        <v>N/A</v>
      </c>
      <c r="G29" s="5">
        <v>97.996513855000003</v>
      </c>
      <c r="H29" s="5" t="str">
        <f>IF($B29="N/A","N/A",IF(G29&gt;15,"No",IF(G29&lt;-15,"No","Yes")))</f>
        <v>N/A</v>
      </c>
      <c r="I29" s="6">
        <v>-3.1E-2</v>
      </c>
      <c r="J29" s="6">
        <v>-0.13900000000000001</v>
      </c>
      <c r="K29" s="105" t="str">
        <f t="shared" si="1"/>
        <v>Yes</v>
      </c>
    </row>
    <row r="30" spans="1:11" x14ac:dyDescent="0.2">
      <c r="A30" s="104" t="s">
        <v>56</v>
      </c>
      <c r="B30" s="22" t="s">
        <v>213</v>
      </c>
      <c r="C30" s="5">
        <v>80.475223382999999</v>
      </c>
      <c r="D30" s="5" t="str">
        <f>IF($B30="N/A","N/A",IF(C30&gt;15,"No",IF(C30&lt;-15,"No","Yes")))</f>
        <v>N/A</v>
      </c>
      <c r="E30" s="5">
        <v>82.044499751000004</v>
      </c>
      <c r="F30" s="5" t="str">
        <f>IF($B30="N/A","N/A",IF(E30&gt;15,"No",IF(E30&lt;-15,"No","Yes")))</f>
        <v>N/A</v>
      </c>
      <c r="G30" s="5">
        <v>82.094570078999993</v>
      </c>
      <c r="H30" s="5" t="str">
        <f>IF($B30="N/A","N/A",IF(G30&gt;15,"No",IF(G30&lt;-15,"No","Yes")))</f>
        <v>N/A</v>
      </c>
      <c r="I30" s="6">
        <v>1.95</v>
      </c>
      <c r="J30" s="6">
        <v>6.0999999999999999E-2</v>
      </c>
      <c r="K30" s="105" t="str">
        <f t="shared" si="1"/>
        <v>Yes</v>
      </c>
    </row>
    <row r="31" spans="1:11" x14ac:dyDescent="0.2">
      <c r="A31" s="112" t="s">
        <v>57</v>
      </c>
      <c r="B31" s="113" t="s">
        <v>213</v>
      </c>
      <c r="C31" s="114">
        <v>13.381520871999999</v>
      </c>
      <c r="D31" s="114" t="str">
        <f>IF($B31="N/A","N/A",IF(C31&gt;15,"No",IF(C31&lt;-15,"No","Yes")))</f>
        <v>N/A</v>
      </c>
      <c r="E31" s="114">
        <v>13.061396513</v>
      </c>
      <c r="F31" s="114" t="str">
        <f>IF($B31="N/A","N/A",IF(E31&gt;15,"No",IF(E31&lt;-15,"No","Yes")))</f>
        <v>N/A</v>
      </c>
      <c r="G31" s="114">
        <v>12.484810821</v>
      </c>
      <c r="H31" s="114" t="str">
        <f>IF($B31="N/A","N/A",IF(G31&gt;15,"No",IF(G31&lt;-15,"No","Yes")))</f>
        <v>N/A</v>
      </c>
      <c r="I31" s="115">
        <v>-2.39</v>
      </c>
      <c r="J31" s="115">
        <v>-4.41</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9"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313261</v>
      </c>
      <c r="D7" s="52" t="str">
        <f>IF($B7="N/A","N/A",IF(C7&gt;10,"No",IF(C7&lt;-10,"No","Yes")))</f>
        <v>N/A</v>
      </c>
      <c r="E7" s="18">
        <v>320204</v>
      </c>
      <c r="F7" s="52" t="str">
        <f>IF($B7="N/A","N/A",IF(E7&gt;10,"No",IF(E7&lt;-10,"No","Yes")))</f>
        <v>N/A</v>
      </c>
      <c r="G7" s="18">
        <v>346099</v>
      </c>
      <c r="H7" s="52" t="str">
        <f>IF($B7="N/A","N/A",IF(G7&gt;10,"No",IF(G7&lt;-10,"No","Yes")))</f>
        <v>N/A</v>
      </c>
      <c r="I7" s="53">
        <v>2.2160000000000002</v>
      </c>
      <c r="J7" s="53">
        <v>8.0869999999999997</v>
      </c>
      <c r="K7" s="54" t="s">
        <v>734</v>
      </c>
      <c r="L7" s="106" t="str">
        <f>IF(J7="Div by 0", "N/A", IF(K7="N/A","N/A", IF(J7&gt;VALUE(MID(K7,1,2)), "No", IF(J7&lt;-1*VALUE(MID(K7,1,2)), "No", "Yes"))))</f>
        <v>Yes</v>
      </c>
    </row>
    <row r="8" spans="1:12" x14ac:dyDescent="0.2">
      <c r="A8" s="104" t="s">
        <v>58</v>
      </c>
      <c r="B8" s="22" t="s">
        <v>213</v>
      </c>
      <c r="C8" s="29">
        <v>1464658294</v>
      </c>
      <c r="D8" s="27" t="str">
        <f>IF($B8="N/A","N/A",IF(C8&gt;10,"No",IF(C8&lt;-10,"No","Yes")))</f>
        <v>N/A</v>
      </c>
      <c r="E8" s="29">
        <v>1521735986</v>
      </c>
      <c r="F8" s="27" t="str">
        <f>IF($B8="N/A","N/A",IF(E8&gt;10,"No",IF(E8&lt;-10,"No","Yes")))</f>
        <v>N/A</v>
      </c>
      <c r="G8" s="29">
        <v>1660744804</v>
      </c>
      <c r="H8" s="27" t="str">
        <f>IF($B8="N/A","N/A",IF(G8&gt;10,"No",IF(G8&lt;-10,"No","Yes")))</f>
        <v>N/A</v>
      </c>
      <c r="I8" s="8">
        <v>3.8969999999999998</v>
      </c>
      <c r="J8" s="8">
        <v>9.1349999999999998</v>
      </c>
      <c r="K8" s="28" t="s">
        <v>734</v>
      </c>
      <c r="L8" s="105" t="str">
        <f>IF(J8="Div by 0", "N/A", IF(K8="N/A","N/A", IF(J8&gt;VALUE(MID(K8,1,2)), "No", IF(J8&lt;-1*VALUE(MID(K8,1,2)), "No", "Yes"))))</f>
        <v>Yes</v>
      </c>
    </row>
    <row r="9" spans="1:12" x14ac:dyDescent="0.2">
      <c r="A9" s="136" t="s">
        <v>939</v>
      </c>
      <c r="B9" s="5" t="s">
        <v>213</v>
      </c>
      <c r="C9" s="4">
        <v>6.7493240460999999</v>
      </c>
      <c r="D9" s="27" t="str">
        <f>IF($B9="N/A","N/A",IF(C9&gt;10,"No",IF(C9&lt;-10,"No","Yes")))</f>
        <v>N/A</v>
      </c>
      <c r="E9" s="4">
        <v>6.7716205918999997</v>
      </c>
      <c r="F9" s="27" t="str">
        <f>IF($B9="N/A","N/A",IF(E9&gt;10,"No",IF(E9&lt;-10,"No","Yes")))</f>
        <v>N/A</v>
      </c>
      <c r="G9" s="4">
        <v>8.3479004561999997</v>
      </c>
      <c r="H9" s="27" t="str">
        <f>IF($B9="N/A","N/A",IF(G9&gt;10,"No",IF(G9&lt;-10,"No","Yes")))</f>
        <v>N/A</v>
      </c>
      <c r="I9" s="8">
        <v>0.33040000000000003</v>
      </c>
      <c r="J9" s="8">
        <v>23.28</v>
      </c>
      <c r="K9" s="5" t="s">
        <v>213</v>
      </c>
      <c r="L9" s="105" t="str">
        <f>IF(J9="Div by 0", "N/A", IF(K9="N/A","N/A", IF(J9&gt;VALUE(MID(K9,1,2)), "No", IF(J9&lt;-1*VALUE(MID(K9,1,2)), "No", "Yes"))))</f>
        <v>N/A</v>
      </c>
    </row>
    <row r="10" spans="1:12" x14ac:dyDescent="0.2">
      <c r="A10" s="136" t="s">
        <v>940</v>
      </c>
      <c r="B10" s="5" t="s">
        <v>213</v>
      </c>
      <c r="C10" s="4">
        <v>3.0096309467000002</v>
      </c>
      <c r="D10" s="27" t="str">
        <f t="shared" ref="D10:D20" si="0">IF($B10="N/A","N/A",IF(C10&gt;10,"No",IF(C10&lt;-10,"No","Yes")))</f>
        <v>N/A</v>
      </c>
      <c r="E10" s="4">
        <v>2.8588025134000001</v>
      </c>
      <c r="F10" s="27" t="str">
        <f t="shared" ref="F10:F20" si="1">IF($B10="N/A","N/A",IF(E10&gt;10,"No",IF(E10&lt;-10,"No","Yes")))</f>
        <v>N/A</v>
      </c>
      <c r="G10" s="4">
        <v>3.5966587594999999</v>
      </c>
      <c r="H10" s="27" t="str">
        <f t="shared" ref="H10:H20" si="2">IF($B10="N/A","N/A",IF(G10&gt;10,"No",IF(G10&lt;-10,"No","Yes")))</f>
        <v>N/A</v>
      </c>
      <c r="I10" s="8">
        <v>-5.01</v>
      </c>
      <c r="J10" s="8">
        <v>25.81</v>
      </c>
      <c r="K10" s="5" t="s">
        <v>213</v>
      </c>
      <c r="L10" s="105" t="str">
        <f t="shared" ref="L10:L27" si="3">IF(J10="Div by 0", "N/A", IF(K10="N/A","N/A", IF(J10&gt;VALUE(MID(K10,1,2)), "No", IF(J10&lt;-1*VALUE(MID(K10,1,2)), "No", "Yes"))))</f>
        <v>N/A</v>
      </c>
    </row>
    <row r="11" spans="1:12" x14ac:dyDescent="0.2">
      <c r="A11" s="136" t="s">
        <v>941</v>
      </c>
      <c r="B11" s="5" t="s">
        <v>213</v>
      </c>
      <c r="C11" s="4">
        <v>14.774261718</v>
      </c>
      <c r="D11" s="27" t="str">
        <f t="shared" si="0"/>
        <v>N/A</v>
      </c>
      <c r="E11" s="4">
        <v>15.161584489999999</v>
      </c>
      <c r="F11" s="27" t="str">
        <f t="shared" si="1"/>
        <v>N/A</v>
      </c>
      <c r="G11" s="4">
        <v>15.169936926</v>
      </c>
      <c r="H11" s="27" t="str">
        <f t="shared" si="2"/>
        <v>N/A</v>
      </c>
      <c r="I11" s="8">
        <v>2.6219999999999999</v>
      </c>
      <c r="J11" s="8">
        <v>5.5100000000000003E-2</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1748</v>
      </c>
      <c r="J12" s="8" t="s">
        <v>1748</v>
      </c>
      <c r="K12" s="5" t="s">
        <v>213</v>
      </c>
      <c r="L12" s="105" t="str">
        <f t="shared" si="3"/>
        <v>N/A</v>
      </c>
    </row>
    <row r="13" spans="1:12" x14ac:dyDescent="0.2">
      <c r="A13" s="136" t="s">
        <v>943</v>
      </c>
      <c r="B13" s="7" t="s">
        <v>213</v>
      </c>
      <c r="C13" s="4">
        <v>75.466783289000006</v>
      </c>
      <c r="D13" s="27" t="str">
        <f t="shared" si="0"/>
        <v>N/A</v>
      </c>
      <c r="E13" s="4">
        <v>75.207992404999999</v>
      </c>
      <c r="F13" s="27" t="str">
        <f t="shared" si="1"/>
        <v>N/A</v>
      </c>
      <c r="G13" s="4">
        <v>72.885503858999996</v>
      </c>
      <c r="H13" s="27" t="str">
        <f t="shared" si="2"/>
        <v>N/A</v>
      </c>
      <c r="I13" s="8">
        <v>-0.34300000000000003</v>
      </c>
      <c r="J13" s="8">
        <v>-3.09</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78.476414235999997</v>
      </c>
      <c r="D17" s="27" t="str">
        <f t="shared" si="0"/>
        <v>N/A</v>
      </c>
      <c r="E17" s="4">
        <v>78.066794917999999</v>
      </c>
      <c r="F17" s="27" t="str">
        <f t="shared" si="1"/>
        <v>N/A</v>
      </c>
      <c r="G17" s="4">
        <v>76.482162618000004</v>
      </c>
      <c r="H17" s="27" t="str">
        <f t="shared" si="2"/>
        <v>N/A</v>
      </c>
      <c r="I17" s="8">
        <v>-0.52200000000000002</v>
      </c>
      <c r="J17" s="8">
        <v>-2.0299999999999998</v>
      </c>
      <c r="K17" s="5" t="s">
        <v>213</v>
      </c>
      <c r="L17" s="105" t="str">
        <f t="shared" si="3"/>
        <v>N/A</v>
      </c>
    </row>
    <row r="18" spans="1:12" ht="12.75" customHeight="1" x14ac:dyDescent="0.2">
      <c r="A18" s="137" t="s">
        <v>1705</v>
      </c>
      <c r="B18" s="7" t="s">
        <v>213</v>
      </c>
      <c r="C18" s="4" t="s">
        <v>213</v>
      </c>
      <c r="D18" s="27" t="str">
        <f t="shared" si="0"/>
        <v>N/A</v>
      </c>
      <c r="E18" s="4">
        <v>75.207992404999999</v>
      </c>
      <c r="F18" s="27" t="str">
        <f t="shared" si="1"/>
        <v>N/A</v>
      </c>
      <c r="G18" s="4">
        <v>72.885503858999996</v>
      </c>
      <c r="H18" s="27" t="str">
        <f t="shared" si="2"/>
        <v>N/A</v>
      </c>
      <c r="I18" s="8" t="s">
        <v>213</v>
      </c>
      <c r="J18" s="8">
        <v>-3.09</v>
      </c>
      <c r="K18" s="5" t="s">
        <v>213</v>
      </c>
      <c r="L18" s="105" t="str">
        <f t="shared" si="3"/>
        <v>N/A</v>
      </c>
    </row>
    <row r="19" spans="1:12" ht="12.75" customHeight="1" x14ac:dyDescent="0.2">
      <c r="A19" s="137" t="s">
        <v>948</v>
      </c>
      <c r="B19" s="7" t="s">
        <v>213</v>
      </c>
      <c r="C19" s="4">
        <v>14.774261718</v>
      </c>
      <c r="D19" s="27" t="str">
        <f t="shared" si="0"/>
        <v>N/A</v>
      </c>
      <c r="E19" s="4">
        <v>15.161584489999999</v>
      </c>
      <c r="F19" s="27" t="str">
        <f t="shared" si="1"/>
        <v>N/A</v>
      </c>
      <c r="G19" s="4">
        <v>15.169936926</v>
      </c>
      <c r="H19" s="27" t="str">
        <f t="shared" si="2"/>
        <v>N/A</v>
      </c>
      <c r="I19" s="8">
        <v>2.6219999999999999</v>
      </c>
      <c r="J19" s="8">
        <v>5.5100000000000003E-2</v>
      </c>
      <c r="K19" s="5" t="s">
        <v>213</v>
      </c>
      <c r="L19" s="105" t="str">
        <f t="shared" si="3"/>
        <v>N/A</v>
      </c>
    </row>
    <row r="20" spans="1:12" ht="12.75" customHeight="1" x14ac:dyDescent="0.2">
      <c r="A20" s="138" t="s">
        <v>132</v>
      </c>
      <c r="B20" s="1" t="s">
        <v>213</v>
      </c>
      <c r="C20" s="23">
        <v>607</v>
      </c>
      <c r="D20" s="27" t="str">
        <f t="shared" si="0"/>
        <v>N/A</v>
      </c>
      <c r="E20" s="23">
        <v>4326</v>
      </c>
      <c r="F20" s="27" t="str">
        <f t="shared" si="1"/>
        <v>N/A</v>
      </c>
      <c r="G20" s="23">
        <v>3563</v>
      </c>
      <c r="H20" s="27" t="str">
        <f t="shared" si="2"/>
        <v>N/A</v>
      </c>
      <c r="I20" s="8">
        <v>612.70000000000005</v>
      </c>
      <c r="J20" s="8">
        <v>-17.600000000000001</v>
      </c>
      <c r="K20" s="23" t="s">
        <v>213</v>
      </c>
      <c r="L20" s="105" t="str">
        <f t="shared" si="3"/>
        <v>N/A</v>
      </c>
    </row>
    <row r="21" spans="1:12" ht="12.75" customHeight="1" x14ac:dyDescent="0.2">
      <c r="A21" s="138" t="s">
        <v>133</v>
      </c>
      <c r="B21" s="30" t="s">
        <v>276</v>
      </c>
      <c r="C21" s="4">
        <v>0.19376813579999999</v>
      </c>
      <c r="D21" s="27" t="str">
        <f>IF($B21="N/A","N/A",IF(C21&gt;=2,"No",IF(C21&lt;0,"No","Yes")))</f>
        <v>Yes</v>
      </c>
      <c r="E21" s="4">
        <v>1.3510137286999999</v>
      </c>
      <c r="F21" s="27" t="str">
        <f>IF($B21="N/A","N/A",IF(E21&gt;=2,"No",IF(E21&lt;0,"No","Yes")))</f>
        <v>Yes</v>
      </c>
      <c r="G21" s="4">
        <v>1.0294742256</v>
      </c>
      <c r="H21" s="27" t="str">
        <f>IF($B21="N/A","N/A",IF(G21&gt;=2,"No",IF(G21&lt;0,"No","Yes")))</f>
        <v>Yes</v>
      </c>
      <c r="I21" s="8">
        <v>597.20000000000005</v>
      </c>
      <c r="J21" s="8">
        <v>-23.8</v>
      </c>
      <c r="K21" s="5" t="s">
        <v>213</v>
      </c>
      <c r="L21" s="105" t="str">
        <f t="shared" si="3"/>
        <v>N/A</v>
      </c>
    </row>
    <row r="22" spans="1:12" ht="25.5" x14ac:dyDescent="0.2">
      <c r="A22" s="128" t="s">
        <v>134</v>
      </c>
      <c r="B22" s="30" t="s">
        <v>213</v>
      </c>
      <c r="C22" s="29">
        <v>2302253</v>
      </c>
      <c r="D22" s="27" t="str">
        <f t="shared" ref="D22:D27" si="4">IF($B22="N/A","N/A",IF(C22&gt;10,"No",IF(C22&lt;-10,"No","Yes")))</f>
        <v>N/A</v>
      </c>
      <c r="E22" s="29">
        <v>2828013</v>
      </c>
      <c r="F22" s="27" t="str">
        <f t="shared" ref="F22:F27" si="5">IF($B22="N/A","N/A",IF(E22&gt;10,"No",IF(E22&lt;-10,"No","Yes")))</f>
        <v>N/A</v>
      </c>
      <c r="G22" s="29">
        <v>27080569</v>
      </c>
      <c r="H22" s="27" t="str">
        <f t="shared" ref="H22:H27" si="6">IF($B22="N/A","N/A",IF(G22&gt;10,"No",IF(G22&lt;-10,"No","Yes")))</f>
        <v>N/A</v>
      </c>
      <c r="I22" s="8">
        <v>22.84</v>
      </c>
      <c r="J22" s="8">
        <v>857.6</v>
      </c>
      <c r="K22" s="5" t="s">
        <v>213</v>
      </c>
      <c r="L22" s="105" t="str">
        <f t="shared" si="3"/>
        <v>N/A</v>
      </c>
    </row>
    <row r="23" spans="1:12" ht="25.5" x14ac:dyDescent="0.2">
      <c r="A23" s="128" t="s">
        <v>1681</v>
      </c>
      <c r="B23" s="30" t="s">
        <v>213</v>
      </c>
      <c r="C23" s="29">
        <v>3792.8385502000001</v>
      </c>
      <c r="D23" s="27" t="str">
        <f t="shared" si="4"/>
        <v>N/A</v>
      </c>
      <c r="E23" s="29">
        <v>653.72468792999996</v>
      </c>
      <c r="F23" s="27" t="str">
        <f t="shared" si="5"/>
        <v>N/A</v>
      </c>
      <c r="G23" s="29">
        <v>7600.4964916999998</v>
      </c>
      <c r="H23" s="27" t="str">
        <f t="shared" si="6"/>
        <v>N/A</v>
      </c>
      <c r="I23" s="8">
        <v>-82.8</v>
      </c>
      <c r="J23" s="8">
        <v>1063</v>
      </c>
      <c r="K23" s="5" t="s">
        <v>213</v>
      </c>
      <c r="L23" s="105" t="str">
        <f t="shared" si="3"/>
        <v>N/A</v>
      </c>
    </row>
    <row r="24" spans="1:12" ht="12.75" customHeight="1" x14ac:dyDescent="0.2">
      <c r="A24" s="138" t="s">
        <v>135</v>
      </c>
      <c r="B24" s="22" t="s">
        <v>213</v>
      </c>
      <c r="C24" s="1">
        <v>365</v>
      </c>
      <c r="D24" s="27" t="str">
        <f t="shared" si="4"/>
        <v>N/A</v>
      </c>
      <c r="E24" s="1">
        <v>402</v>
      </c>
      <c r="F24" s="27" t="str">
        <f t="shared" si="5"/>
        <v>N/A</v>
      </c>
      <c r="G24" s="1">
        <v>668</v>
      </c>
      <c r="H24" s="27" t="str">
        <f t="shared" si="6"/>
        <v>N/A</v>
      </c>
      <c r="I24" s="8">
        <v>10.14</v>
      </c>
      <c r="J24" s="8">
        <v>66.17</v>
      </c>
      <c r="K24" s="23" t="s">
        <v>213</v>
      </c>
      <c r="L24" s="105" t="str">
        <f t="shared" si="3"/>
        <v>N/A</v>
      </c>
    </row>
    <row r="25" spans="1:12" ht="12.75" customHeight="1" x14ac:dyDescent="0.2">
      <c r="A25" s="138" t="s">
        <v>136</v>
      </c>
      <c r="B25" s="22" t="s">
        <v>213</v>
      </c>
      <c r="C25" s="9">
        <v>0.11651625960000001</v>
      </c>
      <c r="D25" s="27" t="str">
        <f t="shared" si="4"/>
        <v>N/A</v>
      </c>
      <c r="E25" s="9">
        <v>0.12554496509999999</v>
      </c>
      <c r="F25" s="27" t="str">
        <f t="shared" si="5"/>
        <v>N/A</v>
      </c>
      <c r="G25" s="9">
        <v>0.19300835890000001</v>
      </c>
      <c r="H25" s="27" t="str">
        <f t="shared" si="6"/>
        <v>N/A</v>
      </c>
      <c r="I25" s="8">
        <v>7.7489999999999997</v>
      </c>
      <c r="J25" s="8">
        <v>53.74</v>
      </c>
      <c r="K25" s="5" t="s">
        <v>213</v>
      </c>
      <c r="L25" s="105" t="str">
        <f t="shared" si="3"/>
        <v>N/A</v>
      </c>
    </row>
    <row r="26" spans="1:12" ht="25.5" x14ac:dyDescent="0.2">
      <c r="A26" s="128" t="s">
        <v>137</v>
      </c>
      <c r="B26" s="22" t="s">
        <v>213</v>
      </c>
      <c r="C26" s="10">
        <v>2293193</v>
      </c>
      <c r="D26" s="27" t="str">
        <f t="shared" si="4"/>
        <v>N/A</v>
      </c>
      <c r="E26" s="10">
        <v>2760706</v>
      </c>
      <c r="F26" s="27" t="str">
        <f t="shared" si="5"/>
        <v>N/A</v>
      </c>
      <c r="G26" s="10">
        <v>27003664</v>
      </c>
      <c r="H26" s="27" t="str">
        <f t="shared" si="6"/>
        <v>N/A</v>
      </c>
      <c r="I26" s="8">
        <v>20.39</v>
      </c>
      <c r="J26" s="8">
        <v>878.1</v>
      </c>
      <c r="K26" s="5" t="s">
        <v>213</v>
      </c>
      <c r="L26" s="105" t="str">
        <f t="shared" si="3"/>
        <v>N/A</v>
      </c>
    </row>
    <row r="27" spans="1:12" ht="25.5" x14ac:dyDescent="0.2">
      <c r="A27" s="128" t="s">
        <v>949</v>
      </c>
      <c r="B27" s="22" t="s">
        <v>213</v>
      </c>
      <c r="C27" s="10">
        <v>6282.7205479000004</v>
      </c>
      <c r="D27" s="27" t="str">
        <f t="shared" si="4"/>
        <v>N/A</v>
      </c>
      <c r="E27" s="10">
        <v>6867.4278606999997</v>
      </c>
      <c r="F27" s="27" t="str">
        <f t="shared" si="5"/>
        <v>N/A</v>
      </c>
      <c r="G27" s="10">
        <v>40424.646707</v>
      </c>
      <c r="H27" s="27" t="str">
        <f t="shared" si="6"/>
        <v>N/A</v>
      </c>
      <c r="I27" s="8">
        <v>9.3070000000000004</v>
      </c>
      <c r="J27" s="8">
        <v>488.6</v>
      </c>
      <c r="K27" s="5" t="s">
        <v>213</v>
      </c>
      <c r="L27" s="105" t="str">
        <f t="shared" si="3"/>
        <v>N/A</v>
      </c>
    </row>
    <row r="28" spans="1:12" x14ac:dyDescent="0.2">
      <c r="A28" s="138" t="s">
        <v>138</v>
      </c>
      <c r="B28" s="1" t="s">
        <v>213</v>
      </c>
      <c r="C28" s="23">
        <v>11461</v>
      </c>
      <c r="D28" s="27" t="str">
        <f>IF($B28="N/A","N/A",IF(C28&gt;10,"No",IF(C28&lt;-10,"No","Yes")))</f>
        <v>N/A</v>
      </c>
      <c r="E28" s="23">
        <v>12098</v>
      </c>
      <c r="F28" s="27" t="str">
        <f>IF($B28="N/A","N/A",IF(E28&gt;10,"No",IF(E28&lt;-10,"No","Yes")))</f>
        <v>N/A</v>
      </c>
      <c r="G28" s="23">
        <v>14564</v>
      </c>
      <c r="H28" s="27" t="str">
        <f>IF($B28="N/A","N/A",IF(G28&gt;10,"No",IF(G28&lt;-10,"No","Yes")))</f>
        <v>N/A</v>
      </c>
      <c r="I28" s="8">
        <v>5.5579999999999998</v>
      </c>
      <c r="J28" s="8">
        <v>20.38</v>
      </c>
      <c r="K28" s="23" t="s">
        <v>213</v>
      </c>
      <c r="L28" s="105" t="str">
        <f>IF(J28="Div by 0", "N/A", IF(K28="N/A","N/A", IF(J28&gt;VALUE(MID(K28,1,2)), "No", IF(J28&lt;-1*VALUE(MID(K28,1,2)), "No", "Yes"))))</f>
        <v>N/A</v>
      </c>
    </row>
    <row r="29" spans="1:12" x14ac:dyDescent="0.2">
      <c r="A29" s="128" t="s">
        <v>139</v>
      </c>
      <c r="B29" s="30" t="s">
        <v>213</v>
      </c>
      <c r="C29" s="4">
        <v>3.6586105515999998</v>
      </c>
      <c r="D29" s="27" t="str">
        <f>IF($B29="N/A","N/A",IF(C29&gt;10,"No",IF(C29&lt;-10,"No","Yes")))</f>
        <v>N/A</v>
      </c>
      <c r="E29" s="4">
        <v>3.7782163871000001</v>
      </c>
      <c r="F29" s="27" t="str">
        <f>IF($B29="N/A","N/A",IF(E29&gt;10,"No",IF(E29&lt;-10,"No","Yes")))</f>
        <v>N/A</v>
      </c>
      <c r="G29" s="4">
        <v>4.2080445191000004</v>
      </c>
      <c r="H29" s="27" t="str">
        <f>IF($B29="N/A","N/A",IF(G29&gt;10,"No",IF(G29&lt;-10,"No","Yes")))</f>
        <v>N/A</v>
      </c>
      <c r="I29" s="8">
        <v>3.2690000000000001</v>
      </c>
      <c r="J29" s="8">
        <v>11.38</v>
      </c>
      <c r="K29" s="5" t="s">
        <v>213</v>
      </c>
      <c r="L29" s="105" t="str">
        <f>IF(J29="Div by 0", "N/A", IF(K29="N/A","N/A", IF(J29&gt;VALUE(MID(K29,1,2)), "No", IF(J29&lt;-1*VALUE(MID(K29,1,2)), "No", "Yes"))))</f>
        <v>N/A</v>
      </c>
    </row>
    <row r="30" spans="1:12" x14ac:dyDescent="0.2">
      <c r="A30" s="138" t="s">
        <v>140</v>
      </c>
      <c r="B30" s="23" t="s">
        <v>213</v>
      </c>
      <c r="C30" s="23">
        <v>24058</v>
      </c>
      <c r="D30" s="27" t="str">
        <f>IF($B30="N/A","N/A",IF(C30&gt;10,"No",IF(C30&lt;-10,"No","Yes")))</f>
        <v>N/A</v>
      </c>
      <c r="E30" s="23">
        <v>23841</v>
      </c>
      <c r="F30" s="27" t="str">
        <f>IF($B30="N/A","N/A",IF(E30&gt;10,"No",IF(E30&lt;-10,"No","Yes")))</f>
        <v>N/A</v>
      </c>
      <c r="G30" s="23">
        <v>26851</v>
      </c>
      <c r="H30" s="27" t="str">
        <f>IF($B30="N/A","N/A",IF(G30&gt;10,"No",IF(G30&lt;-10,"No","Yes")))</f>
        <v>N/A</v>
      </c>
      <c r="I30" s="8">
        <v>-0.90200000000000002</v>
      </c>
      <c r="J30" s="8">
        <v>12.63</v>
      </c>
      <c r="K30" s="23" t="s">
        <v>213</v>
      </c>
      <c r="L30" s="105" t="str">
        <f>IF(J30="Div by 0", "N/A", IF(K30="N/A","N/A", IF(J30&gt;VALUE(MID(K30,1,2)), "No", IF(J30&lt;-1*VALUE(MID(K30,1,2)), "No", "Yes"))))</f>
        <v>N/A</v>
      </c>
    </row>
    <row r="31" spans="1:12" x14ac:dyDescent="0.2">
      <c r="A31" s="128" t="s">
        <v>141</v>
      </c>
      <c r="B31" s="22" t="s">
        <v>213</v>
      </c>
      <c r="C31" s="4">
        <v>7.6798580098000002</v>
      </c>
      <c r="D31" s="27" t="str">
        <f>IF($B31="N/A","N/A",IF(C31&gt;10,"No",IF(C31&lt;-10,"No","Yes")))</f>
        <v>N/A</v>
      </c>
      <c r="E31" s="4">
        <v>7.4455659516999999</v>
      </c>
      <c r="F31" s="27" t="str">
        <f>IF($B31="N/A","N/A",IF(E31&gt;10,"No",IF(E31&lt;-10,"No","Yes")))</f>
        <v>N/A</v>
      </c>
      <c r="G31" s="4">
        <v>7.7581847968000002</v>
      </c>
      <c r="H31" s="27" t="str">
        <f>IF($B31="N/A","N/A",IF(G31&gt;10,"No",IF(G31&lt;-10,"No","Yes")))</f>
        <v>N/A</v>
      </c>
      <c r="I31" s="8">
        <v>-3.05</v>
      </c>
      <c r="J31" s="8">
        <v>4.1989999999999998</v>
      </c>
      <c r="K31" s="5" t="s">
        <v>213</v>
      </c>
      <c r="L31" s="105" t="str">
        <f>IF(J31="Div by 0", "N/A", IF(K31="N/A","N/A", IF(J31&gt;VALUE(MID(K31,1,2)), "No", IF(J31&lt;-1*VALUE(MID(K31,1,2)), "No", "Yes"))))</f>
        <v>N/A</v>
      </c>
    </row>
    <row r="32" spans="1:12" ht="12.75" customHeight="1" x14ac:dyDescent="0.2">
      <c r="A32" s="138" t="s">
        <v>142</v>
      </c>
      <c r="B32" s="1" t="s">
        <v>213</v>
      </c>
      <c r="C32" s="1">
        <v>13597.333333</v>
      </c>
      <c r="D32" s="27" t="str">
        <f>IF($B32="N/A","N/A",IF(C32&gt;10,"No",IF(C32&lt;-10,"No","Yes")))</f>
        <v>N/A</v>
      </c>
      <c r="E32" s="1">
        <v>13861</v>
      </c>
      <c r="F32" s="27" t="str">
        <f>IF($B32="N/A","N/A",IF(E32&gt;10,"No",IF(E32&lt;-10,"No","Yes")))</f>
        <v>N/A</v>
      </c>
      <c r="G32" s="1">
        <v>15599.083333</v>
      </c>
      <c r="H32" s="27" t="str">
        <f>IF($B32="N/A","N/A",IF(G32&gt;10,"No",IF(G32&lt;-10,"No","Yes")))</f>
        <v>N/A</v>
      </c>
      <c r="I32" s="8">
        <v>1.9390000000000001</v>
      </c>
      <c r="J32" s="8">
        <v>12.54</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301193</v>
      </c>
      <c r="D6" s="27" t="str">
        <f>IF($B6="N/A","N/A",IF(C6&gt;10,"No",IF(C6&lt;-10,"No","Yes")))</f>
        <v>N/A</v>
      </c>
      <c r="E6" s="23">
        <v>303780</v>
      </c>
      <c r="F6" s="27" t="str">
        <f>IF($B6="N/A","N/A",IF(E6&gt;10,"No",IF(E6&lt;-10,"No","Yes")))</f>
        <v>N/A</v>
      </c>
      <c r="G6" s="23">
        <v>327972</v>
      </c>
      <c r="H6" s="27" t="str">
        <f>IF($B6="N/A","N/A",IF(G6&gt;10,"No",IF(G6&lt;-10,"No","Yes")))</f>
        <v>N/A</v>
      </c>
      <c r="I6" s="8">
        <v>0.8589</v>
      </c>
      <c r="J6" s="8">
        <v>7.9640000000000004</v>
      </c>
      <c r="K6" s="31" t="s">
        <v>734</v>
      </c>
      <c r="L6" s="105" t="str">
        <f>IF(J6="Div by 0", "N/A", IF(K6="N/A","N/A", IF(J6&gt;VALUE(MID(K6,1,2)), "No", IF(J6&lt;-1*VALUE(MID(K6,1,2)), "No", "Yes"))))</f>
        <v>Yes</v>
      </c>
    </row>
    <row r="7" spans="1:14" x14ac:dyDescent="0.2">
      <c r="A7" s="138" t="s">
        <v>59</v>
      </c>
      <c r="B7" s="23" t="s">
        <v>213</v>
      </c>
      <c r="C7" s="23">
        <v>236867.52</v>
      </c>
      <c r="D7" s="27" t="str">
        <f>IF($B7="N/A","N/A",IF(C7&gt;10,"No",IF(C7&lt;-10,"No","Yes")))</f>
        <v>N/A</v>
      </c>
      <c r="E7" s="23">
        <v>243062.18</v>
      </c>
      <c r="F7" s="27" t="str">
        <f>IF($B7="N/A","N/A",IF(E7&gt;10,"No",IF(E7&lt;-10,"No","Yes")))</f>
        <v>N/A</v>
      </c>
      <c r="G7" s="23">
        <v>266682.05</v>
      </c>
      <c r="H7" s="27" t="str">
        <f>IF($B7="N/A","N/A",IF(G7&gt;10,"No",IF(G7&lt;-10,"No","Yes")))</f>
        <v>N/A</v>
      </c>
      <c r="I7" s="8">
        <v>2.6150000000000002</v>
      </c>
      <c r="J7" s="8">
        <v>9.718</v>
      </c>
      <c r="K7" s="31" t="s">
        <v>735</v>
      </c>
      <c r="L7" s="105" t="str">
        <f>IF(J7="Div by 0", "N/A", IF(K7="N/A","N/A", IF(J7&gt;VALUE(MID(K7,1,2)), "No", IF(J7&lt;-1*VALUE(MID(K7,1,2)), "No", "Yes"))))</f>
        <v>Yes</v>
      </c>
    </row>
    <row r="8" spans="1:14" x14ac:dyDescent="0.2">
      <c r="A8" s="148" t="s">
        <v>143</v>
      </c>
      <c r="B8" s="23" t="s">
        <v>213</v>
      </c>
      <c r="C8" s="23">
        <v>20350</v>
      </c>
      <c r="D8" s="27" t="str">
        <f>IF($B8="N/A","N/A",IF(C8&gt;10,"No",IF(C8&lt;-10,"No","Yes")))</f>
        <v>N/A</v>
      </c>
      <c r="E8" s="23">
        <v>19274</v>
      </c>
      <c r="F8" s="27" t="str">
        <f>IF($B8="N/A","N/A",IF(E8&gt;10,"No",IF(E8&lt;-10,"No","Yes")))</f>
        <v>N/A</v>
      </c>
      <c r="G8" s="23">
        <v>29239</v>
      </c>
      <c r="H8" s="27" t="str">
        <f>IF($B8="N/A","N/A",IF(G8&gt;10,"No",IF(G8&lt;-10,"No","Yes")))</f>
        <v>N/A</v>
      </c>
      <c r="I8" s="8">
        <v>-5.29</v>
      </c>
      <c r="J8" s="8">
        <v>51.7</v>
      </c>
      <c r="K8" s="23" t="s">
        <v>213</v>
      </c>
      <c r="L8" s="105" t="str">
        <f>IF(J8="Div by 0", "N/A", IF(K8="N/A","N/A", IF(J8&gt;VALUE(MID(K8,1,2)), "No", IF(J8&lt;-1*VALUE(MID(K8,1,2)), "No", "Yes"))))</f>
        <v>N/A</v>
      </c>
    </row>
    <row r="9" spans="1:14" x14ac:dyDescent="0.2">
      <c r="A9" s="138" t="s">
        <v>676</v>
      </c>
      <c r="B9" s="23" t="s">
        <v>213</v>
      </c>
      <c r="C9" s="23">
        <v>19592</v>
      </c>
      <c r="D9" s="27" t="str">
        <f t="shared" ref="D9:D11" si="0">IF($B9="N/A","N/A",IF(C9&gt;10,"No",IF(C9&lt;-10,"No","Yes")))</f>
        <v>N/A</v>
      </c>
      <c r="E9" s="23">
        <v>18598</v>
      </c>
      <c r="F9" s="27" t="str">
        <f t="shared" ref="F9:F11" si="1">IF($B9="N/A","N/A",IF(E9&gt;10,"No",IF(E9&lt;-10,"No","Yes")))</f>
        <v>N/A</v>
      </c>
      <c r="G9" s="23">
        <v>28253</v>
      </c>
      <c r="H9" s="27" t="str">
        <f t="shared" ref="H9:H11" si="2">IF($B9="N/A","N/A",IF(G9&gt;10,"No",IF(G9&lt;-10,"No","Yes")))</f>
        <v>N/A</v>
      </c>
      <c r="I9" s="8">
        <v>-5.07</v>
      </c>
      <c r="J9" s="8">
        <v>51.91</v>
      </c>
      <c r="K9" s="23" t="s">
        <v>213</v>
      </c>
      <c r="L9" s="105" t="str">
        <f t="shared" ref="L9:L11" si="3">IF(J9="Div by 0", "N/A", IF(K9="N/A","N/A", IF(J9&gt;VALUE(MID(K9,1,2)), "No", IF(J9&lt;-1*VALUE(MID(K9,1,2)), "No", "Yes"))))</f>
        <v>N/A</v>
      </c>
    </row>
    <row r="10" spans="1:14" x14ac:dyDescent="0.2">
      <c r="A10" s="138" t="s">
        <v>423</v>
      </c>
      <c r="B10" s="23" t="s">
        <v>213</v>
      </c>
      <c r="C10" s="23">
        <v>758</v>
      </c>
      <c r="D10" s="27" t="str">
        <f t="shared" si="0"/>
        <v>N/A</v>
      </c>
      <c r="E10" s="23">
        <v>676</v>
      </c>
      <c r="F10" s="27" t="str">
        <f t="shared" si="1"/>
        <v>N/A</v>
      </c>
      <c r="G10" s="23">
        <v>986</v>
      </c>
      <c r="H10" s="27" t="str">
        <f t="shared" si="2"/>
        <v>N/A</v>
      </c>
      <c r="I10" s="8">
        <v>-10.8</v>
      </c>
      <c r="J10" s="8">
        <v>45.86</v>
      </c>
      <c r="K10" s="23" t="s">
        <v>213</v>
      </c>
      <c r="L10" s="105" t="str">
        <f t="shared" si="3"/>
        <v>N/A</v>
      </c>
    </row>
    <row r="11" spans="1:14" x14ac:dyDescent="0.2">
      <c r="A11" s="138" t="s">
        <v>169</v>
      </c>
      <c r="B11" s="23" t="s">
        <v>213</v>
      </c>
      <c r="C11" s="4">
        <v>6.7564651237</v>
      </c>
      <c r="D11" s="27" t="str">
        <f t="shared" si="0"/>
        <v>N/A</v>
      </c>
      <c r="E11" s="4">
        <v>6.3447231548999996</v>
      </c>
      <c r="F11" s="27" t="str">
        <f t="shared" si="1"/>
        <v>N/A</v>
      </c>
      <c r="G11" s="4">
        <v>8.9150903126000003</v>
      </c>
      <c r="H11" s="27" t="str">
        <f t="shared" si="2"/>
        <v>N/A</v>
      </c>
      <c r="I11" s="8">
        <v>-6.09</v>
      </c>
      <c r="J11" s="8">
        <v>40.51</v>
      </c>
      <c r="K11" s="23" t="s">
        <v>213</v>
      </c>
      <c r="L11" s="105" t="str">
        <f t="shared" si="3"/>
        <v>N/A</v>
      </c>
    </row>
    <row r="12" spans="1:14" x14ac:dyDescent="0.2">
      <c r="A12" s="138" t="s">
        <v>144</v>
      </c>
      <c r="B12" s="23" t="s">
        <v>213</v>
      </c>
      <c r="C12" s="23">
        <v>11058.083333</v>
      </c>
      <c r="D12" s="27" t="str">
        <f>IF($B12="N/A","N/A",IF(C12&gt;10,"No",IF(C12&lt;-10,"No","Yes")))</f>
        <v>N/A</v>
      </c>
      <c r="E12" s="23">
        <v>10674.25</v>
      </c>
      <c r="F12" s="27" t="str">
        <f>IF($B12="N/A","N/A",IF(E12&gt;10,"No",IF(E12&lt;-10,"No","Yes")))</f>
        <v>N/A</v>
      </c>
      <c r="G12" s="23">
        <v>14997.25</v>
      </c>
      <c r="H12" s="27" t="str">
        <f>IF($B12="N/A","N/A",IF(G12&gt;10,"No",IF(G12&lt;-10,"No","Yes")))</f>
        <v>N/A</v>
      </c>
      <c r="I12" s="8">
        <v>-3.47</v>
      </c>
      <c r="J12" s="8">
        <v>40.5</v>
      </c>
      <c r="K12" s="23" t="s">
        <v>213</v>
      </c>
      <c r="L12" s="105" t="str">
        <f>IF(J12="Div by 0", "N/A", IF(K12="N/A","N/A", IF(J12&gt;VALUE(MID(K12,1,2)), "No", IF(J12&lt;-1*VALUE(MID(K12,1,2)), "No", "Yes"))))</f>
        <v>N/A</v>
      </c>
    </row>
    <row r="13" spans="1:14" x14ac:dyDescent="0.2">
      <c r="A13" s="104" t="s">
        <v>364</v>
      </c>
      <c r="B13" s="43" t="s">
        <v>213</v>
      </c>
      <c r="C13" s="4">
        <v>98.712121464000006</v>
      </c>
      <c r="D13" s="40" t="str">
        <f>IF($B13="N/A","N/A",IF(C13&gt;=95,"Yes","No"))</f>
        <v>N/A</v>
      </c>
      <c r="E13" s="4">
        <v>98.814602672999996</v>
      </c>
      <c r="F13" s="40" t="str">
        <f>IF($B13="N/A","N/A",IF(E13&gt;=95,"Yes","No"))</f>
        <v>N/A</v>
      </c>
      <c r="G13" s="4">
        <v>98.761174733999994</v>
      </c>
      <c r="H13" s="27" t="str">
        <f>IF($B13="N/A","N/A",IF(G13&gt;=95,"Yes","No"))</f>
        <v>N/A</v>
      </c>
      <c r="I13" s="8">
        <v>0.1038</v>
      </c>
      <c r="J13" s="8">
        <v>-5.3999999999999999E-2</v>
      </c>
      <c r="K13" s="28" t="s">
        <v>735</v>
      </c>
      <c r="L13" s="105" t="str">
        <f t="shared" ref="L13:L70" si="4">IF(J13="Div by 0", "N/A", IF(K13="N/A","N/A", IF(J13&gt;VALUE(MID(K13,1,2)), "No", IF(J13&lt;-1*VALUE(MID(K13,1,2)), "No", "Yes"))))</f>
        <v>Yes</v>
      </c>
    </row>
    <row r="14" spans="1:14" x14ac:dyDescent="0.2">
      <c r="A14" s="149" t="s">
        <v>365</v>
      </c>
      <c r="B14" s="43" t="s">
        <v>213</v>
      </c>
      <c r="C14" s="44">
        <v>1.2828983409000001</v>
      </c>
      <c r="D14" s="45" t="str">
        <f>IF($B14="N/A","N/A",IF(C14&gt;10,"No",IF(C14&lt;-10,"No","Yes")))</f>
        <v>N/A</v>
      </c>
      <c r="E14" s="44">
        <v>1.1840805846</v>
      </c>
      <c r="F14" s="40" t="str">
        <f>IF($B14="N/A","N/A",IF(E14&gt;95,"Yes","No"))</f>
        <v>N/A</v>
      </c>
      <c r="G14" s="44">
        <v>1.2385203615</v>
      </c>
      <c r="H14" s="27" t="str">
        <f>IF($B14="N/A","N/A",IF(G14&gt;95,"Yes","No"))</f>
        <v>N/A</v>
      </c>
      <c r="I14" s="46">
        <v>-7.7</v>
      </c>
      <c r="J14" s="46">
        <v>4.5979999999999999</v>
      </c>
      <c r="K14" s="47" t="s">
        <v>213</v>
      </c>
      <c r="L14" s="105" t="str">
        <f t="shared" si="4"/>
        <v>N/A</v>
      </c>
      <c r="M14" s="34"/>
      <c r="N14" s="34"/>
    </row>
    <row r="15" spans="1:14" s="34" customFormat="1" x14ac:dyDescent="0.2">
      <c r="A15" s="149" t="s">
        <v>366</v>
      </c>
      <c r="B15" s="43" t="s">
        <v>213</v>
      </c>
      <c r="C15" s="44">
        <v>4.9801953999999999E-3</v>
      </c>
      <c r="D15" s="45" t="str">
        <f t="shared" ref="D15:D21" si="5">IF($B15="N/A","N/A",IF(C15&gt;10,"No",IF(C15&lt;-10,"No","Yes")))</f>
        <v>N/A</v>
      </c>
      <c r="E15" s="44">
        <v>1.3167424E-3</v>
      </c>
      <c r="F15" s="45" t="str">
        <f t="shared" ref="F15:F21" si="6">IF($B15="N/A","N/A",IF(E15&gt;10,"No",IF(E15&lt;-10,"No","Yes")))</f>
        <v>N/A</v>
      </c>
      <c r="G15" s="44">
        <v>3.0490409999999997E-4</v>
      </c>
      <c r="H15" s="48" t="str">
        <f t="shared" ref="H15:H21" si="7">IF($B15="N/A","N/A",IF(G15&gt;10,"No",IF(G15&lt;-10,"No","Yes")))</f>
        <v>N/A</v>
      </c>
      <c r="I15" s="46">
        <v>-73.599999999999994</v>
      </c>
      <c r="J15" s="46">
        <v>-76.8</v>
      </c>
      <c r="K15" s="47" t="s">
        <v>213</v>
      </c>
      <c r="L15" s="105" t="str">
        <f t="shared" si="4"/>
        <v>N/A</v>
      </c>
    </row>
    <row r="16" spans="1:14" s="34" customFormat="1" x14ac:dyDescent="0.2">
      <c r="A16" s="149" t="s">
        <v>367</v>
      </c>
      <c r="B16" s="43" t="s">
        <v>213</v>
      </c>
      <c r="C16" s="49">
        <v>3879</v>
      </c>
      <c r="D16" s="50" t="str">
        <f t="shared" si="5"/>
        <v>N/A</v>
      </c>
      <c r="E16" s="49">
        <v>3601</v>
      </c>
      <c r="F16" s="50" t="str">
        <f t="shared" si="6"/>
        <v>N/A</v>
      </c>
      <c r="G16" s="49">
        <v>4063</v>
      </c>
      <c r="H16" s="48" t="str">
        <f t="shared" si="7"/>
        <v>N/A</v>
      </c>
      <c r="I16" s="46">
        <v>-7.17</v>
      </c>
      <c r="J16" s="46">
        <v>12.83</v>
      </c>
      <c r="K16" s="47" t="s">
        <v>213</v>
      </c>
      <c r="L16" s="105" t="str">
        <f t="shared" si="4"/>
        <v>N/A</v>
      </c>
    </row>
    <row r="17" spans="1:14" s="34" customFormat="1" x14ac:dyDescent="0.2">
      <c r="A17" s="150" t="s">
        <v>368</v>
      </c>
      <c r="B17" s="43" t="s">
        <v>213</v>
      </c>
      <c r="C17" s="44">
        <v>1.2878785364000001</v>
      </c>
      <c r="D17" s="48" t="str">
        <f t="shared" si="5"/>
        <v>N/A</v>
      </c>
      <c r="E17" s="44">
        <v>1.185397327</v>
      </c>
      <c r="F17" s="48" t="str">
        <f t="shared" si="6"/>
        <v>N/A</v>
      </c>
      <c r="G17" s="44">
        <v>1.2388252656000001</v>
      </c>
      <c r="H17" s="48" t="str">
        <f t="shared" si="7"/>
        <v>N/A</v>
      </c>
      <c r="I17" s="46">
        <v>-7.96</v>
      </c>
      <c r="J17" s="46">
        <v>4.5069999999999997</v>
      </c>
      <c r="K17" s="47" t="s">
        <v>213</v>
      </c>
      <c r="L17" s="105" t="str">
        <f t="shared" si="4"/>
        <v>N/A</v>
      </c>
      <c r="M17" s="26"/>
      <c r="N17" s="26"/>
    </row>
    <row r="18" spans="1:14" x14ac:dyDescent="0.2">
      <c r="A18" s="149" t="s">
        <v>677</v>
      </c>
      <c r="B18" s="43" t="s">
        <v>213</v>
      </c>
      <c r="C18" s="44">
        <v>81.490074762000006</v>
      </c>
      <c r="D18" s="48" t="str">
        <f t="shared" si="5"/>
        <v>N/A</v>
      </c>
      <c r="E18" s="44">
        <v>84.087753402000004</v>
      </c>
      <c r="F18" s="48" t="str">
        <f t="shared" si="6"/>
        <v>N/A</v>
      </c>
      <c r="G18" s="44">
        <v>84.518828451999994</v>
      </c>
      <c r="H18" s="48" t="str">
        <f t="shared" si="7"/>
        <v>N/A</v>
      </c>
      <c r="I18" s="8">
        <v>3.1880000000000002</v>
      </c>
      <c r="J18" s="8">
        <v>0.51259999999999994</v>
      </c>
      <c r="K18" s="47" t="s">
        <v>213</v>
      </c>
      <c r="L18" s="105" t="str">
        <f t="shared" si="4"/>
        <v>N/A</v>
      </c>
    </row>
    <row r="19" spans="1:14" x14ac:dyDescent="0.2">
      <c r="A19" s="149" t="s">
        <v>678</v>
      </c>
      <c r="B19" s="43" t="s">
        <v>213</v>
      </c>
      <c r="C19" s="44">
        <v>22.428460944000001</v>
      </c>
      <c r="D19" s="48" t="str">
        <f t="shared" si="5"/>
        <v>N/A</v>
      </c>
      <c r="E19" s="44">
        <v>31.407942238</v>
      </c>
      <c r="F19" s="48" t="str">
        <f t="shared" si="6"/>
        <v>N/A</v>
      </c>
      <c r="G19" s="44">
        <v>28.156534579999999</v>
      </c>
      <c r="H19" s="48" t="str">
        <f t="shared" si="7"/>
        <v>N/A</v>
      </c>
      <c r="I19" s="8">
        <v>40.04</v>
      </c>
      <c r="J19" s="8">
        <v>-10.4</v>
      </c>
      <c r="K19" s="47" t="s">
        <v>213</v>
      </c>
      <c r="L19" s="105" t="str">
        <f t="shared" si="4"/>
        <v>N/A</v>
      </c>
    </row>
    <row r="20" spans="1:14" ht="25.5" x14ac:dyDescent="0.2">
      <c r="A20" s="149" t="s">
        <v>679</v>
      </c>
      <c r="B20" s="43" t="s">
        <v>213</v>
      </c>
      <c r="C20" s="44">
        <v>4.7434905904000004</v>
      </c>
      <c r="D20" s="48" t="str">
        <f t="shared" si="5"/>
        <v>N/A</v>
      </c>
      <c r="E20" s="44">
        <v>16.412107748</v>
      </c>
      <c r="F20" s="48" t="str">
        <f t="shared" si="6"/>
        <v>N/A</v>
      </c>
      <c r="G20" s="44">
        <v>15.481171548000001</v>
      </c>
      <c r="H20" s="48" t="str">
        <f t="shared" si="7"/>
        <v>N/A</v>
      </c>
      <c r="I20" s="8">
        <v>246</v>
      </c>
      <c r="J20" s="8">
        <v>-5.67</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50</v>
      </c>
      <c r="D22" s="27" t="str">
        <f>IF($B22="N/A","N/A",IF(C22&gt;0,"No",IF(C22&lt;0,"No","Yes")))</f>
        <v>No</v>
      </c>
      <c r="E22" s="1">
        <v>31</v>
      </c>
      <c r="F22" s="27" t="str">
        <f>IF($B22="N/A","N/A",IF(E22&gt;0,"No",IF(E22&lt;0,"No","Yes")))</f>
        <v>No</v>
      </c>
      <c r="G22" s="1">
        <v>32</v>
      </c>
      <c r="H22" s="27" t="str">
        <f>IF($B22="N/A","N/A",IF(G22&gt;0,"No",IF(G22&lt;0,"No","Yes")))</f>
        <v>No</v>
      </c>
      <c r="I22" s="8">
        <v>-38</v>
      </c>
      <c r="J22" s="8">
        <v>3.226</v>
      </c>
      <c r="K22" s="28" t="s">
        <v>213</v>
      </c>
      <c r="L22" s="105" t="str">
        <f t="shared" si="4"/>
        <v>N/A</v>
      </c>
    </row>
    <row r="23" spans="1:14" x14ac:dyDescent="0.2">
      <c r="A23" s="151" t="s">
        <v>145</v>
      </c>
      <c r="B23" s="30" t="s">
        <v>279</v>
      </c>
      <c r="C23" s="4">
        <v>3.3201302799999999E-2</v>
      </c>
      <c r="D23" s="27" t="str">
        <f>IF($B23="N/A","N/A",IF(C23&gt;=10,"No",IF(C23&lt;0,"No","Yes")))</f>
        <v>Yes</v>
      </c>
      <c r="E23" s="4">
        <v>2.0409506899999999E-2</v>
      </c>
      <c r="F23" s="27" t="str">
        <f>IF($B23="N/A","N/A",IF(E23&gt;=10,"No",IF(E23&lt;0,"No","Yes")))</f>
        <v>Yes</v>
      </c>
      <c r="G23" s="4">
        <v>1.9513860899999999E-2</v>
      </c>
      <c r="H23" s="27" t="str">
        <f>IF($B23="N/A","N/A",IF(G23&gt;=10,"No",IF(G23&lt;0,"No","Yes")))</f>
        <v>Yes</v>
      </c>
      <c r="I23" s="8">
        <v>-38.5</v>
      </c>
      <c r="J23" s="8">
        <v>-4.3899999999999997</v>
      </c>
      <c r="K23" s="28" t="s">
        <v>213</v>
      </c>
      <c r="L23" s="105" t="str">
        <f t="shared" si="4"/>
        <v>N/A</v>
      </c>
    </row>
    <row r="24" spans="1:14" x14ac:dyDescent="0.2">
      <c r="A24" s="128" t="s">
        <v>424</v>
      </c>
      <c r="B24" s="22" t="s">
        <v>213</v>
      </c>
      <c r="C24" s="9">
        <v>94</v>
      </c>
      <c r="D24" s="48" t="str">
        <f t="shared" ref="D24:D27" si="8">IF($B24="N/A","N/A",IF(C24&gt;10,"No",IF(C24&lt;-10,"No","Yes")))</f>
        <v>N/A</v>
      </c>
      <c r="E24" s="9">
        <v>93.548387097000003</v>
      </c>
      <c r="F24" s="27" t="str">
        <f t="shared" ref="F24:F27" si="9">IF($B24="N/A","N/A",IF(E24&gt;10,"No",IF(E24&lt;-10,"No","Yes")))</f>
        <v>N/A</v>
      </c>
      <c r="G24" s="9">
        <v>96.875</v>
      </c>
      <c r="H24" s="27" t="str">
        <f t="shared" ref="H24:H27" si="10">IF($B24="N/A","N/A",IF(G24&gt;10,"No",IF(G24&lt;-10,"No","Yes")))</f>
        <v>N/A</v>
      </c>
      <c r="I24" s="8">
        <v>-0.48</v>
      </c>
      <c r="J24" s="8">
        <v>3.556</v>
      </c>
      <c r="K24" s="28" t="s">
        <v>213</v>
      </c>
      <c r="L24" s="105" t="str">
        <f t="shared" si="4"/>
        <v>N/A</v>
      </c>
    </row>
    <row r="25" spans="1:14" x14ac:dyDescent="0.2">
      <c r="A25" s="128" t="s">
        <v>425</v>
      </c>
      <c r="B25" s="22" t="s">
        <v>213</v>
      </c>
      <c r="C25" s="9">
        <v>2</v>
      </c>
      <c r="D25" s="48" t="str">
        <f t="shared" si="8"/>
        <v>N/A</v>
      </c>
      <c r="E25" s="9">
        <v>0</v>
      </c>
      <c r="F25" s="27" t="str">
        <f t="shared" si="9"/>
        <v>N/A</v>
      </c>
      <c r="G25" s="9">
        <v>6.25</v>
      </c>
      <c r="H25" s="27" t="str">
        <f t="shared" si="10"/>
        <v>N/A</v>
      </c>
      <c r="I25" s="8">
        <v>-100</v>
      </c>
      <c r="J25" s="8" t="s">
        <v>1748</v>
      </c>
      <c r="K25" s="28" t="s">
        <v>213</v>
      </c>
      <c r="L25" s="105" t="str">
        <f t="shared" si="4"/>
        <v>N/A</v>
      </c>
    </row>
    <row r="26" spans="1:14" x14ac:dyDescent="0.2">
      <c r="A26" s="128" t="s">
        <v>421</v>
      </c>
      <c r="B26" s="22" t="s">
        <v>213</v>
      </c>
      <c r="C26" s="9">
        <v>0</v>
      </c>
      <c r="D26" s="48" t="str">
        <f t="shared" si="8"/>
        <v>N/A</v>
      </c>
      <c r="E26" s="9">
        <v>3.2258064516</v>
      </c>
      <c r="F26" s="27" t="str">
        <f t="shared" si="9"/>
        <v>N/A</v>
      </c>
      <c r="G26" s="9">
        <v>0</v>
      </c>
      <c r="H26" s="27" t="str">
        <f t="shared" si="10"/>
        <v>N/A</v>
      </c>
      <c r="I26" s="8" t="s">
        <v>1748</v>
      </c>
      <c r="J26" s="8">
        <v>-100</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14.691244484</v>
      </c>
      <c r="D28" s="48" t="str">
        <f>IF($B28="N/A","N/A",IF(C28&gt;10,"No",IF(C28&lt;-10,"No","Yes")))</f>
        <v>N/A</v>
      </c>
      <c r="E28" s="44">
        <v>15.080979656</v>
      </c>
      <c r="F28" s="48" t="str">
        <f>IF($B28="N/A","N/A",IF(E28&gt;10,"No",IF(E28&lt;-10,"No","Yes")))</f>
        <v>N/A</v>
      </c>
      <c r="G28" s="44">
        <v>14.904016197000001</v>
      </c>
      <c r="H28" s="48" t="str">
        <f>IF($B28="N/A","N/A",IF(G28&gt;10,"No",IF(G28&lt;-10,"No","Yes")))</f>
        <v>N/A</v>
      </c>
      <c r="I28" s="8">
        <v>2.653</v>
      </c>
      <c r="J28" s="8">
        <v>-1.17</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92.758463841999998</v>
      </c>
      <c r="D30" s="27" t="str">
        <f>IF($B30="N/A","N/A",IF(C30&gt;=98,"Yes","No"))</f>
        <v>No</v>
      </c>
      <c r="E30" s="9">
        <v>93.074593456000002</v>
      </c>
      <c r="F30" s="27" t="str">
        <f>IF($B30="N/A","N/A",IF(E30&gt;=98,"Yes","No"))</f>
        <v>No</v>
      </c>
      <c r="G30" s="9">
        <v>94.147061335000004</v>
      </c>
      <c r="H30" s="27" t="str">
        <f>IF($B30="N/A","N/A",IF(G30&gt;=98,"Yes","No"))</f>
        <v>No</v>
      </c>
      <c r="I30" s="8">
        <v>0.34079999999999999</v>
      </c>
      <c r="J30" s="8">
        <v>1.1519999999999999</v>
      </c>
      <c r="K30" s="28" t="s">
        <v>735</v>
      </c>
      <c r="L30" s="105" t="str">
        <f t="shared" si="4"/>
        <v>Yes</v>
      </c>
    </row>
    <row r="31" spans="1:14" x14ac:dyDescent="0.2">
      <c r="A31" s="128" t="s">
        <v>18</v>
      </c>
      <c r="B31" s="30" t="s">
        <v>277</v>
      </c>
      <c r="C31" s="9">
        <v>99.998671947999995</v>
      </c>
      <c r="D31" s="27" t="str">
        <f>IF($B31="N/A","N/A",IF(C31&gt;=95,"Yes","No"))</f>
        <v>Yes</v>
      </c>
      <c r="E31" s="9">
        <v>99.999012442999998</v>
      </c>
      <c r="F31" s="27" t="str">
        <f>IF($B31="N/A","N/A",IF(E31&gt;=95,"Yes","No"))</f>
        <v>Yes</v>
      </c>
      <c r="G31" s="9">
        <v>99.999390192000007</v>
      </c>
      <c r="H31" s="27" t="str">
        <f>IF($B31="N/A","N/A",IF(G31&gt;=95,"Yes","No"))</f>
        <v>Yes</v>
      </c>
      <c r="I31" s="8">
        <v>2.9999999999999997E-4</v>
      </c>
      <c r="J31" s="8">
        <v>4.0000000000000002E-4</v>
      </c>
      <c r="K31" s="28" t="s">
        <v>735</v>
      </c>
      <c r="L31" s="105" t="str">
        <f t="shared" si="4"/>
        <v>Yes</v>
      </c>
    </row>
    <row r="32" spans="1:14" x14ac:dyDescent="0.2">
      <c r="A32" s="128" t="s">
        <v>23</v>
      </c>
      <c r="B32" s="22" t="s">
        <v>213</v>
      </c>
      <c r="C32" s="9">
        <v>98.220078156</v>
      </c>
      <c r="D32" s="27" t="str">
        <f t="shared" ref="D32:D37" si="11">IF($B32="N/A","N/A",IF(C32&gt;10,"No",IF(C32&lt;-10,"No","Yes")))</f>
        <v>N/A</v>
      </c>
      <c r="E32" s="9">
        <v>98.150964513999995</v>
      </c>
      <c r="F32" s="27" t="str">
        <f t="shared" ref="F32:F37" si="12">IF($B32="N/A","N/A",IF(E32&gt;10,"No",IF(E32&lt;-10,"No","Yes")))</f>
        <v>N/A</v>
      </c>
      <c r="G32" s="9">
        <v>98.150146964000001</v>
      </c>
      <c r="H32" s="27" t="str">
        <f t="shared" ref="H32:H37" si="13">IF($B32="N/A","N/A",IF(G32&gt;10,"No",IF(G32&lt;-10,"No","Yes")))</f>
        <v>N/A</v>
      </c>
      <c r="I32" s="8">
        <v>-7.0000000000000007E-2</v>
      </c>
      <c r="J32" s="8">
        <v>-1E-3</v>
      </c>
      <c r="K32" s="28" t="s">
        <v>735</v>
      </c>
      <c r="L32" s="105" t="str">
        <f t="shared" si="4"/>
        <v>Yes</v>
      </c>
    </row>
    <row r="33" spans="1:12" x14ac:dyDescent="0.2">
      <c r="A33" s="128" t="s">
        <v>24</v>
      </c>
      <c r="B33" s="22" t="s">
        <v>213</v>
      </c>
      <c r="C33" s="9">
        <v>2.9881172999999999E-3</v>
      </c>
      <c r="D33" s="27" t="str">
        <f t="shared" si="11"/>
        <v>N/A</v>
      </c>
      <c r="E33" s="9">
        <v>9.8755679999999995E-4</v>
      </c>
      <c r="F33" s="27" t="str">
        <f t="shared" si="12"/>
        <v>N/A</v>
      </c>
      <c r="G33" s="9">
        <v>9.1471219999999999E-4</v>
      </c>
      <c r="H33" s="27" t="str">
        <f t="shared" si="13"/>
        <v>N/A</v>
      </c>
      <c r="I33" s="8">
        <v>-67</v>
      </c>
      <c r="J33" s="8">
        <v>-7.38</v>
      </c>
      <c r="K33" s="28" t="s">
        <v>735</v>
      </c>
      <c r="L33" s="105" t="str">
        <f t="shared" si="4"/>
        <v>Yes</v>
      </c>
    </row>
    <row r="34" spans="1:12" x14ac:dyDescent="0.2">
      <c r="A34" s="128" t="s">
        <v>25</v>
      </c>
      <c r="B34" s="22" t="s">
        <v>213</v>
      </c>
      <c r="C34" s="9">
        <v>1.731447942</v>
      </c>
      <c r="D34" s="27" t="str">
        <f t="shared" si="11"/>
        <v>N/A</v>
      </c>
      <c r="E34" s="9">
        <v>1.8236881953999999</v>
      </c>
      <c r="F34" s="27" t="str">
        <f t="shared" si="12"/>
        <v>N/A</v>
      </c>
      <c r="G34" s="9">
        <v>1.8266803264</v>
      </c>
      <c r="H34" s="27" t="str">
        <f t="shared" si="13"/>
        <v>N/A</v>
      </c>
      <c r="I34" s="8">
        <v>5.327</v>
      </c>
      <c r="J34" s="8">
        <v>0.1641</v>
      </c>
      <c r="K34" s="28" t="s">
        <v>735</v>
      </c>
      <c r="L34" s="105" t="str">
        <f t="shared" si="4"/>
        <v>Yes</v>
      </c>
    </row>
    <row r="35" spans="1:12" x14ac:dyDescent="0.2">
      <c r="A35" s="128" t="s">
        <v>26</v>
      </c>
      <c r="B35" s="30" t="s">
        <v>213</v>
      </c>
      <c r="C35" s="9">
        <v>1.9920782000000001E-3</v>
      </c>
      <c r="D35" s="7" t="str">
        <f t="shared" si="11"/>
        <v>N/A</v>
      </c>
      <c r="E35" s="9">
        <v>9.8755679999999995E-4</v>
      </c>
      <c r="F35" s="7" t="str">
        <f t="shared" si="12"/>
        <v>N/A</v>
      </c>
      <c r="G35" s="9">
        <v>9.1471219999999999E-4</v>
      </c>
      <c r="H35" s="7" t="str">
        <f t="shared" si="13"/>
        <v>N/A</v>
      </c>
      <c r="I35" s="8">
        <v>-50.4</v>
      </c>
      <c r="J35" s="8">
        <v>-7.38</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4.3493706700000002E-2</v>
      </c>
      <c r="D38" s="7" t="str">
        <f>IF($B38="N/A","N/A",IF(C38&gt;=5,"No",IF(C38&lt;0,"No","Yes")))</f>
        <v>Yes</v>
      </c>
      <c r="E38" s="9">
        <v>2.33721772E-2</v>
      </c>
      <c r="F38" s="7" t="str">
        <f>IF($B38="N/A","N/A",IF(E38&gt;=5,"No",IF(E38&lt;0,"No","Yes")))</f>
        <v>Yes</v>
      </c>
      <c r="G38" s="9">
        <v>2.1343285399999998E-2</v>
      </c>
      <c r="H38" s="7" t="str">
        <f>IF($B38="N/A","N/A",IF(G38&gt;=5,"No",IF(G38&lt;0,"No","Yes")))</f>
        <v>Yes</v>
      </c>
      <c r="I38" s="8">
        <v>-46.3</v>
      </c>
      <c r="J38" s="8">
        <v>-8.68</v>
      </c>
      <c r="K38" s="28" t="s">
        <v>735</v>
      </c>
      <c r="L38" s="105" t="str">
        <f t="shared" si="4"/>
        <v>Yes</v>
      </c>
    </row>
    <row r="39" spans="1:12" x14ac:dyDescent="0.2">
      <c r="A39" s="128" t="s">
        <v>63</v>
      </c>
      <c r="B39" s="30" t="s">
        <v>213</v>
      </c>
      <c r="C39" s="9">
        <v>4.3161693700000003E-2</v>
      </c>
      <c r="D39" s="7" t="str">
        <f>IF($B39="N/A","N/A",IF(C39&gt;10,"No",IF(C39&lt;-10,"No","Yes")))</f>
        <v>N/A</v>
      </c>
      <c r="E39" s="9">
        <v>2.33721772E-2</v>
      </c>
      <c r="F39" s="7" t="str">
        <f>IF($B39="N/A","N/A",IF(E39&gt;10,"No",IF(E39&lt;-10,"No","Yes")))</f>
        <v>N/A</v>
      </c>
      <c r="G39" s="9">
        <v>2.1343285399999998E-2</v>
      </c>
      <c r="H39" s="7" t="str">
        <f>IF($B39="N/A","N/A",IF(G39&gt;10,"No",IF(G39&lt;-10,"No","Yes")))</f>
        <v>N/A</v>
      </c>
      <c r="I39" s="8">
        <v>-45.8</v>
      </c>
      <c r="J39" s="8">
        <v>-8.68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4.0970407679000003</v>
      </c>
      <c r="D41" s="27" t="str">
        <f>IF($B41="N/A","N/A",IF(C41&gt;8,"No",IF(C41&lt;2,"No","Yes")))</f>
        <v>Yes</v>
      </c>
      <c r="E41" s="4">
        <v>3.9350846007000002</v>
      </c>
      <c r="F41" s="27" t="str">
        <f>IF($B41="N/A","N/A",IF(E41&gt;8,"No",IF(E41&lt;2,"No","Yes")))</f>
        <v>Yes</v>
      </c>
      <c r="G41" s="4">
        <v>3.8960642982000002</v>
      </c>
      <c r="H41" s="27" t="str">
        <f>IF($B41="N/A","N/A",IF(G41&gt;8,"No",IF(G41&lt;2,"No","Yes")))</f>
        <v>Yes</v>
      </c>
      <c r="I41" s="8">
        <v>-3.95</v>
      </c>
      <c r="J41" s="8">
        <v>-0.99199999999999999</v>
      </c>
      <c r="K41" s="28" t="s">
        <v>735</v>
      </c>
      <c r="L41" s="105" t="str">
        <f t="shared" si="4"/>
        <v>Yes</v>
      </c>
    </row>
    <row r="42" spans="1:12" x14ac:dyDescent="0.2">
      <c r="A42" s="104" t="s">
        <v>170</v>
      </c>
      <c r="B42" s="22" t="s">
        <v>213</v>
      </c>
      <c r="C42" s="4">
        <v>20.672791199999999</v>
      </c>
      <c r="D42" s="7" t="str">
        <f t="shared" ref="D42:D49" si="14">IF($B42="N/A","N/A",IF(C42&gt;10,"No",IF(C42&lt;-10,"No","Yes")))</f>
        <v>N/A</v>
      </c>
      <c r="E42" s="4">
        <v>19.761669629</v>
      </c>
      <c r="F42" s="7" t="str">
        <f t="shared" ref="F42:F49" si="15">IF($B42="N/A","N/A",IF(E42&gt;10,"No",IF(E42&lt;-10,"No","Yes")))</f>
        <v>N/A</v>
      </c>
      <c r="G42" s="4">
        <v>19.050101838</v>
      </c>
      <c r="H42" s="7" t="str">
        <f t="shared" ref="H42:H49" si="16">IF($B42="N/A","N/A",IF(G42&gt;10,"No",IF(G42&lt;-10,"No","Yes")))</f>
        <v>N/A</v>
      </c>
      <c r="I42" s="8">
        <v>-4.41</v>
      </c>
      <c r="J42" s="8">
        <v>-3.6</v>
      </c>
      <c r="K42" s="28" t="s">
        <v>735</v>
      </c>
      <c r="L42" s="105" t="str">
        <f>IF(J42="Div by 0", "N/A", IF(OR(J42="N/A",K42="N/A"),"N/A", IF(J42&gt;VALUE(MID(K42,1,2)), "No", IF(J42&lt;-1*VALUE(MID(K42,1,2)), "No", "Yes"))))</f>
        <v>Yes</v>
      </c>
    </row>
    <row r="43" spans="1:12" x14ac:dyDescent="0.2">
      <c r="A43" s="104" t="s">
        <v>171</v>
      </c>
      <c r="B43" s="22" t="s">
        <v>213</v>
      </c>
      <c r="C43" s="4">
        <v>38.817635203999998</v>
      </c>
      <c r="D43" s="7" t="str">
        <f t="shared" si="14"/>
        <v>N/A</v>
      </c>
      <c r="E43" s="4">
        <v>39.074988478999998</v>
      </c>
      <c r="F43" s="7" t="str">
        <f t="shared" si="15"/>
        <v>N/A</v>
      </c>
      <c r="G43" s="4">
        <v>39.603685679999998</v>
      </c>
      <c r="H43" s="7" t="str">
        <f t="shared" si="16"/>
        <v>N/A</v>
      </c>
      <c r="I43" s="8">
        <v>0.66300000000000003</v>
      </c>
      <c r="J43" s="8">
        <v>1.353</v>
      </c>
      <c r="K43" s="28" t="s">
        <v>735</v>
      </c>
      <c r="L43" s="105" t="str">
        <f>IF(J43="Div by 0", "N/A", IF(OR(J43="N/A",K43="N/A"),"N/A", IF(J43&gt;VALUE(MID(K43,1,2)), "No", IF(J43&lt;-1*VALUE(MID(K43,1,2)), "No", "Yes"))))</f>
        <v>Yes</v>
      </c>
    </row>
    <row r="44" spans="1:12" x14ac:dyDescent="0.2">
      <c r="A44" s="104" t="s">
        <v>172</v>
      </c>
      <c r="B44" s="22" t="s">
        <v>213</v>
      </c>
      <c r="C44" s="4">
        <v>3.121254478</v>
      </c>
      <c r="D44" s="7" t="str">
        <f t="shared" si="14"/>
        <v>N/A</v>
      </c>
      <c r="E44" s="4">
        <v>2.8744486140999999</v>
      </c>
      <c r="F44" s="7" t="str">
        <f t="shared" si="15"/>
        <v>N/A</v>
      </c>
      <c r="G44" s="4">
        <v>2.785298745</v>
      </c>
      <c r="H44" s="7" t="str">
        <f t="shared" si="16"/>
        <v>N/A</v>
      </c>
      <c r="I44" s="8">
        <v>-7.91</v>
      </c>
      <c r="J44" s="8">
        <v>-3.1</v>
      </c>
      <c r="K44" s="28" t="s">
        <v>735</v>
      </c>
      <c r="L44" s="105" t="str">
        <f t="shared" ref="L44:L53" si="17">IF(J44="Div by 0", "N/A", IF(OR(J44="N/A",K44="N/A"),"N/A", IF(J44&gt;VALUE(MID(K44,1,2)), "No", IF(J44&lt;-1*VALUE(MID(K44,1,2)), "No", "Yes"))))</f>
        <v>Yes</v>
      </c>
    </row>
    <row r="45" spans="1:12" x14ac:dyDescent="0.2">
      <c r="A45" s="104" t="s">
        <v>173</v>
      </c>
      <c r="B45" s="22" t="s">
        <v>213</v>
      </c>
      <c r="C45" s="4">
        <v>18.228843300000001</v>
      </c>
      <c r="D45" s="7" t="str">
        <f t="shared" si="14"/>
        <v>N/A</v>
      </c>
      <c r="E45" s="4">
        <v>18.731318717000001</v>
      </c>
      <c r="F45" s="7" t="str">
        <f t="shared" si="15"/>
        <v>N/A</v>
      </c>
      <c r="G45" s="4">
        <v>18.971741489999999</v>
      </c>
      <c r="H45" s="7" t="str">
        <f t="shared" si="16"/>
        <v>N/A</v>
      </c>
      <c r="I45" s="8">
        <v>2.7559999999999998</v>
      </c>
      <c r="J45" s="8">
        <v>1.284</v>
      </c>
      <c r="K45" s="28" t="s">
        <v>735</v>
      </c>
      <c r="L45" s="105" t="str">
        <f t="shared" si="17"/>
        <v>Yes</v>
      </c>
    </row>
    <row r="46" spans="1:12" x14ac:dyDescent="0.2">
      <c r="A46" s="104" t="s">
        <v>174</v>
      </c>
      <c r="B46" s="22" t="s">
        <v>213</v>
      </c>
      <c r="C46" s="4">
        <v>8.1705086108000007</v>
      </c>
      <c r="D46" s="7" t="str">
        <f t="shared" si="14"/>
        <v>N/A</v>
      </c>
      <c r="E46" s="4">
        <v>8.5268944630999997</v>
      </c>
      <c r="F46" s="7" t="str">
        <f t="shared" si="15"/>
        <v>N/A</v>
      </c>
      <c r="G46" s="4">
        <v>8.6068322905999999</v>
      </c>
      <c r="H46" s="7" t="str">
        <f t="shared" si="16"/>
        <v>N/A</v>
      </c>
      <c r="I46" s="8">
        <v>4.3620000000000001</v>
      </c>
      <c r="J46" s="8">
        <v>0.9375</v>
      </c>
      <c r="K46" s="28" t="s">
        <v>735</v>
      </c>
      <c r="L46" s="105" t="str">
        <f t="shared" si="17"/>
        <v>Yes</v>
      </c>
    </row>
    <row r="47" spans="1:12" x14ac:dyDescent="0.2">
      <c r="A47" s="104" t="s">
        <v>175</v>
      </c>
      <c r="B47" s="22" t="s">
        <v>213</v>
      </c>
      <c r="C47" s="4">
        <v>3.4263744509</v>
      </c>
      <c r="D47" s="7" t="str">
        <f t="shared" si="14"/>
        <v>N/A</v>
      </c>
      <c r="E47" s="4">
        <v>3.6157745737</v>
      </c>
      <c r="F47" s="7" t="str">
        <f t="shared" si="15"/>
        <v>N/A</v>
      </c>
      <c r="G47" s="4">
        <v>3.7497103411000001</v>
      </c>
      <c r="H47" s="7" t="str">
        <f t="shared" si="16"/>
        <v>N/A</v>
      </c>
      <c r="I47" s="8">
        <v>5.5279999999999996</v>
      </c>
      <c r="J47" s="8">
        <v>3.7040000000000002</v>
      </c>
      <c r="K47" s="28" t="s">
        <v>735</v>
      </c>
      <c r="L47" s="105" t="str">
        <f t="shared" si="17"/>
        <v>Yes</v>
      </c>
    </row>
    <row r="48" spans="1:12" x14ac:dyDescent="0.2">
      <c r="A48" s="104" t="s">
        <v>176</v>
      </c>
      <c r="B48" s="22" t="s">
        <v>213</v>
      </c>
      <c r="C48" s="4">
        <v>2.0641249962999999</v>
      </c>
      <c r="D48" s="7" t="str">
        <f t="shared" si="14"/>
        <v>N/A</v>
      </c>
      <c r="E48" s="4">
        <v>2.1321350978</v>
      </c>
      <c r="F48" s="7" t="str">
        <f t="shared" si="15"/>
        <v>N/A</v>
      </c>
      <c r="G48" s="4">
        <v>2.1013988999</v>
      </c>
      <c r="H48" s="7" t="str">
        <f t="shared" si="16"/>
        <v>N/A</v>
      </c>
      <c r="I48" s="8">
        <v>3.2949999999999999</v>
      </c>
      <c r="J48" s="8">
        <v>-1.44</v>
      </c>
      <c r="K48" s="28" t="s">
        <v>735</v>
      </c>
      <c r="L48" s="105" t="str">
        <f t="shared" si="17"/>
        <v>Yes</v>
      </c>
    </row>
    <row r="49" spans="1:12" x14ac:dyDescent="0.2">
      <c r="A49" s="104" t="s">
        <v>952</v>
      </c>
      <c r="B49" s="22" t="s">
        <v>213</v>
      </c>
      <c r="C49" s="4">
        <v>1.401426992</v>
      </c>
      <c r="D49" s="7" t="str">
        <f t="shared" si="14"/>
        <v>N/A</v>
      </c>
      <c r="E49" s="4">
        <v>1.3473566397000001</v>
      </c>
      <c r="F49" s="7" t="str">
        <f t="shared" si="15"/>
        <v>N/A</v>
      </c>
      <c r="G49" s="4">
        <v>1.2351664166</v>
      </c>
      <c r="H49" s="7" t="str">
        <f t="shared" si="16"/>
        <v>N/A</v>
      </c>
      <c r="I49" s="8">
        <v>-3.86</v>
      </c>
      <c r="J49" s="8">
        <v>-8.33</v>
      </c>
      <c r="K49" s="28" t="s">
        <v>735</v>
      </c>
      <c r="L49" s="105" t="str">
        <f t="shared" si="17"/>
        <v>Yes</v>
      </c>
    </row>
    <row r="50" spans="1:12" x14ac:dyDescent="0.2">
      <c r="A50" s="128" t="s">
        <v>208</v>
      </c>
      <c r="B50" s="22" t="s">
        <v>213</v>
      </c>
      <c r="C50" s="23">
        <v>191379</v>
      </c>
      <c r="D50" s="5" t="str">
        <f t="shared" ref="D50:D53" si="18">IF($B50="N/A","N/A",IF(C50&lt;0,"No","Yes"))</f>
        <v>N/A</v>
      </c>
      <c r="E50" s="23">
        <v>190527</v>
      </c>
      <c r="F50" s="5" t="str">
        <f t="shared" ref="F50:F53" si="19">IF($B50="N/A","N/A",IF(E50&lt;0,"No","Yes"))</f>
        <v>N/A</v>
      </c>
      <c r="G50" s="23">
        <v>204965</v>
      </c>
      <c r="H50" s="5" t="str">
        <f t="shared" ref="H50:H53" si="20">IF($B50="N/A","N/A",IF(G50&lt;0,"No","Yes"))</f>
        <v>N/A</v>
      </c>
      <c r="I50" s="8">
        <v>-0.44500000000000001</v>
      </c>
      <c r="J50" s="8">
        <v>7.5780000000000003</v>
      </c>
      <c r="K50" s="28" t="s">
        <v>735</v>
      </c>
      <c r="L50" s="105" t="str">
        <f t="shared" si="17"/>
        <v>Yes</v>
      </c>
    </row>
    <row r="51" spans="1:12" x14ac:dyDescent="0.2">
      <c r="A51" s="128" t="s">
        <v>209</v>
      </c>
      <c r="B51" s="22" t="s">
        <v>213</v>
      </c>
      <c r="C51" s="23">
        <v>9369</v>
      </c>
      <c r="D51" s="5" t="str">
        <f t="shared" si="18"/>
        <v>N/A</v>
      </c>
      <c r="E51" s="23">
        <v>8690</v>
      </c>
      <c r="F51" s="5" t="str">
        <f t="shared" si="19"/>
        <v>N/A</v>
      </c>
      <c r="G51" s="23">
        <v>9097</v>
      </c>
      <c r="H51" s="5" t="str">
        <f t="shared" si="20"/>
        <v>N/A</v>
      </c>
      <c r="I51" s="8">
        <v>-7.25</v>
      </c>
      <c r="J51" s="8">
        <v>4.6840000000000002</v>
      </c>
      <c r="K51" s="28" t="s">
        <v>735</v>
      </c>
      <c r="L51" s="105" t="str">
        <f t="shared" si="17"/>
        <v>Yes</v>
      </c>
    </row>
    <row r="52" spans="1:12" x14ac:dyDescent="0.2">
      <c r="A52" s="128" t="s">
        <v>210</v>
      </c>
      <c r="B52" s="22" t="s">
        <v>213</v>
      </c>
      <c r="C52" s="23">
        <v>78448</v>
      </c>
      <c r="D52" s="5" t="str">
        <f t="shared" si="18"/>
        <v>N/A</v>
      </c>
      <c r="E52" s="23">
        <v>81736</v>
      </c>
      <c r="F52" s="5" t="str">
        <f t="shared" si="19"/>
        <v>N/A</v>
      </c>
      <c r="G52" s="23">
        <v>89269</v>
      </c>
      <c r="H52" s="5" t="str">
        <f t="shared" si="20"/>
        <v>N/A</v>
      </c>
      <c r="I52" s="8">
        <v>4.1909999999999998</v>
      </c>
      <c r="J52" s="8">
        <v>9.2159999999999993</v>
      </c>
      <c r="K52" s="28" t="s">
        <v>735</v>
      </c>
      <c r="L52" s="105" t="str">
        <f t="shared" si="17"/>
        <v>Yes</v>
      </c>
    </row>
    <row r="53" spans="1:12" x14ac:dyDescent="0.2">
      <c r="A53" s="128" t="s">
        <v>953</v>
      </c>
      <c r="B53" s="22" t="s">
        <v>213</v>
      </c>
      <c r="C53" s="23">
        <v>17638</v>
      </c>
      <c r="D53" s="5" t="str">
        <f t="shared" si="18"/>
        <v>N/A</v>
      </c>
      <c r="E53" s="23">
        <v>18542</v>
      </c>
      <c r="F53" s="5" t="str">
        <f t="shared" si="19"/>
        <v>N/A</v>
      </c>
      <c r="G53" s="23">
        <v>20088</v>
      </c>
      <c r="H53" s="5" t="str">
        <f t="shared" si="20"/>
        <v>N/A</v>
      </c>
      <c r="I53" s="8">
        <v>5.125</v>
      </c>
      <c r="J53" s="8">
        <v>8.3379999999999992</v>
      </c>
      <c r="K53" s="28" t="s">
        <v>735</v>
      </c>
      <c r="L53" s="105" t="str">
        <f t="shared" si="17"/>
        <v>Yes</v>
      </c>
    </row>
    <row r="54" spans="1:12" x14ac:dyDescent="0.2">
      <c r="A54" s="128" t="s">
        <v>954</v>
      </c>
      <c r="B54" s="22" t="s">
        <v>213</v>
      </c>
      <c r="C54" s="4">
        <v>100</v>
      </c>
      <c r="D54" s="27" t="str">
        <f>IF($B54="N/A","N/A",IF(C54&gt;10,"No",IF(C54&lt;-10,"No","Yes")))</f>
        <v>N/A</v>
      </c>
      <c r="E54" s="4">
        <v>99.999670813999998</v>
      </c>
      <c r="F54" s="27" t="str">
        <f>IF($B54="N/A","N/A",IF(E54&gt;10,"No",IF(E54&lt;-10,"No","Yes")))</f>
        <v>N/A</v>
      </c>
      <c r="G54" s="4">
        <v>100</v>
      </c>
      <c r="H54" s="27" t="str">
        <f>IF($B54="N/A","N/A",IF(G54&gt;10,"No",IF(G54&lt;-10,"No","Yes")))</f>
        <v>N/A</v>
      </c>
      <c r="I54" s="8">
        <v>0</v>
      </c>
      <c r="J54" s="8">
        <v>2.9999999999999997E-4</v>
      </c>
      <c r="K54" s="22" t="s">
        <v>213</v>
      </c>
      <c r="L54" s="105" t="str">
        <f t="shared" si="4"/>
        <v>N/A</v>
      </c>
    </row>
    <row r="55" spans="1:12" x14ac:dyDescent="0.2">
      <c r="A55" s="128" t="s">
        <v>955</v>
      </c>
      <c r="B55" s="22" t="s">
        <v>213</v>
      </c>
      <c r="C55" s="4">
        <v>99.999667986999995</v>
      </c>
      <c r="D55" s="27" t="str">
        <f>IF($B55="N/A","N/A",IF(C55&gt;10,"No",IF(C55&lt;-10,"No","Yes")))</f>
        <v>N/A</v>
      </c>
      <c r="E55" s="4">
        <v>100</v>
      </c>
      <c r="F55" s="27" t="str">
        <f>IF($B55="N/A","N/A",IF(E55&gt;10,"No",IF(E55&lt;-10,"No","Yes")))</f>
        <v>N/A</v>
      </c>
      <c r="G55" s="4">
        <v>100</v>
      </c>
      <c r="H55" s="27" t="str">
        <f>IF($B55="N/A","N/A",IF(G55&gt;10,"No",IF(G55&lt;-10,"No","Yes")))</f>
        <v>N/A</v>
      </c>
      <c r="I55" s="8">
        <v>2.9999999999999997E-4</v>
      </c>
      <c r="J55" s="8">
        <v>0</v>
      </c>
      <c r="K55" s="22" t="s">
        <v>213</v>
      </c>
      <c r="L55" s="105" t="str">
        <f t="shared" si="4"/>
        <v>N/A</v>
      </c>
    </row>
    <row r="56" spans="1:12" x14ac:dyDescent="0.2">
      <c r="A56" s="128" t="s">
        <v>177</v>
      </c>
      <c r="B56" s="22" t="s">
        <v>213</v>
      </c>
      <c r="C56" s="4">
        <v>55.201482106</v>
      </c>
      <c r="D56" s="27" t="str">
        <f t="shared" ref="D56:D57" si="21">IF($B56="N/A","N/A",IF(C56&gt;10,"No",IF(C56&lt;-10,"No","Yes")))</f>
        <v>N/A</v>
      </c>
      <c r="E56" s="4">
        <v>55.204095068999997</v>
      </c>
      <c r="F56" s="27" t="str">
        <f t="shared" ref="F56:F57" si="22">IF($B56="N/A","N/A",IF(E56&gt;10,"No",IF(E56&lt;-10,"No","Yes")))</f>
        <v>N/A</v>
      </c>
      <c r="G56" s="4">
        <v>54.991584647000003</v>
      </c>
      <c r="H56" s="27" t="str">
        <f t="shared" ref="H56:H57" si="23">IF($B56="N/A","N/A",IF(G56&gt;10,"No",IF(G56&lt;-10,"No","Yes")))</f>
        <v>N/A</v>
      </c>
      <c r="I56" s="8">
        <v>4.7000000000000002E-3</v>
      </c>
      <c r="J56" s="8">
        <v>-0.38500000000000001</v>
      </c>
      <c r="K56" s="28" t="s">
        <v>735</v>
      </c>
      <c r="L56" s="105" t="str">
        <f>IF(J56="Div by 0", "N/A", IF(OR(J56="N/A",K56="N/A"),"N/A", IF(J56&gt;VALUE(MID(K56,1,2)), "No", IF(J56&lt;-1*VALUE(MID(K56,1,2)), "No", "Yes"))))</f>
        <v>Yes</v>
      </c>
    </row>
    <row r="57" spans="1:12" x14ac:dyDescent="0.2">
      <c r="A57" s="151" t="s">
        <v>178</v>
      </c>
      <c r="B57" s="22" t="s">
        <v>213</v>
      </c>
      <c r="C57" s="4">
        <v>44.798185881000002</v>
      </c>
      <c r="D57" s="27" t="str">
        <f t="shared" si="21"/>
        <v>N/A</v>
      </c>
      <c r="E57" s="4">
        <v>44.795904931000003</v>
      </c>
      <c r="F57" s="27" t="str">
        <f t="shared" si="22"/>
        <v>N/A</v>
      </c>
      <c r="G57" s="4">
        <v>45.008415352999997</v>
      </c>
      <c r="H57" s="27" t="str">
        <f t="shared" si="23"/>
        <v>N/A</v>
      </c>
      <c r="I57" s="8">
        <v>-5.0000000000000001E-3</v>
      </c>
      <c r="J57" s="8">
        <v>0.47439999999999999</v>
      </c>
      <c r="K57" s="28" t="s">
        <v>735</v>
      </c>
      <c r="L57" s="105" t="str">
        <f>IF(J57="Div by 0", "N/A", IF(OR(J57="N/A",K57="N/A"),"N/A", IF(J57&gt;VALUE(MID(K57,1,2)), "No", IF(J57&lt;-1*VALUE(MID(K57,1,2)), "No", "Yes"))))</f>
        <v>Yes</v>
      </c>
    </row>
    <row r="58" spans="1:12" x14ac:dyDescent="0.2">
      <c r="A58" s="152" t="s">
        <v>681</v>
      </c>
      <c r="B58" s="22" t="s">
        <v>282</v>
      </c>
      <c r="C58" s="4">
        <v>56.634782348999998</v>
      </c>
      <c r="D58" s="27" t="str">
        <f>IF($B58="N/A","N/A",IF(C58&gt;70,"No",IF(C58&lt;40,"No","Yes")))</f>
        <v>Yes</v>
      </c>
      <c r="E58" s="4">
        <v>60.866745670999997</v>
      </c>
      <c r="F58" s="27" t="str">
        <f>IF($B58="N/A","N/A",IF(E58&gt;70,"No",IF(E58&lt;40,"No","Yes")))</f>
        <v>Yes</v>
      </c>
      <c r="G58" s="4">
        <v>63.566706914000001</v>
      </c>
      <c r="H58" s="27" t="str">
        <f>IF($B58="N/A","N/A",IF(G58&gt;70,"No",IF(G58&lt;40,"No","Yes")))</f>
        <v>Yes</v>
      </c>
      <c r="I58" s="8">
        <v>7.4720000000000004</v>
      </c>
      <c r="J58" s="8">
        <v>4.4359999999999999</v>
      </c>
      <c r="K58" s="28" t="s">
        <v>735</v>
      </c>
      <c r="L58" s="105" t="str">
        <f t="shared" si="4"/>
        <v>Yes</v>
      </c>
    </row>
    <row r="59" spans="1:12" x14ac:dyDescent="0.2">
      <c r="A59" s="128" t="s">
        <v>682</v>
      </c>
      <c r="B59" s="22" t="s">
        <v>213</v>
      </c>
      <c r="C59" s="4">
        <v>68.154326406999999</v>
      </c>
      <c r="D59" s="27" t="str">
        <f>IF($B59="N/A","N/A",IF(C59&gt;10,"No",IF(C59&lt;-10,"No","Yes")))</f>
        <v>N/A</v>
      </c>
      <c r="E59" s="4">
        <v>70.238430488999995</v>
      </c>
      <c r="F59" s="27" t="str">
        <f>IF($B59="N/A","N/A",IF(E59&gt;10,"No",IF(E59&lt;-10,"No","Yes")))</f>
        <v>N/A</v>
      </c>
      <c r="G59" s="4">
        <v>72.129577218999998</v>
      </c>
      <c r="H59" s="27" t="str">
        <f>IF($B59="N/A","N/A",IF(G59&gt;10,"No",IF(G59&lt;-10,"No","Yes")))</f>
        <v>N/A</v>
      </c>
      <c r="I59" s="8">
        <v>3.0579999999999998</v>
      </c>
      <c r="J59" s="8">
        <v>2.6920000000000002</v>
      </c>
      <c r="K59" s="22" t="s">
        <v>213</v>
      </c>
      <c r="L59" s="105" t="str">
        <f t="shared" si="4"/>
        <v>N/A</v>
      </c>
    </row>
    <row r="60" spans="1:12" x14ac:dyDescent="0.2">
      <c r="A60" s="128" t="s">
        <v>683</v>
      </c>
      <c r="B60" s="22" t="s">
        <v>213</v>
      </c>
      <c r="C60" s="4">
        <v>76.909447978000003</v>
      </c>
      <c r="D60" s="27" t="str">
        <f t="shared" ref="D60:D66" si="24">IF($B60="N/A","N/A",IF(C60&gt;10,"No",IF(C60&lt;-10,"No","Yes")))</f>
        <v>N/A</v>
      </c>
      <c r="E60" s="4">
        <v>77.956779608999994</v>
      </c>
      <c r="F60" s="27" t="str">
        <f t="shared" ref="F60:F66" si="25">IF($B60="N/A","N/A",IF(E60&gt;10,"No",IF(E60&lt;-10,"No","Yes")))</f>
        <v>N/A</v>
      </c>
      <c r="G60" s="4">
        <v>80.614142693000005</v>
      </c>
      <c r="H60" s="27" t="str">
        <f t="shared" ref="H60:H66" si="26">IF($B60="N/A","N/A",IF(G60&gt;10,"No",IF(G60&lt;-10,"No","Yes")))</f>
        <v>N/A</v>
      </c>
      <c r="I60" s="8">
        <v>1.3620000000000001</v>
      </c>
      <c r="J60" s="8">
        <v>3.4089999999999998</v>
      </c>
      <c r="K60" s="22" t="s">
        <v>213</v>
      </c>
      <c r="L60" s="105" t="str">
        <f t="shared" si="4"/>
        <v>N/A</v>
      </c>
    </row>
    <row r="61" spans="1:12" x14ac:dyDescent="0.2">
      <c r="A61" s="128" t="s">
        <v>1733</v>
      </c>
      <c r="B61" s="22" t="s">
        <v>213</v>
      </c>
      <c r="C61" s="4">
        <v>57.513991101999999</v>
      </c>
      <c r="D61" s="27" t="str">
        <f t="shared" si="24"/>
        <v>N/A</v>
      </c>
      <c r="E61" s="4">
        <v>62.961811466</v>
      </c>
      <c r="F61" s="27" t="str">
        <f t="shared" si="25"/>
        <v>N/A</v>
      </c>
      <c r="G61" s="4">
        <v>68.166584548000003</v>
      </c>
      <c r="H61" s="27" t="str">
        <f t="shared" si="26"/>
        <v>N/A</v>
      </c>
      <c r="I61" s="8">
        <v>9.4719999999999995</v>
      </c>
      <c r="J61" s="8">
        <v>8.2669999999999995</v>
      </c>
      <c r="K61" s="22" t="s">
        <v>213</v>
      </c>
      <c r="L61" s="105" t="str">
        <f t="shared" si="4"/>
        <v>N/A</v>
      </c>
    </row>
    <row r="62" spans="1:12" x14ac:dyDescent="0.2">
      <c r="A62" s="128" t="s">
        <v>684</v>
      </c>
      <c r="B62" s="22" t="s">
        <v>213</v>
      </c>
      <c r="C62" s="4">
        <v>24.472884413999999</v>
      </c>
      <c r="D62" s="27" t="str">
        <f t="shared" si="24"/>
        <v>N/A</v>
      </c>
      <c r="E62" s="4">
        <v>28.350538906000001</v>
      </c>
      <c r="F62" s="27" t="str">
        <f t="shared" si="25"/>
        <v>N/A</v>
      </c>
      <c r="G62" s="4">
        <v>23.117192869</v>
      </c>
      <c r="H62" s="27" t="str">
        <f t="shared" si="26"/>
        <v>N/A</v>
      </c>
      <c r="I62" s="8">
        <v>15.84</v>
      </c>
      <c r="J62" s="8">
        <v>-18.5</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1.0086555796000001</v>
      </c>
      <c r="D64" s="27" t="str">
        <f t="shared" si="24"/>
        <v>N/A</v>
      </c>
      <c r="E64" s="4">
        <v>1.0560273882</v>
      </c>
      <c r="F64" s="27" t="str">
        <f t="shared" si="25"/>
        <v>N/A</v>
      </c>
      <c r="G64" s="4">
        <v>0.97691266330000004</v>
      </c>
      <c r="H64" s="27" t="str">
        <f t="shared" si="26"/>
        <v>N/A</v>
      </c>
      <c r="I64" s="8">
        <v>4.6970000000000001</v>
      </c>
      <c r="J64" s="8">
        <v>-7.49</v>
      </c>
      <c r="K64" s="22" t="s">
        <v>213</v>
      </c>
      <c r="L64" s="105" t="str">
        <f t="shared" si="4"/>
        <v>N/A</v>
      </c>
    </row>
    <row r="65" spans="1:12" x14ac:dyDescent="0.2">
      <c r="A65" s="104" t="s">
        <v>147</v>
      </c>
      <c r="B65" s="22" t="s">
        <v>213</v>
      </c>
      <c r="C65" s="4">
        <v>0.99404700639999999</v>
      </c>
      <c r="D65" s="27" t="str">
        <f t="shared" si="24"/>
        <v>N/A</v>
      </c>
      <c r="E65" s="4">
        <v>1.0125748897</v>
      </c>
      <c r="F65" s="27" t="str">
        <f t="shared" si="25"/>
        <v>N/A</v>
      </c>
      <c r="G65" s="4">
        <v>0.94886148820000005</v>
      </c>
      <c r="H65" s="27" t="str">
        <f t="shared" si="26"/>
        <v>N/A</v>
      </c>
      <c r="I65" s="8">
        <v>1.8640000000000001</v>
      </c>
      <c r="J65" s="8">
        <v>-6.29</v>
      </c>
      <c r="K65" s="22" t="s">
        <v>213</v>
      </c>
      <c r="L65" s="105" t="str">
        <f t="shared" si="4"/>
        <v>N/A</v>
      </c>
    </row>
    <row r="66" spans="1:12" x14ac:dyDescent="0.2">
      <c r="A66" s="104" t="s">
        <v>148</v>
      </c>
      <c r="B66" s="22" t="s">
        <v>213</v>
      </c>
      <c r="C66" s="4">
        <v>1.0465050649000001</v>
      </c>
      <c r="D66" s="27" t="str">
        <f t="shared" si="24"/>
        <v>N/A</v>
      </c>
      <c r="E66" s="4">
        <v>1.0820330502</v>
      </c>
      <c r="F66" s="27" t="str">
        <f t="shared" si="25"/>
        <v>N/A</v>
      </c>
      <c r="G66" s="4">
        <v>0.99307257940000004</v>
      </c>
      <c r="H66" s="27" t="str">
        <f t="shared" si="26"/>
        <v>N/A</v>
      </c>
      <c r="I66" s="8">
        <v>3.395</v>
      </c>
      <c r="J66" s="8">
        <v>-8.2200000000000006</v>
      </c>
      <c r="K66" s="22" t="s">
        <v>213</v>
      </c>
      <c r="L66" s="105" t="str">
        <f t="shared" si="4"/>
        <v>N/A</v>
      </c>
    </row>
    <row r="67" spans="1:12" x14ac:dyDescent="0.2">
      <c r="A67" s="128" t="s">
        <v>956</v>
      </c>
      <c r="B67" s="30" t="s">
        <v>213</v>
      </c>
      <c r="C67" s="1">
        <v>353</v>
      </c>
      <c r="D67" s="7" t="str">
        <f>IF($B67="N/A","N/A",IF(C67&gt;10,"No",IF(C67&lt;-10,"No","Yes")))</f>
        <v>N/A</v>
      </c>
      <c r="E67" s="1">
        <v>336</v>
      </c>
      <c r="F67" s="7" t="str">
        <f>IF($B67="N/A","N/A",IF(E67&gt;10,"No",IF(E67&lt;-10,"No","Yes")))</f>
        <v>N/A</v>
      </c>
      <c r="G67" s="1">
        <v>270</v>
      </c>
      <c r="H67" s="7" t="str">
        <f>IF($B67="N/A","N/A",IF(G67&gt;10,"No",IF(G67&lt;-10,"No","Yes")))</f>
        <v>N/A</v>
      </c>
      <c r="I67" s="8">
        <v>-4.82</v>
      </c>
      <c r="J67" s="8">
        <v>-19.600000000000001</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28</v>
      </c>
      <c r="D69" s="27" t="str">
        <f t="shared" si="27"/>
        <v>No</v>
      </c>
      <c r="E69" s="1">
        <v>11</v>
      </c>
      <c r="F69" s="27" t="str">
        <f t="shared" si="28"/>
        <v>No</v>
      </c>
      <c r="G69" s="1">
        <v>11</v>
      </c>
      <c r="H69" s="27" t="str">
        <f t="shared" si="29"/>
        <v>No</v>
      </c>
      <c r="I69" s="8">
        <v>-89.3</v>
      </c>
      <c r="J69" s="8">
        <v>133.30000000000001</v>
      </c>
      <c r="K69" s="22" t="s">
        <v>213</v>
      </c>
      <c r="L69" s="105" t="str">
        <f t="shared" si="4"/>
        <v>N/A</v>
      </c>
    </row>
    <row r="70" spans="1:12" x14ac:dyDescent="0.2">
      <c r="A70" s="104" t="s">
        <v>203</v>
      </c>
      <c r="B70" s="43" t="s">
        <v>213</v>
      </c>
      <c r="C70" s="9">
        <v>25</v>
      </c>
      <c r="D70" s="7" t="str">
        <f>IF($B70="N/A","N/A",IF(C70&gt;10,"No",IF(C70&lt;-10,"No","Yes")))</f>
        <v>N/A</v>
      </c>
      <c r="E70" s="9">
        <v>0</v>
      </c>
      <c r="F70" s="7" t="str">
        <f>IF($B70="N/A","N/A",IF(E70&gt;10,"No",IF(E70&lt;-10,"No","Yes")))</f>
        <v>N/A</v>
      </c>
      <c r="G70" s="9">
        <v>0</v>
      </c>
      <c r="H70" s="7" t="str">
        <f>IF($B70="N/A","N/A",IF(G70&gt;10,"No",IF(G70&lt;-10,"No","Yes")))</f>
        <v>N/A</v>
      </c>
      <c r="I70" s="8">
        <v>-100</v>
      </c>
      <c r="J70" s="8" t="s">
        <v>1748</v>
      </c>
      <c r="K70" s="43" t="s">
        <v>213</v>
      </c>
      <c r="L70" s="105" t="str">
        <f t="shared" si="4"/>
        <v>N/A</v>
      </c>
    </row>
    <row r="71" spans="1:12" x14ac:dyDescent="0.2">
      <c r="A71" s="128" t="s">
        <v>65</v>
      </c>
      <c r="B71" s="30" t="s">
        <v>213</v>
      </c>
      <c r="C71" s="1">
        <v>41598</v>
      </c>
      <c r="D71" s="7" t="str">
        <f>IF($B71="N/A","N/A",IF(C71&gt;10,"No",IF(C71&lt;-10,"No","Yes")))</f>
        <v>N/A</v>
      </c>
      <c r="E71" s="1">
        <v>43239</v>
      </c>
      <c r="F71" s="7" t="str">
        <f>IF($B71="N/A","N/A",IF(E71&gt;10,"No",IF(E71&lt;-10,"No","Yes")))</f>
        <v>N/A</v>
      </c>
      <c r="G71" s="1">
        <v>46067</v>
      </c>
      <c r="H71" s="7" t="str">
        <f>IF($B71="N/A","N/A",IF(G71&gt;10,"No",IF(G71&lt;-10,"No","Yes")))</f>
        <v>N/A</v>
      </c>
      <c r="I71" s="8">
        <v>3.9449999999999998</v>
      </c>
      <c r="J71" s="8">
        <v>6.54</v>
      </c>
      <c r="K71" s="30" t="s">
        <v>735</v>
      </c>
      <c r="L71" s="105" t="str">
        <f t="shared" ref="L71:L103" si="30">IF(J71="Div by 0", "N/A", IF(K71="N/A","N/A", IF(J71&gt;VALUE(MID(K71,1,2)), "No", IF(J71&lt;-1*VALUE(MID(K71,1,2)), "No", "Yes"))))</f>
        <v>Yes</v>
      </c>
    </row>
    <row r="72" spans="1:12" x14ac:dyDescent="0.2">
      <c r="A72" s="137" t="s">
        <v>66</v>
      </c>
      <c r="B72" s="30" t="s">
        <v>213</v>
      </c>
      <c r="C72" s="1">
        <v>35996.75</v>
      </c>
      <c r="D72" s="7" t="str">
        <f>IF($B72="N/A","N/A",IF(C72&gt;10,"No",IF(C72&lt;-10,"No","Yes")))</f>
        <v>N/A</v>
      </c>
      <c r="E72" s="1">
        <v>37619.03</v>
      </c>
      <c r="F72" s="7" t="str">
        <f>IF($B72="N/A","N/A",IF(E72&gt;10,"No",IF(E72&lt;-10,"No","Yes")))</f>
        <v>N/A</v>
      </c>
      <c r="G72" s="1">
        <v>40568.300000000003</v>
      </c>
      <c r="H72" s="7" t="str">
        <f>IF($B72="N/A","N/A",IF(G72&gt;10,"No",IF(G72&lt;-10,"No","Yes")))</f>
        <v>N/A</v>
      </c>
      <c r="I72" s="8">
        <v>4.5069999999999997</v>
      </c>
      <c r="J72" s="8">
        <v>7.84</v>
      </c>
      <c r="K72" s="30" t="s">
        <v>736</v>
      </c>
      <c r="L72" s="105" t="str">
        <f t="shared" si="30"/>
        <v>Yes</v>
      </c>
    </row>
    <row r="73" spans="1:12" x14ac:dyDescent="0.2">
      <c r="A73" s="104" t="s">
        <v>67</v>
      </c>
      <c r="B73" s="22" t="s">
        <v>283</v>
      </c>
      <c r="C73" s="4">
        <v>96.015993834</v>
      </c>
      <c r="D73" s="27" t="str">
        <f>IF($B73="N/A","N/A",IF(C73&gt;=90,"Yes","No"))</f>
        <v>Yes</v>
      </c>
      <c r="E73" s="4">
        <v>95.689895147000001</v>
      </c>
      <c r="F73" s="27" t="str">
        <f>IF($B73="N/A","N/A",IF(E73&gt;=90,"Yes","No"))</f>
        <v>Yes</v>
      </c>
      <c r="G73" s="4">
        <v>95.361645367999998</v>
      </c>
      <c r="H73" s="27" t="str">
        <f>IF($B73="N/A","N/A",IF(G73&gt;=90,"Yes","No"))</f>
        <v>Yes</v>
      </c>
      <c r="I73" s="8">
        <v>-0.34</v>
      </c>
      <c r="J73" s="8">
        <v>-0.34300000000000003</v>
      </c>
      <c r="K73" s="28" t="s">
        <v>735</v>
      </c>
      <c r="L73" s="105" t="str">
        <f t="shared" si="30"/>
        <v>Yes</v>
      </c>
    </row>
    <row r="74" spans="1:12" x14ac:dyDescent="0.2">
      <c r="A74" s="128" t="s">
        <v>957</v>
      </c>
      <c r="B74" s="22" t="s">
        <v>283</v>
      </c>
      <c r="C74" s="4">
        <v>96.254023997999994</v>
      </c>
      <c r="D74" s="27" t="str">
        <f>IF($B74="N/A","N/A",IF(C74&gt;=90,"Yes","No"))</f>
        <v>Yes</v>
      </c>
      <c r="E74" s="4">
        <v>95.921336713000002</v>
      </c>
      <c r="F74" s="27" t="str">
        <f>IF($B74="N/A","N/A",IF(E74&gt;=90,"Yes","No"))</f>
        <v>Yes</v>
      </c>
      <c r="G74" s="4">
        <v>95.484826054999999</v>
      </c>
      <c r="H74" s="27" t="str">
        <f>IF($B74="N/A","N/A",IF(G74&gt;=90,"Yes","No"))</f>
        <v>Yes</v>
      </c>
      <c r="I74" s="8">
        <v>-0.34599999999999997</v>
      </c>
      <c r="J74" s="8">
        <v>-0.45500000000000002</v>
      </c>
      <c r="K74" s="28" t="s">
        <v>735</v>
      </c>
      <c r="L74" s="105" t="str">
        <f t="shared" si="30"/>
        <v>Yes</v>
      </c>
    </row>
    <row r="75" spans="1:12" x14ac:dyDescent="0.2">
      <c r="A75" s="151" t="s">
        <v>958</v>
      </c>
      <c r="B75" s="30" t="s">
        <v>284</v>
      </c>
      <c r="C75" s="9">
        <v>46.234470391999999</v>
      </c>
      <c r="D75" s="27" t="str">
        <f>IF($B75="N/A","N/A",IF(C75&gt;55,"No",IF(C75&lt;30,"No","Yes")))</f>
        <v>Yes</v>
      </c>
      <c r="E75" s="9">
        <v>46.479364623000002</v>
      </c>
      <c r="F75" s="27" t="str">
        <f>IF($B75="N/A","N/A",IF(E75&gt;55,"No",IF(E75&lt;30,"No","Yes")))</f>
        <v>Yes</v>
      </c>
      <c r="G75" s="9">
        <v>47.352696766999998</v>
      </c>
      <c r="H75" s="27" t="str">
        <f>IF($B75="N/A","N/A",IF(G75&gt;55,"No",IF(G75&lt;30,"No","Yes")))</f>
        <v>Yes</v>
      </c>
      <c r="I75" s="8">
        <v>0.52969999999999995</v>
      </c>
      <c r="J75" s="8">
        <v>1.879</v>
      </c>
      <c r="K75" s="30" t="s">
        <v>735</v>
      </c>
      <c r="L75" s="105" t="str">
        <f t="shared" si="30"/>
        <v>Yes</v>
      </c>
    </row>
    <row r="76" spans="1:12" ht="12.95" customHeight="1" x14ac:dyDescent="0.2">
      <c r="A76" s="128" t="s">
        <v>1708</v>
      </c>
      <c r="B76" s="30" t="s">
        <v>278</v>
      </c>
      <c r="C76" s="9">
        <v>1.259675946</v>
      </c>
      <c r="D76" s="27" t="str">
        <f>IF($B76="N/A","N/A",IF(C76&gt;=5,"No",IF(C76&lt;0,"No","Yes")))</f>
        <v>Yes</v>
      </c>
      <c r="E76" s="9">
        <v>13.219547168</v>
      </c>
      <c r="F76" s="27" t="str">
        <f>IF($B76="N/A","N/A",IF(E76&gt;=5,"No",IF(E76&lt;0,"No","Yes")))</f>
        <v>No</v>
      </c>
      <c r="G76" s="9">
        <v>11.943473636</v>
      </c>
      <c r="H76" s="27" t="str">
        <f>IF($B76="N/A","N/A",IF(G76&gt;=5,"No",IF(G76&lt;0,"No","Yes")))</f>
        <v>No</v>
      </c>
      <c r="I76" s="8">
        <v>949.4</v>
      </c>
      <c r="J76" s="8">
        <v>-9.65</v>
      </c>
      <c r="K76" s="30" t="s">
        <v>213</v>
      </c>
      <c r="L76" s="105" t="str">
        <f t="shared" si="30"/>
        <v>N/A</v>
      </c>
    </row>
    <row r="77" spans="1:12" ht="12.95" customHeight="1" x14ac:dyDescent="0.2">
      <c r="A77" s="128" t="s">
        <v>1709</v>
      </c>
      <c r="B77" s="30" t="s">
        <v>213</v>
      </c>
      <c r="C77" s="9">
        <v>18.996105581999998</v>
      </c>
      <c r="D77" s="30" t="s">
        <v>213</v>
      </c>
      <c r="E77" s="9">
        <v>20.659589722</v>
      </c>
      <c r="F77" s="30" t="s">
        <v>213</v>
      </c>
      <c r="G77" s="9">
        <v>20.496233746000001</v>
      </c>
      <c r="H77" s="30" t="s">
        <v>213</v>
      </c>
      <c r="I77" s="8">
        <v>8.7569999999999997</v>
      </c>
      <c r="J77" s="8">
        <v>-0.79100000000000004</v>
      </c>
      <c r="K77" s="30" t="s">
        <v>213</v>
      </c>
      <c r="L77" s="105" t="str">
        <f t="shared" si="30"/>
        <v>N/A</v>
      </c>
    </row>
    <row r="78" spans="1:12" ht="12.95" customHeight="1" x14ac:dyDescent="0.2">
      <c r="A78" s="128" t="s">
        <v>1710</v>
      </c>
      <c r="B78" s="30" t="s">
        <v>213</v>
      </c>
      <c r="C78" s="9">
        <v>42.665512765000003</v>
      </c>
      <c r="D78" s="30" t="s">
        <v>213</v>
      </c>
      <c r="E78" s="9">
        <v>42.713753787000002</v>
      </c>
      <c r="F78" s="30" t="s">
        <v>213</v>
      </c>
      <c r="G78" s="9">
        <v>43.176243298000003</v>
      </c>
      <c r="H78" s="30" t="s">
        <v>213</v>
      </c>
      <c r="I78" s="8">
        <v>0.11310000000000001</v>
      </c>
      <c r="J78" s="8">
        <v>1.083</v>
      </c>
      <c r="K78" s="30" t="s">
        <v>213</v>
      </c>
      <c r="L78" s="105" t="str">
        <f t="shared" si="30"/>
        <v>N/A</v>
      </c>
    </row>
    <row r="79" spans="1:12" ht="12.95" customHeight="1" x14ac:dyDescent="0.2">
      <c r="A79" s="128" t="s">
        <v>1711</v>
      </c>
      <c r="B79" s="30" t="s">
        <v>213</v>
      </c>
      <c r="C79" s="9">
        <v>10.445213711999999</v>
      </c>
      <c r="D79" s="30" t="s">
        <v>213</v>
      </c>
      <c r="E79" s="9">
        <v>11.034020213</v>
      </c>
      <c r="F79" s="30" t="s">
        <v>213</v>
      </c>
      <c r="G79" s="9">
        <v>11.811057806999999</v>
      </c>
      <c r="H79" s="30" t="s">
        <v>213</v>
      </c>
      <c r="I79" s="8">
        <v>5.6369999999999996</v>
      </c>
      <c r="J79" s="8">
        <v>7.0419999999999998</v>
      </c>
      <c r="K79" s="30" t="s">
        <v>213</v>
      </c>
      <c r="L79" s="105" t="str">
        <f t="shared" si="30"/>
        <v>N/A</v>
      </c>
    </row>
    <row r="80" spans="1:12" ht="12.95" customHeight="1" x14ac:dyDescent="0.2">
      <c r="A80" s="128" t="s">
        <v>1712</v>
      </c>
      <c r="B80" s="30" t="s">
        <v>213</v>
      </c>
      <c r="C80" s="9">
        <v>6.0147122458000002</v>
      </c>
      <c r="D80" s="30" t="s">
        <v>213</v>
      </c>
      <c r="E80" s="9">
        <v>6.1611045583999999</v>
      </c>
      <c r="F80" s="30" t="s">
        <v>213</v>
      </c>
      <c r="G80" s="9">
        <v>5.8870775174999999</v>
      </c>
      <c r="H80" s="30" t="s">
        <v>213</v>
      </c>
      <c r="I80" s="8">
        <v>2.4340000000000002</v>
      </c>
      <c r="J80" s="8">
        <v>-4.45</v>
      </c>
      <c r="K80" s="30" t="s">
        <v>213</v>
      </c>
      <c r="L80" s="105" t="str">
        <f t="shared" si="30"/>
        <v>N/A</v>
      </c>
    </row>
    <row r="81" spans="1:12" ht="12.95" customHeight="1" x14ac:dyDescent="0.2">
      <c r="A81" s="128" t="s">
        <v>1713</v>
      </c>
      <c r="B81" s="30" t="s">
        <v>213</v>
      </c>
      <c r="C81" s="9">
        <v>0</v>
      </c>
      <c r="D81" s="30" t="s">
        <v>213</v>
      </c>
      <c r="E81" s="9">
        <v>2.3127269000000001E-3</v>
      </c>
      <c r="F81" s="30" t="s">
        <v>213</v>
      </c>
      <c r="G81" s="9">
        <v>2.1707512999999999E-3</v>
      </c>
      <c r="H81" s="30" t="s">
        <v>213</v>
      </c>
      <c r="I81" s="8" t="s">
        <v>1748</v>
      </c>
      <c r="J81" s="8">
        <v>-6.14</v>
      </c>
      <c r="K81" s="30" t="s">
        <v>213</v>
      </c>
      <c r="L81" s="105" t="str">
        <f t="shared" si="30"/>
        <v>N/A</v>
      </c>
    </row>
    <row r="82" spans="1:12" ht="12.95" customHeight="1" x14ac:dyDescent="0.2">
      <c r="A82" s="128" t="s">
        <v>1714</v>
      </c>
      <c r="B82" s="30" t="s">
        <v>213</v>
      </c>
      <c r="C82" s="9">
        <v>6.3128035002000003</v>
      </c>
      <c r="D82" s="30" t="s">
        <v>213</v>
      </c>
      <c r="E82" s="9">
        <v>6.209671824</v>
      </c>
      <c r="F82" s="30" t="s">
        <v>213</v>
      </c>
      <c r="G82" s="9">
        <v>6.6837432435000004</v>
      </c>
      <c r="H82" s="30" t="s">
        <v>213</v>
      </c>
      <c r="I82" s="8">
        <v>-1.63</v>
      </c>
      <c r="J82" s="8">
        <v>7.6340000000000003</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14.305976249</v>
      </c>
      <c r="D84" s="30" t="s">
        <v>213</v>
      </c>
      <c r="E84" s="9">
        <v>0</v>
      </c>
      <c r="F84" s="30" t="s">
        <v>213</v>
      </c>
      <c r="G84" s="9">
        <v>0</v>
      </c>
      <c r="H84" s="30" t="s">
        <v>213</v>
      </c>
      <c r="I84" s="8">
        <v>-100</v>
      </c>
      <c r="J84" s="8" t="s">
        <v>1748</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64.245877206000003</v>
      </c>
      <c r="D87" s="30" t="s">
        <v>213</v>
      </c>
      <c r="E87" s="9">
        <v>62.094405514000002</v>
      </c>
      <c r="F87" s="30" t="s">
        <v>213</v>
      </c>
      <c r="G87" s="9">
        <v>61.006794452000001</v>
      </c>
      <c r="H87" s="30" t="s">
        <v>213</v>
      </c>
      <c r="I87" s="8">
        <v>-3.35</v>
      </c>
      <c r="J87" s="8">
        <v>-1.75</v>
      </c>
      <c r="K87" s="30" t="s">
        <v>213</v>
      </c>
      <c r="L87" s="105" t="str">
        <f t="shared" si="30"/>
        <v>N/A</v>
      </c>
    </row>
    <row r="88" spans="1:12" x14ac:dyDescent="0.2">
      <c r="A88" s="128" t="s">
        <v>960</v>
      </c>
      <c r="B88" s="30" t="s">
        <v>213</v>
      </c>
      <c r="C88" s="9">
        <v>35.754122793999997</v>
      </c>
      <c r="D88" s="30" t="s">
        <v>213</v>
      </c>
      <c r="E88" s="9">
        <v>37.905594485999998</v>
      </c>
      <c r="F88" s="30" t="s">
        <v>213</v>
      </c>
      <c r="G88" s="9">
        <v>38.993205547999999</v>
      </c>
      <c r="H88" s="30" t="s">
        <v>213</v>
      </c>
      <c r="I88" s="8">
        <v>6.0170000000000003</v>
      </c>
      <c r="J88" s="8">
        <v>2.8690000000000002</v>
      </c>
      <c r="K88" s="30" t="s">
        <v>213</v>
      </c>
      <c r="L88" s="105" t="str">
        <f t="shared" si="30"/>
        <v>N/A</v>
      </c>
    </row>
    <row r="89" spans="1:12" x14ac:dyDescent="0.2">
      <c r="A89" s="151" t="s">
        <v>68</v>
      </c>
      <c r="B89" s="30" t="s">
        <v>213</v>
      </c>
      <c r="C89" s="1">
        <v>2776</v>
      </c>
      <c r="D89" s="7" t="str">
        <f>IF($B89="N/A","N/A",IF(C89&gt;10,"No",IF(C89&lt;-10,"No","Yes")))</f>
        <v>N/A</v>
      </c>
      <c r="E89" s="1">
        <v>76</v>
      </c>
      <c r="F89" s="7" t="str">
        <f>IF($B89="N/A","N/A",IF(E89&gt;10,"No",IF(E89&lt;-10,"No","Yes")))</f>
        <v>N/A</v>
      </c>
      <c r="G89" s="1">
        <v>108</v>
      </c>
      <c r="H89" s="7" t="str">
        <f>IF($B89="N/A","N/A",IF(G89&gt;10,"No",IF(G89&lt;-10,"No","Yes")))</f>
        <v>N/A</v>
      </c>
      <c r="I89" s="8">
        <v>-97.3</v>
      </c>
      <c r="J89" s="8">
        <v>42.11</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735</v>
      </c>
      <c r="L90" s="105" t="str">
        <f t="shared" si="30"/>
        <v>N/A</v>
      </c>
    </row>
    <row r="91" spans="1:12" x14ac:dyDescent="0.2">
      <c r="A91" s="128" t="s">
        <v>110</v>
      </c>
      <c r="B91" s="30" t="s">
        <v>213</v>
      </c>
      <c r="C91" s="9">
        <v>15.453890489999999</v>
      </c>
      <c r="D91" s="27" t="str">
        <f>IF($B91="N/A","N/A",IF(C91&gt;10,"No",IF(C91&lt;-10,"No","Yes")))</f>
        <v>N/A</v>
      </c>
      <c r="E91" s="9">
        <v>2.6315789474</v>
      </c>
      <c r="F91" s="27" t="str">
        <f>IF($B91="N/A","N/A",IF(E91&gt;10,"No",IF(E91&lt;-10,"No","Yes")))</f>
        <v>N/A</v>
      </c>
      <c r="G91" s="9">
        <v>2.7777777777999999</v>
      </c>
      <c r="H91" s="27" t="str">
        <f>IF($B91="N/A","N/A",IF(G91&gt;10,"No",IF(G91&lt;-10,"No","Yes")))</f>
        <v>N/A</v>
      </c>
      <c r="I91" s="8">
        <v>-83</v>
      </c>
      <c r="J91" s="8">
        <v>5.556</v>
      </c>
      <c r="K91" s="30" t="s">
        <v>735</v>
      </c>
      <c r="L91" s="105" t="str">
        <f t="shared" si="30"/>
        <v>Yes</v>
      </c>
    </row>
    <row r="92" spans="1:12" x14ac:dyDescent="0.2">
      <c r="A92" s="137" t="s">
        <v>7</v>
      </c>
      <c r="B92" s="30" t="s">
        <v>213</v>
      </c>
      <c r="C92" s="9">
        <v>2.2212606374999999</v>
      </c>
      <c r="D92" s="7" t="str">
        <f>IF($B92="N/A","N/A",IF(C92&gt;10,"No",IF(C92&lt;-10,"No","Yes")))</f>
        <v>N/A</v>
      </c>
      <c r="E92" s="9">
        <v>2.2734105784</v>
      </c>
      <c r="F92" s="7" t="str">
        <f>IF($B92="N/A","N/A",IF(E92&gt;10,"No",IF(E92&lt;-10,"No","Yes")))</f>
        <v>N/A</v>
      </c>
      <c r="G92" s="9">
        <v>2.4051924371000002</v>
      </c>
      <c r="H92" s="7" t="str">
        <f>IF($B92="N/A","N/A",IF(G92&gt;10,"No",IF(G92&lt;-10,"No","Yes")))</f>
        <v>N/A</v>
      </c>
      <c r="I92" s="8">
        <v>2.3479999999999999</v>
      </c>
      <c r="J92" s="8">
        <v>5.7969999999999997</v>
      </c>
      <c r="K92" s="30" t="s">
        <v>736</v>
      </c>
      <c r="L92" s="105" t="str">
        <f t="shared" si="30"/>
        <v>Yes</v>
      </c>
    </row>
    <row r="93" spans="1:12" x14ac:dyDescent="0.2">
      <c r="A93" s="137" t="s">
        <v>180</v>
      </c>
      <c r="B93" s="30" t="s">
        <v>213</v>
      </c>
      <c r="C93" s="9">
        <v>58.473965094</v>
      </c>
      <c r="D93" s="7" t="str">
        <f t="shared" ref="D93:D94" si="31">IF($B93="N/A","N/A",IF(C93&gt;10,"No",IF(C93&lt;-10,"No","Yes")))</f>
        <v>N/A</v>
      </c>
      <c r="E93" s="9">
        <v>58.250653345000003</v>
      </c>
      <c r="F93" s="7" t="str">
        <f t="shared" ref="F93:F94" si="32">IF($B93="N/A","N/A",IF(E93&gt;10,"No",IF(E93&lt;-10,"No","Yes")))</f>
        <v>N/A</v>
      </c>
      <c r="G93" s="9">
        <v>57.739813750000003</v>
      </c>
      <c r="H93" s="7" t="str">
        <f t="shared" ref="H93:H94" si="33">IF($B93="N/A","N/A",IF(G93&gt;10,"No",IF(G93&lt;-10,"No","Yes")))</f>
        <v>N/A</v>
      </c>
      <c r="I93" s="8">
        <v>-0.38200000000000001</v>
      </c>
      <c r="J93" s="8">
        <v>-0.877</v>
      </c>
      <c r="K93" s="30" t="s">
        <v>735</v>
      </c>
      <c r="L93" s="105" t="str">
        <f>IF(J93="Div by 0", "N/A", IF(OR(J93="N/A",K93="N/A"),"N/A", IF(J93&gt;VALUE(MID(K93,1,2)), "No", IF(J93&lt;-1*VALUE(MID(K93,1,2)), "No", "Yes"))))</f>
        <v>Yes</v>
      </c>
    </row>
    <row r="94" spans="1:12" x14ac:dyDescent="0.2">
      <c r="A94" s="137" t="s">
        <v>181</v>
      </c>
      <c r="B94" s="30" t="s">
        <v>213</v>
      </c>
      <c r="C94" s="9">
        <v>41.526034906</v>
      </c>
      <c r="D94" s="7" t="str">
        <f t="shared" si="31"/>
        <v>N/A</v>
      </c>
      <c r="E94" s="9">
        <v>41.749346654999997</v>
      </c>
      <c r="F94" s="7" t="str">
        <f t="shared" si="32"/>
        <v>N/A</v>
      </c>
      <c r="G94" s="9">
        <v>42.260186249999997</v>
      </c>
      <c r="H94" s="7" t="str">
        <f t="shared" si="33"/>
        <v>N/A</v>
      </c>
      <c r="I94" s="8">
        <v>0.53779999999999994</v>
      </c>
      <c r="J94" s="8">
        <v>1.224</v>
      </c>
      <c r="K94" s="30" t="s">
        <v>735</v>
      </c>
      <c r="L94" s="105" t="str">
        <f>IF(J94="Div by 0", "N/A", IF(OR(J94="N/A",K94="N/A"),"N/A", IF(J94&gt;VALUE(MID(K94,1,2)), "No", IF(J94&lt;-1*VALUE(MID(K94,1,2)), "No", "Yes"))))</f>
        <v>Yes</v>
      </c>
    </row>
    <row r="95" spans="1:12" x14ac:dyDescent="0.2">
      <c r="A95" s="128" t="s">
        <v>8</v>
      </c>
      <c r="B95" s="30" t="s">
        <v>285</v>
      </c>
      <c r="C95" s="9">
        <v>6.2382806865999996</v>
      </c>
      <c r="D95" s="27" t="str">
        <f>IF($B95="N/A","N/A",IF(C95&gt;10,"No",IF(C95&lt;5,"No","Yes")))</f>
        <v>Yes</v>
      </c>
      <c r="E95" s="9">
        <v>6.1241009273999998</v>
      </c>
      <c r="F95" s="27" t="str">
        <f>IF($B95="N/A","N/A",IF(E95&gt;10,"No",IF(E95&lt;5,"No","Yes")))</f>
        <v>Yes</v>
      </c>
      <c r="G95" s="9">
        <v>5.7003929060000003</v>
      </c>
      <c r="H95" s="27" t="str">
        <f t="shared" ref="H95:H98" si="34">IF($B95="N/A","N/A",IF(G95&gt;10,"No",IF(G95&lt;5,"No","Yes")))</f>
        <v>Yes</v>
      </c>
      <c r="I95" s="8">
        <v>-1.83</v>
      </c>
      <c r="J95" s="8">
        <v>-6.92</v>
      </c>
      <c r="K95" s="30" t="s">
        <v>736</v>
      </c>
      <c r="L95" s="105" t="str">
        <f t="shared" si="30"/>
        <v>Yes</v>
      </c>
    </row>
    <row r="96" spans="1:12" x14ac:dyDescent="0.2">
      <c r="A96" s="128" t="s">
        <v>149</v>
      </c>
      <c r="B96" s="30" t="s">
        <v>285</v>
      </c>
      <c r="C96" s="9">
        <v>6.0892350594</v>
      </c>
      <c r="D96" s="27" t="str">
        <f>IF($B96="N/A","N/A",IF(C96&gt;10,"No",IF(C96&lt;5,"No","Yes")))</f>
        <v>Yes</v>
      </c>
      <c r="E96" s="9">
        <v>6.0154027613999999</v>
      </c>
      <c r="F96" s="27" t="str">
        <f t="shared" ref="F96:F98" si="35">IF($B96="N/A","N/A",IF(E96&gt;10,"No",IF(E96&lt;5,"No","Yes")))</f>
        <v>Yes</v>
      </c>
      <c r="G96" s="9">
        <v>5.6352703671000004</v>
      </c>
      <c r="H96" s="27" t="str">
        <f t="shared" si="34"/>
        <v>Yes</v>
      </c>
      <c r="I96" s="8">
        <v>-1.21</v>
      </c>
      <c r="J96" s="8">
        <v>-6.32</v>
      </c>
      <c r="K96" s="30" t="s">
        <v>736</v>
      </c>
      <c r="L96" s="105" t="str">
        <f t="shared" si="30"/>
        <v>Yes</v>
      </c>
    </row>
    <row r="97" spans="1:12" x14ac:dyDescent="0.2">
      <c r="A97" s="128" t="s">
        <v>150</v>
      </c>
      <c r="B97" s="30" t="s">
        <v>285</v>
      </c>
      <c r="C97" s="9">
        <v>6.0002884753999997</v>
      </c>
      <c r="D97" s="27" t="str">
        <f>IF($B97="N/A","N/A",IF(C97&gt;10,"No",IF(C97&lt;5,"No","Yes")))</f>
        <v>Yes</v>
      </c>
      <c r="E97" s="9">
        <v>5.7980064294</v>
      </c>
      <c r="F97" s="27" t="str">
        <f t="shared" si="35"/>
        <v>Yes</v>
      </c>
      <c r="G97" s="9">
        <v>5.5050252892999998</v>
      </c>
      <c r="H97" s="27" t="str">
        <f t="shared" si="34"/>
        <v>Yes</v>
      </c>
      <c r="I97" s="8">
        <v>-3.37</v>
      </c>
      <c r="J97" s="8">
        <v>-5.05</v>
      </c>
      <c r="K97" s="30" t="s">
        <v>736</v>
      </c>
      <c r="L97" s="105" t="str">
        <f t="shared" si="30"/>
        <v>Yes</v>
      </c>
    </row>
    <row r="98" spans="1:12" x14ac:dyDescent="0.2">
      <c r="A98" s="128" t="s">
        <v>151</v>
      </c>
      <c r="B98" s="30" t="s">
        <v>285</v>
      </c>
      <c r="C98" s="9">
        <v>6.2478965334999996</v>
      </c>
      <c r="D98" s="27" t="str">
        <f>IF($B98="N/A","N/A",IF(C98&gt;10,"No",IF(C98&lt;5,"No","Yes")))</f>
        <v>Yes</v>
      </c>
      <c r="E98" s="9">
        <v>6.1310391082000004</v>
      </c>
      <c r="F98" s="27" t="str">
        <f t="shared" si="35"/>
        <v>Yes</v>
      </c>
      <c r="G98" s="9">
        <v>5.7025636572999998</v>
      </c>
      <c r="H98" s="27" t="str">
        <f t="shared" si="34"/>
        <v>Yes</v>
      </c>
      <c r="I98" s="8">
        <v>-1.87</v>
      </c>
      <c r="J98" s="8">
        <v>-6.99</v>
      </c>
      <c r="K98" s="30" t="s">
        <v>736</v>
      </c>
      <c r="L98" s="105" t="str">
        <f t="shared" si="30"/>
        <v>Yes</v>
      </c>
    </row>
    <row r="99" spans="1:12" x14ac:dyDescent="0.2">
      <c r="A99" s="128" t="s">
        <v>961</v>
      </c>
      <c r="B99" s="30" t="s">
        <v>213</v>
      </c>
      <c r="C99" s="1">
        <v>131</v>
      </c>
      <c r="D99" s="7" t="str">
        <f t="shared" ref="D99:D110" si="36">IF($B99="N/A","N/A",IF(C99&gt;10,"No",IF(C99&lt;-10,"No","Yes")))</f>
        <v>N/A</v>
      </c>
      <c r="E99" s="1">
        <v>91</v>
      </c>
      <c r="F99" s="7" t="str">
        <f t="shared" ref="F99:F110" si="37">IF($B99="N/A","N/A",IF(E99&gt;10,"No",IF(E99&lt;-10,"No","Yes")))</f>
        <v>N/A</v>
      </c>
      <c r="G99" s="1">
        <v>72</v>
      </c>
      <c r="H99" s="7" t="str">
        <f t="shared" ref="H99:H110" si="38">IF($B99="N/A","N/A",IF(G99&gt;10,"No",IF(G99&lt;-10,"No","Yes")))</f>
        <v>N/A</v>
      </c>
      <c r="I99" s="8">
        <v>-30.5</v>
      </c>
      <c r="J99" s="8">
        <v>-20.9</v>
      </c>
      <c r="K99" s="28" t="s">
        <v>735</v>
      </c>
      <c r="L99" s="105" t="str">
        <f t="shared" si="30"/>
        <v>No</v>
      </c>
    </row>
    <row r="100" spans="1:12" x14ac:dyDescent="0.2">
      <c r="A100" s="128" t="s">
        <v>962</v>
      </c>
      <c r="B100" s="30" t="s">
        <v>213</v>
      </c>
      <c r="C100" s="1">
        <v>134</v>
      </c>
      <c r="D100" s="7" t="str">
        <f t="shared" si="36"/>
        <v>N/A</v>
      </c>
      <c r="E100" s="1">
        <v>147</v>
      </c>
      <c r="F100" s="7" t="str">
        <f t="shared" si="37"/>
        <v>N/A</v>
      </c>
      <c r="G100" s="1">
        <v>99</v>
      </c>
      <c r="H100" s="7" t="str">
        <f t="shared" si="38"/>
        <v>N/A</v>
      </c>
      <c r="I100" s="8">
        <v>9.7010000000000005</v>
      </c>
      <c r="J100" s="8">
        <v>-32.700000000000003</v>
      </c>
      <c r="K100" s="28" t="s">
        <v>735</v>
      </c>
      <c r="L100" s="105" t="str">
        <f t="shared" si="30"/>
        <v>No</v>
      </c>
    </row>
    <row r="101" spans="1:12" x14ac:dyDescent="0.2">
      <c r="A101" s="128" t="s">
        <v>1</v>
      </c>
      <c r="B101" s="30" t="s">
        <v>213</v>
      </c>
      <c r="C101" s="9">
        <v>99.314870907</v>
      </c>
      <c r="D101" s="7" t="str">
        <f t="shared" si="36"/>
        <v>N/A</v>
      </c>
      <c r="E101" s="9">
        <v>99.447258262000005</v>
      </c>
      <c r="F101" s="7" t="str">
        <f t="shared" si="37"/>
        <v>N/A</v>
      </c>
      <c r="G101" s="9">
        <v>99.411726399000003</v>
      </c>
      <c r="H101" s="7" t="str">
        <f t="shared" si="38"/>
        <v>N/A</v>
      </c>
      <c r="I101" s="8">
        <v>0.1333</v>
      </c>
      <c r="J101" s="8">
        <v>-3.5999999999999997E-2</v>
      </c>
      <c r="K101" s="30" t="s">
        <v>736</v>
      </c>
      <c r="L101" s="105" t="str">
        <f t="shared" si="30"/>
        <v>Yes</v>
      </c>
    </row>
    <row r="102" spans="1:12" x14ac:dyDescent="0.2">
      <c r="A102" s="128" t="s">
        <v>69</v>
      </c>
      <c r="B102" s="30" t="s">
        <v>213</v>
      </c>
      <c r="C102" s="9">
        <v>98.518626097999999</v>
      </c>
      <c r="D102" s="7" t="str">
        <f t="shared" si="36"/>
        <v>N/A</v>
      </c>
      <c r="E102" s="9">
        <v>98.755813953000001</v>
      </c>
      <c r="F102" s="7" t="str">
        <f t="shared" si="37"/>
        <v>N/A</v>
      </c>
      <c r="G102" s="9">
        <v>99.017381431000004</v>
      </c>
      <c r="H102" s="7" t="str">
        <f t="shared" si="38"/>
        <v>N/A</v>
      </c>
      <c r="I102" s="8">
        <v>0.24079999999999999</v>
      </c>
      <c r="J102" s="8">
        <v>0.26490000000000002</v>
      </c>
      <c r="K102" s="30" t="s">
        <v>736</v>
      </c>
      <c r="L102" s="105" t="str">
        <f t="shared" si="30"/>
        <v>Yes</v>
      </c>
    </row>
    <row r="103" spans="1:12" x14ac:dyDescent="0.2">
      <c r="A103" s="137" t="s">
        <v>70</v>
      </c>
      <c r="B103" s="30" t="s">
        <v>213</v>
      </c>
      <c r="C103" s="1">
        <v>39487</v>
      </c>
      <c r="D103" s="7" t="str">
        <f t="shared" si="36"/>
        <v>N/A</v>
      </c>
      <c r="E103" s="1">
        <v>40984</v>
      </c>
      <c r="F103" s="7" t="str">
        <f t="shared" si="37"/>
        <v>N/A</v>
      </c>
      <c r="G103" s="1">
        <v>43790</v>
      </c>
      <c r="H103" s="7" t="str">
        <f t="shared" si="38"/>
        <v>N/A</v>
      </c>
      <c r="I103" s="8">
        <v>3.7909999999999999</v>
      </c>
      <c r="J103" s="8">
        <v>6.8470000000000004</v>
      </c>
      <c r="K103" s="30" t="s">
        <v>735</v>
      </c>
      <c r="L103" s="105" t="str">
        <f t="shared" si="30"/>
        <v>Yes</v>
      </c>
    </row>
    <row r="104" spans="1:12" x14ac:dyDescent="0.2">
      <c r="A104" s="128" t="s">
        <v>687</v>
      </c>
      <c r="B104" s="30" t="s">
        <v>213</v>
      </c>
      <c r="C104" s="9">
        <v>1.5270848634</v>
      </c>
      <c r="D104" s="7" t="str">
        <f t="shared" si="36"/>
        <v>N/A</v>
      </c>
      <c r="E104" s="9">
        <v>1.3932266250000001</v>
      </c>
      <c r="F104" s="7" t="str">
        <f t="shared" si="37"/>
        <v>N/A</v>
      </c>
      <c r="G104" s="9">
        <v>1.4135647408000001</v>
      </c>
      <c r="H104" s="7" t="str">
        <f t="shared" si="38"/>
        <v>N/A</v>
      </c>
      <c r="I104" s="8">
        <v>-8.77</v>
      </c>
      <c r="J104" s="8">
        <v>1.46</v>
      </c>
      <c r="K104" s="30" t="s">
        <v>736</v>
      </c>
      <c r="L104" s="105" t="str">
        <f t="shared" ref="L104:L110" si="39">IF(J104="Div by 0", "N/A", IF(K104="N/A","N/A", IF(J104&gt;VALUE(MID(K104,1,2)), "No", IF(J104&lt;-1*VALUE(MID(K104,1,2)), "No", "Yes"))))</f>
        <v>Yes</v>
      </c>
    </row>
    <row r="105" spans="1:12" x14ac:dyDescent="0.2">
      <c r="A105" s="128" t="s">
        <v>686</v>
      </c>
      <c r="B105" s="30" t="s">
        <v>213</v>
      </c>
      <c r="C105" s="9">
        <v>0.1240914731</v>
      </c>
      <c r="D105" s="7" t="str">
        <f t="shared" si="36"/>
        <v>N/A</v>
      </c>
      <c r="E105" s="9">
        <v>9.5159086500000004E-2</v>
      </c>
      <c r="F105" s="7" t="str">
        <f t="shared" si="37"/>
        <v>N/A</v>
      </c>
      <c r="G105" s="9">
        <v>0.1073304407</v>
      </c>
      <c r="H105" s="7" t="str">
        <f t="shared" si="38"/>
        <v>N/A</v>
      </c>
      <c r="I105" s="8">
        <v>-23.3</v>
      </c>
      <c r="J105" s="8">
        <v>12.79</v>
      </c>
      <c r="K105" s="30" t="s">
        <v>736</v>
      </c>
      <c r="L105" s="105" t="str">
        <f t="shared" si="39"/>
        <v>Yes</v>
      </c>
    </row>
    <row r="106" spans="1:12" x14ac:dyDescent="0.2">
      <c r="A106" s="128" t="s">
        <v>685</v>
      </c>
      <c r="B106" s="30" t="s">
        <v>213</v>
      </c>
      <c r="C106" s="9">
        <v>98.348823663000005</v>
      </c>
      <c r="D106" s="7" t="str">
        <f t="shared" si="36"/>
        <v>N/A</v>
      </c>
      <c r="E106" s="9">
        <v>98.511614288999994</v>
      </c>
      <c r="F106" s="7" t="str">
        <f t="shared" si="37"/>
        <v>N/A</v>
      </c>
      <c r="G106" s="9">
        <v>98.479104817999996</v>
      </c>
      <c r="H106" s="7" t="str">
        <f t="shared" si="38"/>
        <v>N/A</v>
      </c>
      <c r="I106" s="8">
        <v>0.16550000000000001</v>
      </c>
      <c r="J106" s="8">
        <v>-3.3000000000000002E-2</v>
      </c>
      <c r="K106" s="30" t="s">
        <v>736</v>
      </c>
      <c r="L106" s="105" t="str">
        <f t="shared" si="39"/>
        <v>Yes</v>
      </c>
    </row>
    <row r="107" spans="1:12" ht="25.5" x14ac:dyDescent="0.2">
      <c r="A107" s="137" t="s">
        <v>963</v>
      </c>
      <c r="B107" s="30" t="s">
        <v>213</v>
      </c>
      <c r="C107" s="9">
        <v>36.196451752000002</v>
      </c>
      <c r="D107" s="7" t="str">
        <f t="shared" si="36"/>
        <v>N/A</v>
      </c>
      <c r="E107" s="9">
        <v>35.694627535000002</v>
      </c>
      <c r="F107" s="7" t="str">
        <f t="shared" si="37"/>
        <v>N/A</v>
      </c>
      <c r="G107" s="9">
        <v>35.823908654999997</v>
      </c>
      <c r="H107" s="7" t="str">
        <f t="shared" si="38"/>
        <v>N/A</v>
      </c>
      <c r="I107" s="8">
        <v>-1.39</v>
      </c>
      <c r="J107" s="8">
        <v>0.36220000000000002</v>
      </c>
      <c r="K107" s="30" t="s">
        <v>736</v>
      </c>
      <c r="L107" s="105" t="str">
        <f t="shared" si="39"/>
        <v>Yes</v>
      </c>
    </row>
    <row r="108" spans="1:12" ht="25.5" x14ac:dyDescent="0.2">
      <c r="A108" s="137" t="s">
        <v>964</v>
      </c>
      <c r="B108" s="30" t="s">
        <v>213</v>
      </c>
      <c r="C108" s="9">
        <v>62.503004951999998</v>
      </c>
      <c r="D108" s="7" t="str">
        <f t="shared" si="36"/>
        <v>N/A</v>
      </c>
      <c r="E108" s="9">
        <v>63.037998104000003</v>
      </c>
      <c r="F108" s="7" t="str">
        <f t="shared" si="37"/>
        <v>N/A</v>
      </c>
      <c r="G108" s="9">
        <v>62.923567847000001</v>
      </c>
      <c r="H108" s="7" t="str">
        <f t="shared" si="38"/>
        <v>N/A</v>
      </c>
      <c r="I108" s="8">
        <v>0.85589999999999999</v>
      </c>
      <c r="J108" s="8">
        <v>-0.182</v>
      </c>
      <c r="K108" s="30" t="s">
        <v>736</v>
      </c>
      <c r="L108" s="105" t="str">
        <f t="shared" si="39"/>
        <v>Yes</v>
      </c>
    </row>
    <row r="109" spans="1:12" ht="25.5" x14ac:dyDescent="0.2">
      <c r="A109" s="137" t="s">
        <v>965</v>
      </c>
      <c r="B109" s="30" t="s">
        <v>213</v>
      </c>
      <c r="C109" s="9">
        <v>0.48079234580000002</v>
      </c>
      <c r="D109" s="7" t="str">
        <f t="shared" si="36"/>
        <v>N/A</v>
      </c>
      <c r="E109" s="9">
        <v>0.48798538359999999</v>
      </c>
      <c r="F109" s="7" t="str">
        <f t="shared" si="37"/>
        <v>N/A</v>
      </c>
      <c r="G109" s="9">
        <v>0.51663880870000001</v>
      </c>
      <c r="H109" s="7" t="str">
        <f t="shared" si="38"/>
        <v>N/A</v>
      </c>
      <c r="I109" s="8">
        <v>1.496</v>
      </c>
      <c r="J109" s="8">
        <v>5.8719999999999999</v>
      </c>
      <c r="K109" s="30" t="s">
        <v>736</v>
      </c>
      <c r="L109" s="105" t="str">
        <f t="shared" si="39"/>
        <v>Yes</v>
      </c>
    </row>
    <row r="110" spans="1:12" ht="25.5" x14ac:dyDescent="0.2">
      <c r="A110" s="137" t="s">
        <v>966</v>
      </c>
      <c r="B110" s="30" t="s">
        <v>213</v>
      </c>
      <c r="C110" s="9">
        <v>0.81975094959999995</v>
      </c>
      <c r="D110" s="7" t="str">
        <f t="shared" si="36"/>
        <v>N/A</v>
      </c>
      <c r="E110" s="9">
        <v>0.77938897750000002</v>
      </c>
      <c r="F110" s="7" t="str">
        <f t="shared" si="37"/>
        <v>N/A</v>
      </c>
      <c r="G110" s="9">
        <v>0.73588468969999998</v>
      </c>
      <c r="H110" s="7" t="str">
        <f t="shared" si="38"/>
        <v>N/A</v>
      </c>
      <c r="I110" s="8">
        <v>-4.92</v>
      </c>
      <c r="J110" s="8">
        <v>-5.58</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0.43760406439999999</v>
      </c>
      <c r="D112" s="27" t="str">
        <f>IF($B112="N/A","N/A",IF(C112&gt;10,"No",IF(C112&lt;-10,"No","Yes")))</f>
        <v>N/A</v>
      </c>
      <c r="E112" s="9">
        <v>0.4227635602</v>
      </c>
      <c r="F112" s="27" t="str">
        <f>IF($B112="N/A","N/A",IF(E112&gt;10,"No",IF(E112&lt;-10,"No","Yes")))</f>
        <v>N/A</v>
      </c>
      <c r="G112" s="9">
        <v>0.37394642080000001</v>
      </c>
      <c r="H112" s="27" t="str">
        <f>IF($B112="N/A","N/A",IF(G112&gt;10,"No",IF(G112&lt;-10,"No","Yes")))</f>
        <v>N/A</v>
      </c>
      <c r="I112" s="8">
        <v>-3.39</v>
      </c>
      <c r="J112" s="8">
        <v>-11.5</v>
      </c>
      <c r="K112" s="30" t="s">
        <v>735</v>
      </c>
      <c r="L112" s="105" t="str">
        <f t="shared" si="40"/>
        <v>No</v>
      </c>
    </row>
    <row r="113" spans="1:12" x14ac:dyDescent="0.2">
      <c r="A113" s="104" t="s">
        <v>969</v>
      </c>
      <c r="B113" s="30" t="s">
        <v>280</v>
      </c>
      <c r="C113" s="4">
        <v>99.703226951000005</v>
      </c>
      <c r="D113" s="27" t="str">
        <f>IF($B113="N/A","N/A",IF(C113&gt;=98,"Yes","No"))</f>
        <v>Yes</v>
      </c>
      <c r="E113" s="4">
        <v>99.718605252000003</v>
      </c>
      <c r="F113" s="27" t="str">
        <f>IF($B113="N/A","N/A",IF(E113&gt;=98,"Yes","No"))</f>
        <v>Yes</v>
      </c>
      <c r="G113" s="4">
        <v>99.741449540999994</v>
      </c>
      <c r="H113" s="27" t="str">
        <f>IF($B113="N/A","N/A",IF(G113&gt;=98,"Yes","No"))</f>
        <v>Yes</v>
      </c>
      <c r="I113" s="8">
        <v>1.54E-2</v>
      </c>
      <c r="J113" s="8">
        <v>2.29E-2</v>
      </c>
      <c r="K113" s="28" t="s">
        <v>735</v>
      </c>
      <c r="L113" s="105" t="str">
        <f t="shared" si="40"/>
        <v>Yes</v>
      </c>
    </row>
    <row r="114" spans="1:12" x14ac:dyDescent="0.2">
      <c r="A114" s="104" t="s">
        <v>970</v>
      </c>
      <c r="B114" s="30" t="s">
        <v>287</v>
      </c>
      <c r="C114" s="4">
        <v>99.002754297999999</v>
      </c>
      <c r="D114" s="27" t="str">
        <f>IF($B114="N/A","N/A",IF(C114&gt;=80,"Yes","No"))</f>
        <v>Yes</v>
      </c>
      <c r="E114" s="4">
        <v>98.944927008999997</v>
      </c>
      <c r="F114" s="27" t="str">
        <f>IF($B114="N/A","N/A",IF(E114&gt;=80,"Yes","No"))</f>
        <v>Yes</v>
      </c>
      <c r="G114" s="4">
        <v>99.856490277999995</v>
      </c>
      <c r="H114" s="27" t="str">
        <f>IF($B114="N/A","N/A",IF(G114&gt;=80,"Yes","No"))</f>
        <v>Yes</v>
      </c>
      <c r="I114" s="8">
        <v>-5.8000000000000003E-2</v>
      </c>
      <c r="J114" s="8">
        <v>0.92130000000000001</v>
      </c>
      <c r="K114" s="28" t="s">
        <v>735</v>
      </c>
      <c r="L114" s="105" t="str">
        <f t="shared" si="40"/>
        <v>Yes</v>
      </c>
    </row>
    <row r="115" spans="1:12" ht="25.5" x14ac:dyDescent="0.2">
      <c r="A115" s="128" t="s">
        <v>971</v>
      </c>
      <c r="B115" s="30" t="s">
        <v>288</v>
      </c>
      <c r="C115" s="9">
        <v>94.6875</v>
      </c>
      <c r="D115" s="27" t="str">
        <f>IF($B115="N/A","N/A",IF(C115&gt;=100,"Yes","No"))</f>
        <v>No</v>
      </c>
      <c r="E115" s="9">
        <v>98.141263941000005</v>
      </c>
      <c r="F115" s="27" t="str">
        <f t="shared" ref="F115:F116" si="41">IF($B115="N/A","N/A",IF(E115&gt;=100,"Yes","No"))</f>
        <v>No</v>
      </c>
      <c r="G115" s="9">
        <v>100</v>
      </c>
      <c r="H115" s="27" t="str">
        <f t="shared" ref="H115:H116" si="42">IF($B115="N/A","N/A",IF(G115&gt;=100,"Yes","No"))</f>
        <v>Yes</v>
      </c>
      <c r="I115" s="8">
        <v>3.6480000000000001</v>
      </c>
      <c r="J115" s="8">
        <v>1.8939999999999999</v>
      </c>
      <c r="K115" s="28" t="s">
        <v>734</v>
      </c>
      <c r="L115" s="105" t="str">
        <f t="shared" si="40"/>
        <v>Yes</v>
      </c>
    </row>
    <row r="116" spans="1:12" ht="25.5" x14ac:dyDescent="0.2">
      <c r="A116" s="104" t="s">
        <v>972</v>
      </c>
      <c r="B116" s="30" t="s">
        <v>288</v>
      </c>
      <c r="C116" s="9">
        <v>95.464362851000004</v>
      </c>
      <c r="D116" s="27" t="str">
        <f>IF($B116="N/A","N/A",IF(C116&gt;=100,"Yes","No"))</f>
        <v>No</v>
      </c>
      <c r="E116" s="9">
        <v>92.345679012000005</v>
      </c>
      <c r="F116" s="27" t="str">
        <f t="shared" si="41"/>
        <v>No</v>
      </c>
      <c r="G116" s="9">
        <v>100</v>
      </c>
      <c r="H116" s="27" t="str">
        <f t="shared" si="42"/>
        <v>Yes</v>
      </c>
      <c r="I116" s="8">
        <v>-3.27</v>
      </c>
      <c r="J116" s="8">
        <v>8.2889999999999997</v>
      </c>
      <c r="K116" s="28" t="s">
        <v>734</v>
      </c>
      <c r="L116" s="105" t="str">
        <f t="shared" si="40"/>
        <v>Yes</v>
      </c>
    </row>
    <row r="117" spans="1:12" ht="25.5" x14ac:dyDescent="0.2">
      <c r="A117" s="128" t="s">
        <v>973</v>
      </c>
      <c r="B117" s="30" t="s">
        <v>213</v>
      </c>
      <c r="C117" s="9">
        <v>93.518518518999997</v>
      </c>
      <c r="D117" s="23" t="s">
        <v>737</v>
      </c>
      <c r="E117" s="9">
        <v>94.793536803999999</v>
      </c>
      <c r="F117" s="23" t="s">
        <v>737</v>
      </c>
      <c r="G117" s="9">
        <v>97.368421053000006</v>
      </c>
      <c r="H117" s="27" t="str">
        <f>IF($B117="N/A","N/A",IF(G117&lt;100,"No",IF(G117=100,"No","Yes")))</f>
        <v>N/A</v>
      </c>
      <c r="I117" s="8">
        <v>1.363</v>
      </c>
      <c r="J117" s="8">
        <v>2.7160000000000002</v>
      </c>
      <c r="K117" s="28" t="s">
        <v>734</v>
      </c>
      <c r="L117" s="105" t="str">
        <f t="shared" si="40"/>
        <v>Yes</v>
      </c>
    </row>
    <row r="118" spans="1:12" ht="25.5" x14ac:dyDescent="0.2">
      <c r="A118" s="128" t="s">
        <v>974</v>
      </c>
      <c r="B118" s="22" t="s">
        <v>213</v>
      </c>
      <c r="C118" s="9">
        <v>99.103139013000003</v>
      </c>
      <c r="D118" s="27" t="str">
        <f>IF($B118="N/A","N/A",IF(C118&gt;10,"No",IF(C118&lt;-10,"No","Yes")))</f>
        <v>N/A</v>
      </c>
      <c r="E118" s="9">
        <v>99.468085106000004</v>
      </c>
      <c r="F118" s="27" t="str">
        <f>IF($B118="N/A","N/A",IF(E118&gt;10,"No",IF(E118&lt;-10,"No","Yes")))</f>
        <v>N/A</v>
      </c>
      <c r="G118" s="9">
        <v>100</v>
      </c>
      <c r="H118" s="27" t="str">
        <f>IF($B118="N/A","N/A",IF(G118&gt;10,"No",IF(G118&lt;-10,"No","Yes")))</f>
        <v>N/A</v>
      </c>
      <c r="I118" s="8">
        <v>0.36820000000000003</v>
      </c>
      <c r="J118" s="8">
        <v>0.53480000000000005</v>
      </c>
      <c r="K118" s="28" t="s">
        <v>734</v>
      </c>
      <c r="L118" s="105" t="str">
        <f>IF(J118="Div by 0", "N/A", IF(OR(J118="N/A",K118="N/A"),"N/A", IF(J118&gt;VALUE(MID(K118,1,2)), "No", IF(J118&lt;-1*VALUE(MID(K118,1,2)), "No", "Yes"))))</f>
        <v>Yes</v>
      </c>
    </row>
    <row r="119" spans="1:12" x14ac:dyDescent="0.2">
      <c r="A119" s="152" t="s">
        <v>100</v>
      </c>
      <c r="B119" s="22" t="s">
        <v>213</v>
      </c>
      <c r="C119" s="23">
        <v>20502</v>
      </c>
      <c r="D119" s="27" t="str">
        <f t="shared" ref="D119:D145" si="43">IF($B119="N/A","N/A",IF(C119&gt;10,"No",IF(C119&lt;-10,"No","Yes")))</f>
        <v>N/A</v>
      </c>
      <c r="E119" s="23">
        <v>21306</v>
      </c>
      <c r="F119" s="27" t="str">
        <f t="shared" ref="F119:F145" si="44">IF($B119="N/A","N/A",IF(E119&gt;10,"No",IF(E119&lt;-10,"No","Yes")))</f>
        <v>N/A</v>
      </c>
      <c r="G119" s="23">
        <v>22967</v>
      </c>
      <c r="H119" s="27" t="str">
        <f t="shared" ref="H119:H145" si="45">IF($B119="N/A","N/A",IF(G119&gt;10,"No",IF(G119&lt;-10,"No","Yes")))</f>
        <v>N/A</v>
      </c>
      <c r="I119" s="8">
        <v>3.9220000000000002</v>
      </c>
      <c r="J119" s="8">
        <v>7.7960000000000003</v>
      </c>
      <c r="K119" s="28" t="s">
        <v>735</v>
      </c>
      <c r="L119" s="105" t="str">
        <f t="shared" si="40"/>
        <v>Yes</v>
      </c>
    </row>
    <row r="120" spans="1:12" x14ac:dyDescent="0.2">
      <c r="A120" s="128" t="s">
        <v>975</v>
      </c>
      <c r="B120" s="22" t="s">
        <v>213</v>
      </c>
      <c r="C120" s="23">
        <v>2199</v>
      </c>
      <c r="D120" s="27" t="str">
        <f t="shared" si="43"/>
        <v>N/A</v>
      </c>
      <c r="E120" s="23">
        <v>2189</v>
      </c>
      <c r="F120" s="27" t="str">
        <f t="shared" si="44"/>
        <v>N/A</v>
      </c>
      <c r="G120" s="23">
        <v>28</v>
      </c>
      <c r="H120" s="27" t="str">
        <f t="shared" si="45"/>
        <v>N/A</v>
      </c>
      <c r="I120" s="8">
        <v>-0.45500000000000002</v>
      </c>
      <c r="J120" s="8">
        <v>-98.7</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7227</v>
      </c>
      <c r="D122" s="27" t="str">
        <f t="shared" si="43"/>
        <v>N/A</v>
      </c>
      <c r="E122" s="23">
        <v>7842</v>
      </c>
      <c r="F122" s="27" t="str">
        <f t="shared" si="44"/>
        <v>N/A</v>
      </c>
      <c r="G122" s="23">
        <v>8885</v>
      </c>
      <c r="H122" s="27" t="str">
        <f t="shared" si="45"/>
        <v>N/A</v>
      </c>
      <c r="I122" s="8">
        <v>8.51</v>
      </c>
      <c r="J122" s="8">
        <v>13.3</v>
      </c>
      <c r="K122" s="28" t="s">
        <v>735</v>
      </c>
      <c r="L122" s="105" t="str">
        <f t="shared" si="40"/>
        <v>No</v>
      </c>
    </row>
    <row r="123" spans="1:12" x14ac:dyDescent="0.2">
      <c r="A123" s="128" t="s">
        <v>978</v>
      </c>
      <c r="B123" s="22" t="s">
        <v>213</v>
      </c>
      <c r="C123" s="23">
        <v>11076</v>
      </c>
      <c r="D123" s="27" t="str">
        <f t="shared" si="43"/>
        <v>N/A</v>
      </c>
      <c r="E123" s="23">
        <v>11275</v>
      </c>
      <c r="F123" s="27" t="str">
        <f t="shared" si="44"/>
        <v>N/A</v>
      </c>
      <c r="G123" s="23">
        <v>14054</v>
      </c>
      <c r="H123" s="27" t="str">
        <f t="shared" si="45"/>
        <v>N/A</v>
      </c>
      <c r="I123" s="8">
        <v>1.7969999999999999</v>
      </c>
      <c r="J123" s="8">
        <v>24.65</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46846</v>
      </c>
      <c r="D125" s="27" t="str">
        <f t="shared" si="43"/>
        <v>N/A</v>
      </c>
      <c r="E125" s="23">
        <v>48727</v>
      </c>
      <c r="F125" s="27" t="str">
        <f t="shared" si="44"/>
        <v>N/A</v>
      </c>
      <c r="G125" s="23">
        <v>50542</v>
      </c>
      <c r="H125" s="27" t="str">
        <f t="shared" si="45"/>
        <v>N/A</v>
      </c>
      <c r="I125" s="8">
        <v>4.0149999999999997</v>
      </c>
      <c r="J125" s="8">
        <v>3.7250000000000001</v>
      </c>
      <c r="K125" s="28" t="s">
        <v>735</v>
      </c>
      <c r="L125" s="105" t="str">
        <f t="shared" si="40"/>
        <v>Yes</v>
      </c>
    </row>
    <row r="126" spans="1:12" x14ac:dyDescent="0.2">
      <c r="A126" s="128" t="s">
        <v>980</v>
      </c>
      <c r="B126" s="22" t="s">
        <v>213</v>
      </c>
      <c r="C126" s="23">
        <v>14344</v>
      </c>
      <c r="D126" s="27" t="str">
        <f t="shared" si="43"/>
        <v>N/A</v>
      </c>
      <c r="E126" s="23">
        <v>14351</v>
      </c>
      <c r="F126" s="27" t="str">
        <f t="shared" si="44"/>
        <v>N/A</v>
      </c>
      <c r="G126" s="23">
        <v>220</v>
      </c>
      <c r="H126" s="27" t="str">
        <f t="shared" si="45"/>
        <v>N/A</v>
      </c>
      <c r="I126" s="8">
        <v>4.8800000000000003E-2</v>
      </c>
      <c r="J126" s="8">
        <v>-98.5</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7898</v>
      </c>
      <c r="D128" s="27" t="str">
        <f t="shared" si="43"/>
        <v>N/A</v>
      </c>
      <c r="E128" s="23">
        <v>8685</v>
      </c>
      <c r="F128" s="27" t="str">
        <f t="shared" si="44"/>
        <v>N/A</v>
      </c>
      <c r="G128" s="23">
        <v>9212</v>
      </c>
      <c r="H128" s="27" t="str">
        <f t="shared" si="45"/>
        <v>N/A</v>
      </c>
      <c r="I128" s="8">
        <v>9.9649999999999999</v>
      </c>
      <c r="J128" s="8">
        <v>6.0679999999999996</v>
      </c>
      <c r="K128" s="28" t="s">
        <v>735</v>
      </c>
      <c r="L128" s="105" t="str">
        <f t="shared" si="40"/>
        <v>Yes</v>
      </c>
    </row>
    <row r="129" spans="1:12" x14ac:dyDescent="0.2">
      <c r="A129" s="128" t="s">
        <v>983</v>
      </c>
      <c r="B129" s="22" t="s">
        <v>213</v>
      </c>
      <c r="C129" s="23">
        <v>24604</v>
      </c>
      <c r="D129" s="27" t="str">
        <f t="shared" si="43"/>
        <v>N/A</v>
      </c>
      <c r="E129" s="23">
        <v>25691</v>
      </c>
      <c r="F129" s="27" t="str">
        <f t="shared" si="44"/>
        <v>N/A</v>
      </c>
      <c r="G129" s="23">
        <v>41110</v>
      </c>
      <c r="H129" s="27" t="str">
        <f t="shared" si="45"/>
        <v>N/A</v>
      </c>
      <c r="I129" s="8">
        <v>4.4180000000000001</v>
      </c>
      <c r="J129" s="8">
        <v>60.02</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191729</v>
      </c>
      <c r="D131" s="27" t="str">
        <f t="shared" si="43"/>
        <v>N/A</v>
      </c>
      <c r="E131" s="23">
        <v>189769</v>
      </c>
      <c r="F131" s="27" t="str">
        <f t="shared" si="44"/>
        <v>N/A</v>
      </c>
      <c r="G131" s="23">
        <v>204989</v>
      </c>
      <c r="H131" s="27" t="str">
        <f t="shared" si="45"/>
        <v>N/A</v>
      </c>
      <c r="I131" s="8">
        <v>-1.02</v>
      </c>
      <c r="J131" s="8">
        <v>8.02</v>
      </c>
      <c r="K131" s="28" t="s">
        <v>735</v>
      </c>
      <c r="L131" s="105" t="str">
        <f t="shared" si="40"/>
        <v>Yes</v>
      </c>
    </row>
    <row r="132" spans="1:12" x14ac:dyDescent="0.2">
      <c r="A132" s="128" t="s">
        <v>985</v>
      </c>
      <c r="B132" s="22" t="s">
        <v>213</v>
      </c>
      <c r="C132" s="23">
        <v>2940</v>
      </c>
      <c r="D132" s="27" t="str">
        <f t="shared" si="43"/>
        <v>N/A</v>
      </c>
      <c r="E132" s="23">
        <v>2676</v>
      </c>
      <c r="F132" s="27" t="str">
        <f t="shared" si="44"/>
        <v>N/A</v>
      </c>
      <c r="G132" s="23">
        <v>2252</v>
      </c>
      <c r="H132" s="27" t="str">
        <f t="shared" si="45"/>
        <v>N/A</v>
      </c>
      <c r="I132" s="8">
        <v>-8.98</v>
      </c>
      <c r="J132" s="8">
        <v>-15.8</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184116</v>
      </c>
      <c r="D135" s="27" t="str">
        <f t="shared" si="43"/>
        <v>N/A</v>
      </c>
      <c r="E135" s="23">
        <v>182283</v>
      </c>
      <c r="F135" s="27" t="str">
        <f t="shared" si="44"/>
        <v>N/A</v>
      </c>
      <c r="G135" s="23">
        <v>197889</v>
      </c>
      <c r="H135" s="27" t="str">
        <f t="shared" si="45"/>
        <v>N/A</v>
      </c>
      <c r="I135" s="8">
        <v>-0.996</v>
      </c>
      <c r="J135" s="8">
        <v>8.5609999999999999</v>
      </c>
      <c r="K135" s="28" t="s">
        <v>735</v>
      </c>
      <c r="L135" s="105" t="str">
        <f t="shared" si="40"/>
        <v>Yes</v>
      </c>
    </row>
    <row r="136" spans="1:12" x14ac:dyDescent="0.2">
      <c r="A136" s="128" t="s">
        <v>989</v>
      </c>
      <c r="B136" s="22" t="s">
        <v>213</v>
      </c>
      <c r="C136" s="23">
        <v>113</v>
      </c>
      <c r="D136" s="27" t="str">
        <f t="shared" si="43"/>
        <v>N/A</v>
      </c>
      <c r="E136" s="23">
        <v>117</v>
      </c>
      <c r="F136" s="27" t="str">
        <f t="shared" si="44"/>
        <v>N/A</v>
      </c>
      <c r="G136" s="23">
        <v>115</v>
      </c>
      <c r="H136" s="27" t="str">
        <f t="shared" si="45"/>
        <v>N/A</v>
      </c>
      <c r="I136" s="8">
        <v>3.54</v>
      </c>
      <c r="J136" s="8">
        <v>-1.71</v>
      </c>
      <c r="K136" s="28" t="s">
        <v>735</v>
      </c>
      <c r="L136" s="105" t="str">
        <f t="shared" si="40"/>
        <v>Yes</v>
      </c>
    </row>
    <row r="137" spans="1:12" x14ac:dyDescent="0.2">
      <c r="A137" s="128" t="s">
        <v>990</v>
      </c>
      <c r="B137" s="22" t="s">
        <v>213</v>
      </c>
      <c r="C137" s="23">
        <v>4401</v>
      </c>
      <c r="D137" s="27" t="str">
        <f t="shared" si="43"/>
        <v>N/A</v>
      </c>
      <c r="E137" s="23">
        <v>4573</v>
      </c>
      <c r="F137" s="27" t="str">
        <f t="shared" si="44"/>
        <v>N/A</v>
      </c>
      <c r="G137" s="23">
        <v>4732</v>
      </c>
      <c r="H137" s="27" t="str">
        <f t="shared" si="45"/>
        <v>N/A</v>
      </c>
      <c r="I137" s="8">
        <v>3.9079999999999999</v>
      </c>
      <c r="J137" s="8">
        <v>3.4769999999999999</v>
      </c>
      <c r="K137" s="28" t="s">
        <v>735</v>
      </c>
      <c r="L137" s="105" t="str">
        <f t="shared" si="40"/>
        <v>Yes</v>
      </c>
    </row>
    <row r="138" spans="1:12" x14ac:dyDescent="0.2">
      <c r="A138" s="128" t="s">
        <v>991</v>
      </c>
      <c r="B138" s="22" t="s">
        <v>213</v>
      </c>
      <c r="C138" s="23">
        <v>159</v>
      </c>
      <c r="D138" s="27" t="str">
        <f t="shared" si="43"/>
        <v>N/A</v>
      </c>
      <c r="E138" s="23">
        <v>120</v>
      </c>
      <c r="F138" s="27" t="str">
        <f t="shared" si="44"/>
        <v>N/A</v>
      </c>
      <c r="G138" s="23">
        <v>11</v>
      </c>
      <c r="H138" s="27" t="str">
        <f t="shared" si="45"/>
        <v>N/A</v>
      </c>
      <c r="I138" s="8">
        <v>-24.5</v>
      </c>
      <c r="J138" s="8">
        <v>-99.2</v>
      </c>
      <c r="K138" s="28" t="s">
        <v>735</v>
      </c>
      <c r="L138" s="105" t="str">
        <f t="shared" si="40"/>
        <v>No</v>
      </c>
    </row>
    <row r="139" spans="1:12" x14ac:dyDescent="0.2">
      <c r="A139" s="152" t="s">
        <v>105</v>
      </c>
      <c r="B139" s="22" t="s">
        <v>213</v>
      </c>
      <c r="C139" s="23">
        <v>42116</v>
      </c>
      <c r="D139" s="27" t="str">
        <f t="shared" si="43"/>
        <v>N/A</v>
      </c>
      <c r="E139" s="23">
        <v>43978</v>
      </c>
      <c r="F139" s="27" t="str">
        <f t="shared" si="44"/>
        <v>N/A</v>
      </c>
      <c r="G139" s="23">
        <v>49474</v>
      </c>
      <c r="H139" s="27" t="str">
        <f t="shared" si="45"/>
        <v>N/A</v>
      </c>
      <c r="I139" s="8">
        <v>4.4210000000000003</v>
      </c>
      <c r="J139" s="8">
        <v>12.5</v>
      </c>
      <c r="K139" s="28" t="s">
        <v>735</v>
      </c>
      <c r="L139" s="105" t="str">
        <f t="shared" si="40"/>
        <v>No</v>
      </c>
    </row>
    <row r="140" spans="1:12" x14ac:dyDescent="0.2">
      <c r="A140" s="128" t="s">
        <v>992</v>
      </c>
      <c r="B140" s="22" t="s">
        <v>213</v>
      </c>
      <c r="C140" s="23">
        <v>23585</v>
      </c>
      <c r="D140" s="27" t="str">
        <f t="shared" si="43"/>
        <v>N/A</v>
      </c>
      <c r="E140" s="23">
        <v>24951</v>
      </c>
      <c r="F140" s="27" t="str">
        <f t="shared" si="44"/>
        <v>N/A</v>
      </c>
      <c r="G140" s="23">
        <v>36272</v>
      </c>
      <c r="H140" s="27" t="str">
        <f t="shared" si="45"/>
        <v>N/A</v>
      </c>
      <c r="I140" s="8">
        <v>5.7919999999999998</v>
      </c>
      <c r="J140" s="8">
        <v>45.37</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9647</v>
      </c>
      <c r="D143" s="27" t="str">
        <f t="shared" si="43"/>
        <v>N/A</v>
      </c>
      <c r="E143" s="23">
        <v>8583</v>
      </c>
      <c r="F143" s="27" t="str">
        <f t="shared" si="44"/>
        <v>N/A</v>
      </c>
      <c r="G143" s="23">
        <v>8468</v>
      </c>
      <c r="H143" s="27" t="str">
        <f t="shared" si="45"/>
        <v>N/A</v>
      </c>
      <c r="I143" s="8">
        <v>-11</v>
      </c>
      <c r="J143" s="8">
        <v>-1.34</v>
      </c>
      <c r="K143" s="28" t="s">
        <v>735</v>
      </c>
      <c r="L143" s="105" t="str">
        <f t="shared" si="40"/>
        <v>Yes</v>
      </c>
    </row>
    <row r="144" spans="1:12" x14ac:dyDescent="0.2">
      <c r="A144" s="128" t="s">
        <v>996</v>
      </c>
      <c r="B144" s="22" t="s">
        <v>213</v>
      </c>
      <c r="C144" s="23">
        <v>8403</v>
      </c>
      <c r="D144" s="27" t="str">
        <f t="shared" si="43"/>
        <v>N/A</v>
      </c>
      <c r="E144" s="23">
        <v>10026</v>
      </c>
      <c r="F144" s="27" t="str">
        <f t="shared" si="44"/>
        <v>N/A</v>
      </c>
      <c r="G144" s="23">
        <v>4661</v>
      </c>
      <c r="H144" s="27" t="str">
        <f t="shared" si="45"/>
        <v>N/A</v>
      </c>
      <c r="I144" s="8">
        <v>19.309999999999999</v>
      </c>
      <c r="J144" s="8">
        <v>-53.5</v>
      </c>
      <c r="K144" s="28" t="s">
        <v>735</v>
      </c>
      <c r="L144" s="105" t="str">
        <f t="shared" si="40"/>
        <v>No</v>
      </c>
    </row>
    <row r="145" spans="1:12" x14ac:dyDescent="0.2">
      <c r="A145" s="128" t="s">
        <v>997</v>
      </c>
      <c r="B145" s="22" t="s">
        <v>213</v>
      </c>
      <c r="C145" s="23">
        <v>481</v>
      </c>
      <c r="D145" s="27" t="str">
        <f t="shared" si="43"/>
        <v>N/A</v>
      </c>
      <c r="E145" s="23">
        <v>418</v>
      </c>
      <c r="F145" s="27" t="str">
        <f t="shared" si="44"/>
        <v>N/A</v>
      </c>
      <c r="G145" s="23">
        <v>73</v>
      </c>
      <c r="H145" s="27" t="str">
        <f t="shared" si="45"/>
        <v>N/A</v>
      </c>
      <c r="I145" s="8">
        <v>-13.1</v>
      </c>
      <c r="J145" s="8">
        <v>-82.5</v>
      </c>
      <c r="K145" s="28" t="s">
        <v>735</v>
      </c>
      <c r="L145" s="105" t="str">
        <f t="shared" si="40"/>
        <v>No</v>
      </c>
    </row>
    <row r="146" spans="1:12" ht="25.5" x14ac:dyDescent="0.2">
      <c r="A146" s="138" t="s">
        <v>998</v>
      </c>
      <c r="B146" s="1" t="s">
        <v>213</v>
      </c>
      <c r="C146" s="1">
        <v>4359</v>
      </c>
      <c r="D146" s="7" t="str">
        <f t="shared" ref="D146:D151" si="46">IF($B146="N/A","N/A",IF(C146&gt;10,"No",IF(C146&lt;-10,"No","Yes")))</f>
        <v>N/A</v>
      </c>
      <c r="E146" s="1">
        <v>4284</v>
      </c>
      <c r="F146" s="7" t="str">
        <f t="shared" ref="F146:F151" si="47">IF($B146="N/A","N/A",IF(E146&gt;10,"No",IF(E146&lt;-10,"No","Yes")))</f>
        <v>N/A</v>
      </c>
      <c r="G146" s="1">
        <v>4553</v>
      </c>
      <c r="H146" s="7" t="str">
        <f t="shared" ref="H146:H151" si="48">IF($B146="N/A","N/A",IF(G146&gt;10,"No",IF(G146&lt;-10,"No","Yes")))</f>
        <v>N/A</v>
      </c>
      <c r="I146" s="36">
        <v>-1.72</v>
      </c>
      <c r="J146" s="36">
        <v>6.2789999999999999</v>
      </c>
      <c r="K146" s="28" t="s">
        <v>734</v>
      </c>
      <c r="L146" s="105" t="str">
        <f t="shared" ref="L146:L151" si="49">IF(J146="Div by 0", "N/A", IF(K146="N/A","N/A", IF(J146&gt;VALUE(MID(K146,1,2)), "No", IF(J146&lt;-1*VALUE(MID(K146,1,2)), "No", "Yes"))))</f>
        <v>Yes</v>
      </c>
    </row>
    <row r="147" spans="1:12" x14ac:dyDescent="0.2">
      <c r="A147" s="151" t="s">
        <v>326</v>
      </c>
      <c r="B147" s="30" t="s">
        <v>213</v>
      </c>
      <c r="C147" s="9">
        <v>1.4472447899000001</v>
      </c>
      <c r="D147" s="7" t="str">
        <f t="shared" si="46"/>
        <v>N/A</v>
      </c>
      <c r="E147" s="9">
        <v>1.4102310883</v>
      </c>
      <c r="F147" s="7" t="str">
        <f t="shared" si="47"/>
        <v>N/A</v>
      </c>
      <c r="G147" s="9">
        <v>1.3882282634000001</v>
      </c>
      <c r="H147" s="7" t="str">
        <f t="shared" si="48"/>
        <v>N/A</v>
      </c>
      <c r="I147" s="36">
        <v>-2.56</v>
      </c>
      <c r="J147" s="36">
        <v>-1.56</v>
      </c>
      <c r="K147" s="28" t="s">
        <v>734</v>
      </c>
      <c r="L147" s="105" t="str">
        <f t="shared" si="49"/>
        <v>Yes</v>
      </c>
    </row>
    <row r="148" spans="1:12" x14ac:dyDescent="0.2">
      <c r="A148" s="128" t="s">
        <v>327</v>
      </c>
      <c r="B148" s="30" t="s">
        <v>213</v>
      </c>
      <c r="C148" s="9">
        <v>15.159496634</v>
      </c>
      <c r="D148" s="7" t="str">
        <f t="shared" si="46"/>
        <v>N/A</v>
      </c>
      <c r="E148" s="9">
        <v>14.080540693</v>
      </c>
      <c r="F148" s="7" t="str">
        <f t="shared" si="47"/>
        <v>N/A</v>
      </c>
      <c r="G148" s="9">
        <v>13.67178996</v>
      </c>
      <c r="H148" s="7" t="str">
        <f t="shared" si="48"/>
        <v>N/A</v>
      </c>
      <c r="I148" s="36">
        <v>-7.12</v>
      </c>
      <c r="J148" s="36">
        <v>-2.9</v>
      </c>
      <c r="K148" s="28" t="s">
        <v>734</v>
      </c>
      <c r="L148" s="105" t="str">
        <f t="shared" si="49"/>
        <v>Yes</v>
      </c>
    </row>
    <row r="149" spans="1:12" x14ac:dyDescent="0.2">
      <c r="A149" s="128" t="s">
        <v>328</v>
      </c>
      <c r="B149" s="30" t="s">
        <v>213</v>
      </c>
      <c r="C149" s="9">
        <v>2.5338342654999999</v>
      </c>
      <c r="D149" s="7" t="str">
        <f t="shared" si="46"/>
        <v>N/A</v>
      </c>
      <c r="E149" s="9">
        <v>2.4647526011999998</v>
      </c>
      <c r="F149" s="7" t="str">
        <f t="shared" si="47"/>
        <v>N/A</v>
      </c>
      <c r="G149" s="9">
        <v>2.5740967908000001</v>
      </c>
      <c r="H149" s="7" t="str">
        <f t="shared" si="48"/>
        <v>N/A</v>
      </c>
      <c r="I149" s="36">
        <v>-2.73</v>
      </c>
      <c r="J149" s="36">
        <v>4.4359999999999999</v>
      </c>
      <c r="K149" s="28" t="s">
        <v>734</v>
      </c>
      <c r="L149" s="105" t="str">
        <f t="shared" si="49"/>
        <v>Yes</v>
      </c>
    </row>
    <row r="150" spans="1:12" x14ac:dyDescent="0.2">
      <c r="A150" s="128" t="s">
        <v>329</v>
      </c>
      <c r="B150" s="30" t="s">
        <v>213</v>
      </c>
      <c r="C150" s="9">
        <v>2.8686322899999998E-2</v>
      </c>
      <c r="D150" s="7" t="str">
        <f t="shared" si="46"/>
        <v>N/A</v>
      </c>
      <c r="E150" s="9">
        <v>3.4779126200000003E-2</v>
      </c>
      <c r="F150" s="7" t="str">
        <f t="shared" si="47"/>
        <v>N/A</v>
      </c>
      <c r="G150" s="9">
        <v>4.5368288100000001E-2</v>
      </c>
      <c r="H150" s="7" t="str">
        <f t="shared" si="48"/>
        <v>N/A</v>
      </c>
      <c r="I150" s="36">
        <v>21.24</v>
      </c>
      <c r="J150" s="36">
        <v>30.45</v>
      </c>
      <c r="K150" s="28" t="s">
        <v>734</v>
      </c>
      <c r="L150" s="105" t="str">
        <f t="shared" si="49"/>
        <v>No</v>
      </c>
    </row>
    <row r="151" spans="1:12" x14ac:dyDescent="0.2">
      <c r="A151" s="128" t="s">
        <v>330</v>
      </c>
      <c r="B151" s="30" t="s">
        <v>213</v>
      </c>
      <c r="C151" s="9">
        <v>2.1369550800000001E-2</v>
      </c>
      <c r="D151" s="7" t="str">
        <f t="shared" si="46"/>
        <v>N/A</v>
      </c>
      <c r="E151" s="9">
        <v>3.8655691499999999E-2</v>
      </c>
      <c r="F151" s="7" t="str">
        <f t="shared" si="47"/>
        <v>N/A</v>
      </c>
      <c r="G151" s="9">
        <v>3.8404010199999998E-2</v>
      </c>
      <c r="H151" s="7" t="str">
        <f t="shared" si="48"/>
        <v>N/A</v>
      </c>
      <c r="I151" s="36">
        <v>80.89</v>
      </c>
      <c r="J151" s="36">
        <v>-0.65100000000000002</v>
      </c>
      <c r="K151" s="28" t="s">
        <v>734</v>
      </c>
      <c r="L151" s="105" t="str">
        <f t="shared" si="49"/>
        <v>Yes</v>
      </c>
    </row>
    <row r="152" spans="1:12" x14ac:dyDescent="0.2">
      <c r="A152" s="138" t="s">
        <v>999</v>
      </c>
      <c r="B152" s="22" t="s">
        <v>213</v>
      </c>
      <c r="C152" s="23">
        <v>15555</v>
      </c>
      <c r="D152" s="27" t="str">
        <f t="shared" ref="D152:D158" si="50">IF($B152="N/A","N/A",IF(C152&gt;10,"No",IF(C152&lt;-10,"No","Yes")))</f>
        <v>N/A</v>
      </c>
      <c r="E152" s="23">
        <v>17576</v>
      </c>
      <c r="F152" s="27" t="str">
        <f t="shared" ref="F152:F158" si="51">IF($B152="N/A","N/A",IF(E152&gt;10,"No",IF(E152&lt;-10,"No","Yes")))</f>
        <v>N/A</v>
      </c>
      <c r="G152" s="23">
        <v>19172</v>
      </c>
      <c r="H152" s="27" t="str">
        <f t="shared" ref="H152:H158" si="52">IF($B152="N/A","N/A",IF(G152&gt;10,"No",IF(G152&lt;-10,"No","Yes")))</f>
        <v>N/A</v>
      </c>
      <c r="I152" s="8">
        <v>12.99</v>
      </c>
      <c r="J152" s="8">
        <v>9.0809999999999995</v>
      </c>
      <c r="K152" s="28" t="s">
        <v>734</v>
      </c>
      <c r="L152" s="105" t="str">
        <f t="shared" ref="L152:L159" si="53">IF(J152="Div by 0", "N/A", IF(K152="N/A","N/A", IF(J152&gt;VALUE(MID(K152,1,2)), "No", IF(J152&lt;-1*VALUE(MID(K152,1,2)), "No", "Yes"))))</f>
        <v>Yes</v>
      </c>
    </row>
    <row r="153" spans="1:12" x14ac:dyDescent="0.2">
      <c r="A153" s="151" t="s">
        <v>1000</v>
      </c>
      <c r="B153" s="22" t="s">
        <v>213</v>
      </c>
      <c r="C153" s="4">
        <v>5.1644626535000002</v>
      </c>
      <c r="D153" s="27" t="str">
        <f t="shared" si="50"/>
        <v>N/A</v>
      </c>
      <c r="E153" s="4">
        <v>5.7857660149000001</v>
      </c>
      <c r="F153" s="27" t="str">
        <f t="shared" si="51"/>
        <v>N/A</v>
      </c>
      <c r="G153" s="4">
        <v>5.8456209676000004</v>
      </c>
      <c r="H153" s="27" t="str">
        <f t="shared" si="52"/>
        <v>N/A</v>
      </c>
      <c r="I153" s="8">
        <v>12.03</v>
      </c>
      <c r="J153" s="8">
        <v>1.0349999999999999</v>
      </c>
      <c r="K153" s="28" t="s">
        <v>734</v>
      </c>
      <c r="L153" s="105" t="str">
        <f t="shared" si="53"/>
        <v>Yes</v>
      </c>
    </row>
    <row r="154" spans="1:12" x14ac:dyDescent="0.2">
      <c r="A154" s="138" t="s">
        <v>1001</v>
      </c>
      <c r="B154" s="22" t="s">
        <v>213</v>
      </c>
      <c r="C154" s="4">
        <v>27.075407277</v>
      </c>
      <c r="D154" s="27" t="str">
        <f t="shared" si="50"/>
        <v>N/A</v>
      </c>
      <c r="E154" s="4">
        <v>27.020557588999999</v>
      </c>
      <c r="F154" s="27" t="str">
        <f t="shared" si="51"/>
        <v>N/A</v>
      </c>
      <c r="G154" s="4">
        <v>25.671615797000001</v>
      </c>
      <c r="H154" s="27" t="str">
        <f t="shared" si="52"/>
        <v>N/A</v>
      </c>
      <c r="I154" s="8">
        <v>-0.20300000000000001</v>
      </c>
      <c r="J154" s="8">
        <v>-4.99</v>
      </c>
      <c r="K154" s="28" t="s">
        <v>734</v>
      </c>
      <c r="L154" s="105" t="str">
        <f t="shared" si="53"/>
        <v>Yes</v>
      </c>
    </row>
    <row r="155" spans="1:12" x14ac:dyDescent="0.2">
      <c r="A155" s="138" t="s">
        <v>1002</v>
      </c>
      <c r="B155" s="22" t="s">
        <v>213</v>
      </c>
      <c r="C155" s="4">
        <v>19.833070059000001</v>
      </c>
      <c r="D155" s="27" t="str">
        <f t="shared" si="50"/>
        <v>N/A</v>
      </c>
      <c r="E155" s="4">
        <v>22.275124674000001</v>
      </c>
      <c r="F155" s="27" t="str">
        <f t="shared" si="51"/>
        <v>N/A</v>
      </c>
      <c r="G155" s="4">
        <v>23.887064224</v>
      </c>
      <c r="H155" s="27" t="str">
        <f t="shared" si="52"/>
        <v>N/A</v>
      </c>
      <c r="I155" s="8">
        <v>12.31</v>
      </c>
      <c r="J155" s="8">
        <v>7.2370000000000001</v>
      </c>
      <c r="K155" s="28" t="s">
        <v>734</v>
      </c>
      <c r="L155" s="105" t="str">
        <f t="shared" si="53"/>
        <v>Yes</v>
      </c>
    </row>
    <row r="156" spans="1:12" x14ac:dyDescent="0.2">
      <c r="A156" s="138" t="s">
        <v>1003</v>
      </c>
      <c r="B156" s="22" t="s">
        <v>213</v>
      </c>
      <c r="C156" s="4">
        <v>0.28529852030000002</v>
      </c>
      <c r="D156" s="27" t="str">
        <f t="shared" si="50"/>
        <v>N/A</v>
      </c>
      <c r="E156" s="4">
        <v>0.4220921225</v>
      </c>
      <c r="F156" s="27" t="str">
        <f t="shared" si="51"/>
        <v>N/A</v>
      </c>
      <c r="G156" s="4">
        <v>0.49709984439999999</v>
      </c>
      <c r="H156" s="27" t="str">
        <f t="shared" si="52"/>
        <v>N/A</v>
      </c>
      <c r="I156" s="8">
        <v>47.95</v>
      </c>
      <c r="J156" s="8">
        <v>17.77</v>
      </c>
      <c r="K156" s="28" t="s">
        <v>734</v>
      </c>
      <c r="L156" s="105" t="str">
        <f t="shared" si="53"/>
        <v>Yes</v>
      </c>
    </row>
    <row r="157" spans="1:12" x14ac:dyDescent="0.2">
      <c r="A157" s="138" t="s">
        <v>1004</v>
      </c>
      <c r="B157" s="22" t="s">
        <v>213</v>
      </c>
      <c r="C157" s="4">
        <v>0.39414949189999998</v>
      </c>
      <c r="D157" s="27" t="str">
        <f t="shared" si="50"/>
        <v>N/A</v>
      </c>
      <c r="E157" s="4">
        <v>0.37291372960000002</v>
      </c>
      <c r="F157" s="27" t="str">
        <f t="shared" si="51"/>
        <v>N/A</v>
      </c>
      <c r="G157" s="4">
        <v>0.3719125197</v>
      </c>
      <c r="H157" s="27" t="str">
        <f t="shared" si="52"/>
        <v>N/A</v>
      </c>
      <c r="I157" s="8">
        <v>-5.39</v>
      </c>
      <c r="J157" s="8">
        <v>-0.26800000000000002</v>
      </c>
      <c r="K157" s="28" t="s">
        <v>734</v>
      </c>
      <c r="L157" s="105" t="str">
        <f t="shared" si="53"/>
        <v>Yes</v>
      </c>
    </row>
    <row r="158" spans="1:12" x14ac:dyDescent="0.2">
      <c r="A158" s="128" t="s">
        <v>1005</v>
      </c>
      <c r="B158" s="22" t="s">
        <v>213</v>
      </c>
      <c r="C158" s="23">
        <v>719</v>
      </c>
      <c r="D158" s="27" t="str">
        <f t="shared" si="50"/>
        <v>N/A</v>
      </c>
      <c r="E158" s="23">
        <v>758</v>
      </c>
      <c r="F158" s="27" t="str">
        <f t="shared" si="51"/>
        <v>N/A</v>
      </c>
      <c r="G158" s="23">
        <v>898</v>
      </c>
      <c r="H158" s="27" t="str">
        <f t="shared" si="52"/>
        <v>N/A</v>
      </c>
      <c r="I158" s="8">
        <v>5.4240000000000004</v>
      </c>
      <c r="J158" s="8">
        <v>18.47</v>
      </c>
      <c r="K158" s="28" t="s">
        <v>734</v>
      </c>
      <c r="L158" s="105" t="str">
        <f t="shared" si="53"/>
        <v>Yes</v>
      </c>
    </row>
    <row r="159" spans="1:12" ht="25.5" x14ac:dyDescent="0.2">
      <c r="A159" s="138" t="s">
        <v>1006</v>
      </c>
      <c r="B159" s="22" t="s">
        <v>213</v>
      </c>
      <c r="C159" s="23">
        <v>16829</v>
      </c>
      <c r="D159" s="27" t="str">
        <f>IF($B159="N/A","N/A",IF(C159&gt;10,"No",IF(C159&lt;-10,"No","Yes")))</f>
        <v>N/A</v>
      </c>
      <c r="E159" s="23">
        <v>19036</v>
      </c>
      <c r="F159" s="27" t="str">
        <f>IF($B159="N/A","N/A",IF(E159&gt;10,"No",IF(E159&lt;-10,"No","Yes")))</f>
        <v>N/A</v>
      </c>
      <c r="G159" s="23">
        <v>20075</v>
      </c>
      <c r="H159" s="27" t="str">
        <f>IF($B159="N/A","N/A",IF(G159&gt;10,"No",IF(G159&lt;-10,"No","Yes")))</f>
        <v>N/A</v>
      </c>
      <c r="I159" s="8">
        <v>13.11</v>
      </c>
      <c r="J159" s="8">
        <v>5.4580000000000002</v>
      </c>
      <c r="K159" s="28" t="s">
        <v>734</v>
      </c>
      <c r="L159" s="105" t="str">
        <f t="shared" si="53"/>
        <v>Yes</v>
      </c>
    </row>
    <row r="160" spans="1:12" x14ac:dyDescent="0.2">
      <c r="A160" s="137" t="s">
        <v>1007</v>
      </c>
      <c r="B160" s="22" t="s">
        <v>213</v>
      </c>
      <c r="C160" s="23">
        <v>13360</v>
      </c>
      <c r="D160" s="27" t="str">
        <f t="shared" ref="D160:D234" si="54">IF($B160="N/A","N/A",IF(C160&gt;10,"No",IF(C160&lt;-10,"No","Yes")))</f>
        <v>N/A</v>
      </c>
      <c r="E160" s="23">
        <v>13882</v>
      </c>
      <c r="F160" s="27" t="str">
        <f t="shared" ref="F160:F234" si="55">IF($B160="N/A","N/A",IF(E160&gt;10,"No",IF(E160&lt;-10,"No","Yes")))</f>
        <v>N/A</v>
      </c>
      <c r="G160" s="23">
        <v>14525</v>
      </c>
      <c r="H160" s="27" t="str">
        <f t="shared" ref="H160:H223" si="56">IF($B160="N/A","N/A",IF(G160&gt;10,"No",IF(G160&lt;-10,"No","Yes")))</f>
        <v>N/A</v>
      </c>
      <c r="I160" s="8">
        <v>3.907</v>
      </c>
      <c r="J160" s="8">
        <v>4.6319999999999997</v>
      </c>
      <c r="K160" s="28" t="s">
        <v>734</v>
      </c>
      <c r="L160" s="105" t="str">
        <f t="shared" ref="L160:L223" si="57">IF(J160="Div by 0", "N/A", IF(K160="N/A","N/A", IF(J160&gt;VALUE(MID(K160,1,2)), "No", IF(J160&lt;-1*VALUE(MID(K160,1,2)), "No", "Yes"))))</f>
        <v>Yes</v>
      </c>
    </row>
    <row r="161" spans="1:12" x14ac:dyDescent="0.2">
      <c r="A161" s="153" t="s">
        <v>71</v>
      </c>
      <c r="B161" s="22" t="s">
        <v>213</v>
      </c>
      <c r="C161" s="4">
        <v>4.4356940566</v>
      </c>
      <c r="D161" s="27" t="str">
        <f t="shared" si="54"/>
        <v>N/A</v>
      </c>
      <c r="E161" s="4">
        <v>4.5697544275000004</v>
      </c>
      <c r="F161" s="27" t="str">
        <f t="shared" si="55"/>
        <v>N/A</v>
      </c>
      <c r="G161" s="4">
        <v>4.4287317210000001</v>
      </c>
      <c r="H161" s="27" t="str">
        <f t="shared" si="56"/>
        <v>N/A</v>
      </c>
      <c r="I161" s="8">
        <v>3.0219999999999998</v>
      </c>
      <c r="J161" s="8">
        <v>-3.09</v>
      </c>
      <c r="K161" s="28" t="s">
        <v>734</v>
      </c>
      <c r="L161" s="105" t="str">
        <f t="shared" si="57"/>
        <v>Yes</v>
      </c>
    </row>
    <row r="162" spans="1:12" x14ac:dyDescent="0.2">
      <c r="A162" s="137" t="s">
        <v>111</v>
      </c>
      <c r="B162" s="22" t="s">
        <v>213</v>
      </c>
      <c r="C162" s="4">
        <v>26.543751829000001</v>
      </c>
      <c r="D162" s="27" t="str">
        <f t="shared" si="54"/>
        <v>N/A</v>
      </c>
      <c r="E162" s="4">
        <v>26.255514878</v>
      </c>
      <c r="F162" s="27" t="str">
        <f t="shared" si="55"/>
        <v>N/A</v>
      </c>
      <c r="G162" s="4">
        <v>25.136064788999999</v>
      </c>
      <c r="H162" s="27" t="str">
        <f t="shared" si="56"/>
        <v>N/A</v>
      </c>
      <c r="I162" s="8">
        <v>-1.0900000000000001</v>
      </c>
      <c r="J162" s="8">
        <v>-4.26</v>
      </c>
      <c r="K162" s="28" t="s">
        <v>734</v>
      </c>
      <c r="L162" s="105" t="str">
        <f t="shared" si="57"/>
        <v>Yes</v>
      </c>
    </row>
    <row r="163" spans="1:12" x14ac:dyDescent="0.2">
      <c r="A163" s="137" t="s">
        <v>112</v>
      </c>
      <c r="B163" s="22" t="s">
        <v>213</v>
      </c>
      <c r="C163" s="4">
        <v>16.868035690999999</v>
      </c>
      <c r="D163" s="27" t="str">
        <f t="shared" si="54"/>
        <v>N/A</v>
      </c>
      <c r="E163" s="4">
        <v>16.986475671000001</v>
      </c>
      <c r="F163" s="27" t="str">
        <f t="shared" si="55"/>
        <v>N/A</v>
      </c>
      <c r="G163" s="4">
        <v>17.272763246</v>
      </c>
      <c r="H163" s="27" t="str">
        <f t="shared" si="56"/>
        <v>N/A</v>
      </c>
      <c r="I163" s="8">
        <v>0.70220000000000005</v>
      </c>
      <c r="J163" s="8">
        <v>1.6850000000000001</v>
      </c>
      <c r="K163" s="28" t="s">
        <v>734</v>
      </c>
      <c r="L163" s="105" t="str">
        <f t="shared" si="57"/>
        <v>Yes</v>
      </c>
    </row>
    <row r="164" spans="1:12" x14ac:dyDescent="0.2">
      <c r="A164" s="137" t="s">
        <v>113</v>
      </c>
      <c r="B164" s="22" t="s">
        <v>213</v>
      </c>
      <c r="C164" s="4">
        <v>1.043139E-3</v>
      </c>
      <c r="D164" s="27" t="str">
        <f t="shared" si="54"/>
        <v>N/A</v>
      </c>
      <c r="E164" s="4">
        <v>5.2695650000000004E-4</v>
      </c>
      <c r="F164" s="27" t="str">
        <f t="shared" si="55"/>
        <v>N/A</v>
      </c>
      <c r="G164" s="4">
        <v>4.8783110000000002E-4</v>
      </c>
      <c r="H164" s="27" t="str">
        <f t="shared" si="56"/>
        <v>N/A</v>
      </c>
      <c r="I164" s="8">
        <v>-49.5</v>
      </c>
      <c r="J164" s="8">
        <v>-7.42</v>
      </c>
      <c r="K164" s="28" t="s">
        <v>734</v>
      </c>
      <c r="L164" s="105" t="str">
        <f t="shared" si="57"/>
        <v>Yes</v>
      </c>
    </row>
    <row r="165" spans="1:12" x14ac:dyDescent="0.2">
      <c r="A165" s="137" t="s">
        <v>114</v>
      </c>
      <c r="B165" s="22" t="s">
        <v>213</v>
      </c>
      <c r="C165" s="4">
        <v>3.32415234E-2</v>
      </c>
      <c r="D165" s="27" t="str">
        <f t="shared" si="54"/>
        <v>N/A</v>
      </c>
      <c r="E165" s="4">
        <v>2.2738642E-2</v>
      </c>
      <c r="F165" s="27" t="str">
        <f t="shared" si="55"/>
        <v>N/A</v>
      </c>
      <c r="G165" s="4">
        <v>4.2446537600000001E-2</v>
      </c>
      <c r="H165" s="27" t="str">
        <f t="shared" si="56"/>
        <v>N/A</v>
      </c>
      <c r="I165" s="8">
        <v>-31.6</v>
      </c>
      <c r="J165" s="8">
        <v>86.67</v>
      </c>
      <c r="K165" s="28" t="s">
        <v>734</v>
      </c>
      <c r="L165" s="105" t="str">
        <f t="shared" si="57"/>
        <v>No</v>
      </c>
    </row>
    <row r="166" spans="1:12" x14ac:dyDescent="0.2">
      <c r="A166" s="137" t="s">
        <v>426</v>
      </c>
      <c r="B166" s="22" t="s">
        <v>213</v>
      </c>
      <c r="C166" s="23">
        <v>5205</v>
      </c>
      <c r="D166" s="27" t="str">
        <f>IF($B166="N/A","N/A",IF(C166&gt;10,"No",IF(C166&lt;-10,"No","Yes")))</f>
        <v>N/A</v>
      </c>
      <c r="E166" s="23">
        <v>5324</v>
      </c>
      <c r="F166" s="27" t="str">
        <f>IF($B166="N/A","N/A",IF(E166&gt;10,"No",IF(E166&lt;-10,"No","Yes")))</f>
        <v>N/A</v>
      </c>
      <c r="G166" s="23">
        <v>5463</v>
      </c>
      <c r="H166" s="27" t="str">
        <f>IF($B166="N/A","N/A",IF(G166&gt;10,"No",IF(G166&lt;-10,"No","Yes")))</f>
        <v>N/A</v>
      </c>
      <c r="I166" s="8">
        <v>2.286</v>
      </c>
      <c r="J166" s="8">
        <v>2.6110000000000002</v>
      </c>
      <c r="K166" s="28" t="s">
        <v>734</v>
      </c>
      <c r="L166" s="105" t="str">
        <f t="shared" si="57"/>
        <v>Yes</v>
      </c>
    </row>
    <row r="167" spans="1:12" x14ac:dyDescent="0.2">
      <c r="A167" s="137" t="s">
        <v>427</v>
      </c>
      <c r="B167" s="22" t="s">
        <v>213</v>
      </c>
      <c r="C167" s="23">
        <v>237</v>
      </c>
      <c r="D167" s="27" t="str">
        <f>IF($B167="N/A","N/A",IF(C167&gt;10,"No",IF(C167&lt;-10,"No","Yes")))</f>
        <v>N/A</v>
      </c>
      <c r="E167" s="23">
        <v>270</v>
      </c>
      <c r="F167" s="27" t="str">
        <f>IF($B167="N/A","N/A",IF(E167&gt;10,"No",IF(E167&lt;-10,"No","Yes")))</f>
        <v>N/A</v>
      </c>
      <c r="G167" s="23">
        <v>310</v>
      </c>
      <c r="H167" s="27" t="str">
        <f>IF($B167="N/A","N/A",IF(G167&gt;10,"No",IF(G167&lt;-10,"No","Yes")))</f>
        <v>N/A</v>
      </c>
      <c r="I167" s="8">
        <v>13.92</v>
      </c>
      <c r="J167" s="8">
        <v>14.81</v>
      </c>
      <c r="K167" s="28" t="s">
        <v>734</v>
      </c>
      <c r="L167" s="105" t="str">
        <f t="shared" si="57"/>
        <v>Yes</v>
      </c>
    </row>
    <row r="168" spans="1:12" x14ac:dyDescent="0.2">
      <c r="A168" s="137" t="s">
        <v>428</v>
      </c>
      <c r="B168" s="22" t="s">
        <v>213</v>
      </c>
      <c r="C168" s="23">
        <v>4449</v>
      </c>
      <c r="D168" s="27" t="str">
        <f>IF($B168="N/A","N/A",IF(C168&gt;10,"No",IF(C168&lt;-10,"No","Yes")))</f>
        <v>N/A</v>
      </c>
      <c r="E168" s="23">
        <v>4619</v>
      </c>
      <c r="F168" s="27" t="str">
        <f>IF($B168="N/A","N/A",IF(E168&gt;10,"No",IF(E168&lt;-10,"No","Yes")))</f>
        <v>N/A</v>
      </c>
      <c r="G168" s="23">
        <v>4802</v>
      </c>
      <c r="H168" s="27" t="str">
        <f>IF($B168="N/A","N/A",IF(G168&gt;10,"No",IF(G168&lt;-10,"No","Yes")))</f>
        <v>N/A</v>
      </c>
      <c r="I168" s="8">
        <v>3.8210000000000002</v>
      </c>
      <c r="J168" s="8">
        <v>3.9620000000000002</v>
      </c>
      <c r="K168" s="28" t="s">
        <v>734</v>
      </c>
      <c r="L168" s="105" t="str">
        <f t="shared" si="57"/>
        <v>Yes</v>
      </c>
    </row>
    <row r="169" spans="1:12" x14ac:dyDescent="0.2">
      <c r="A169" s="137" t="s">
        <v>429</v>
      </c>
      <c r="B169" s="22" t="s">
        <v>213</v>
      </c>
      <c r="C169" s="23">
        <v>3453</v>
      </c>
      <c r="D169" s="27" t="str">
        <f>IF($B169="N/A","N/A",IF(C169&gt;10,"No",IF(C169&lt;-10,"No","Yes")))</f>
        <v>N/A</v>
      </c>
      <c r="E169" s="23">
        <v>3658</v>
      </c>
      <c r="F169" s="27" t="str">
        <f>IF($B169="N/A","N/A",IF(E169&gt;10,"No",IF(E169&lt;-10,"No","Yes")))</f>
        <v>N/A</v>
      </c>
      <c r="G169" s="23">
        <v>3928</v>
      </c>
      <c r="H169" s="27" t="str">
        <f>IF($B169="N/A","N/A",IF(G169&gt;10,"No",IF(G169&lt;-10,"No","Yes")))</f>
        <v>N/A</v>
      </c>
      <c r="I169" s="8">
        <v>5.9370000000000003</v>
      </c>
      <c r="J169" s="8">
        <v>7.3810000000000002</v>
      </c>
      <c r="K169" s="28" t="s">
        <v>734</v>
      </c>
      <c r="L169" s="105" t="str">
        <f t="shared" si="57"/>
        <v>Yes</v>
      </c>
    </row>
    <row r="170" spans="1:12" x14ac:dyDescent="0.2">
      <c r="A170" s="137" t="s">
        <v>1734</v>
      </c>
      <c r="B170" s="22" t="s">
        <v>213</v>
      </c>
      <c r="C170" s="23">
        <v>16</v>
      </c>
      <c r="D170" s="27" t="str">
        <f>IF($B170="N/A","N/A",IF(C170&gt;10,"No",IF(C170&lt;-10,"No","Yes")))</f>
        <v>N/A</v>
      </c>
      <c r="E170" s="23">
        <v>11</v>
      </c>
      <c r="F170" s="27" t="str">
        <f>IF($B170="N/A","N/A",IF(E170&gt;10,"No",IF(E170&lt;-10,"No","Yes")))</f>
        <v>N/A</v>
      </c>
      <c r="G170" s="23">
        <v>22</v>
      </c>
      <c r="H170" s="27" t="str">
        <f>IF($B170="N/A","N/A",IF(G170&gt;10,"No",IF(G170&lt;-10,"No","Yes")))</f>
        <v>N/A</v>
      </c>
      <c r="I170" s="8">
        <v>-31.3</v>
      </c>
      <c r="J170" s="8">
        <v>100</v>
      </c>
      <c r="K170" s="28" t="s">
        <v>734</v>
      </c>
      <c r="L170" s="105" t="str">
        <f t="shared" si="57"/>
        <v>No</v>
      </c>
    </row>
    <row r="171" spans="1:12" x14ac:dyDescent="0.2">
      <c r="A171" s="151" t="s">
        <v>1008</v>
      </c>
      <c r="B171" s="22" t="s">
        <v>213</v>
      </c>
      <c r="C171" s="23">
        <v>10094</v>
      </c>
      <c r="D171" s="27" t="str">
        <f t="shared" si="54"/>
        <v>N/A</v>
      </c>
      <c r="E171" s="23">
        <v>10271</v>
      </c>
      <c r="F171" s="27" t="str">
        <f t="shared" si="55"/>
        <v>N/A</v>
      </c>
      <c r="G171" s="23">
        <v>10664</v>
      </c>
      <c r="H171" s="27" t="str">
        <f t="shared" si="56"/>
        <v>N/A</v>
      </c>
      <c r="I171" s="8">
        <v>1.754</v>
      </c>
      <c r="J171" s="8">
        <v>3.8260000000000001</v>
      </c>
      <c r="K171" s="28" t="s">
        <v>734</v>
      </c>
      <c r="L171" s="105" t="str">
        <f t="shared" si="57"/>
        <v>Yes</v>
      </c>
    </row>
    <row r="172" spans="1:12" x14ac:dyDescent="0.2">
      <c r="A172" s="137" t="s">
        <v>1009</v>
      </c>
      <c r="B172" s="22" t="s">
        <v>213</v>
      </c>
      <c r="C172" s="23">
        <v>5101</v>
      </c>
      <c r="D172" s="27" t="str">
        <f>IF($B172="N/A","N/A",IF(C172&gt;10,"No",IF(C172&lt;-10,"No","Yes")))</f>
        <v>N/A</v>
      </c>
      <c r="E172" s="23">
        <v>5204</v>
      </c>
      <c r="F172" s="27" t="str">
        <f>IF($B172="N/A","N/A",IF(E172&gt;10,"No",IF(E172&lt;-10,"No","Yes")))</f>
        <v>N/A</v>
      </c>
      <c r="G172" s="23">
        <v>5339</v>
      </c>
      <c r="H172" s="27" t="str">
        <f>IF($B172="N/A","N/A",IF(G172&gt;10,"No",IF(G172&lt;-10,"No","Yes")))</f>
        <v>N/A</v>
      </c>
      <c r="I172" s="8">
        <v>2.0190000000000001</v>
      </c>
      <c r="J172" s="8">
        <v>2.5939999999999999</v>
      </c>
      <c r="K172" s="28" t="s">
        <v>734</v>
      </c>
      <c r="L172" s="105" t="str">
        <f t="shared" si="57"/>
        <v>Yes</v>
      </c>
    </row>
    <row r="173" spans="1:12" x14ac:dyDescent="0.2">
      <c r="A173" s="137" t="s">
        <v>1010</v>
      </c>
      <c r="B173" s="22" t="s">
        <v>213</v>
      </c>
      <c r="C173" s="23">
        <v>232</v>
      </c>
      <c r="D173" s="27" t="str">
        <f>IF($B173="N/A","N/A",IF(C173&gt;10,"No",IF(C173&lt;-10,"No","Yes")))</f>
        <v>N/A</v>
      </c>
      <c r="E173" s="23">
        <v>266</v>
      </c>
      <c r="F173" s="27" t="str">
        <f>IF($B173="N/A","N/A",IF(E173&gt;10,"No",IF(E173&lt;-10,"No","Yes")))</f>
        <v>N/A</v>
      </c>
      <c r="G173" s="23">
        <v>305</v>
      </c>
      <c r="H173" s="27" t="str">
        <f>IF($B173="N/A","N/A",IF(G173&gt;10,"No",IF(G173&lt;-10,"No","Yes")))</f>
        <v>N/A</v>
      </c>
      <c r="I173" s="8">
        <v>14.66</v>
      </c>
      <c r="J173" s="8">
        <v>14.66</v>
      </c>
      <c r="K173" s="28" t="s">
        <v>734</v>
      </c>
      <c r="L173" s="105" t="str">
        <f t="shared" si="57"/>
        <v>Yes</v>
      </c>
    </row>
    <row r="174" spans="1:12" ht="25.5" x14ac:dyDescent="0.2">
      <c r="A174" s="137" t="s">
        <v>1011</v>
      </c>
      <c r="B174" s="22" t="s">
        <v>213</v>
      </c>
      <c r="C174" s="23">
        <v>2949</v>
      </c>
      <c r="D174" s="27" t="str">
        <f>IF($B174="N/A","N/A",IF(C174&gt;10,"No",IF(C174&lt;-10,"No","Yes")))</f>
        <v>N/A</v>
      </c>
      <c r="E174" s="23">
        <v>2974</v>
      </c>
      <c r="F174" s="27" t="str">
        <f>IF($B174="N/A","N/A",IF(E174&gt;10,"No",IF(E174&lt;-10,"No","Yes")))</f>
        <v>N/A</v>
      </c>
      <c r="G174" s="23">
        <v>3047</v>
      </c>
      <c r="H174" s="27" t="str">
        <f>IF($B174="N/A","N/A",IF(G174&gt;10,"No",IF(G174&lt;-10,"No","Yes")))</f>
        <v>N/A</v>
      </c>
      <c r="I174" s="8">
        <v>0.84770000000000001</v>
      </c>
      <c r="J174" s="8">
        <v>2.4550000000000001</v>
      </c>
      <c r="K174" s="28" t="s">
        <v>734</v>
      </c>
      <c r="L174" s="105" t="str">
        <f t="shared" si="57"/>
        <v>Yes</v>
      </c>
    </row>
    <row r="175" spans="1:12" ht="25.5" x14ac:dyDescent="0.2">
      <c r="A175" s="137" t="s">
        <v>1012</v>
      </c>
      <c r="B175" s="22" t="s">
        <v>213</v>
      </c>
      <c r="C175" s="23">
        <v>1798</v>
      </c>
      <c r="D175" s="27" t="str">
        <f>IF($B175="N/A","N/A",IF(C175&gt;10,"No",IF(C175&lt;-10,"No","Yes")))</f>
        <v>N/A</v>
      </c>
      <c r="E175" s="23">
        <v>1817</v>
      </c>
      <c r="F175" s="27" t="str">
        <f>IF($B175="N/A","N/A",IF(E175&gt;10,"No",IF(E175&lt;-10,"No","Yes")))</f>
        <v>N/A</v>
      </c>
      <c r="G175" s="23">
        <v>1953</v>
      </c>
      <c r="H175" s="27" t="str">
        <f>IF($B175="N/A","N/A",IF(G175&gt;10,"No",IF(G175&lt;-10,"No","Yes")))</f>
        <v>N/A</v>
      </c>
      <c r="I175" s="8">
        <v>1.0569999999999999</v>
      </c>
      <c r="J175" s="8">
        <v>7.4850000000000003</v>
      </c>
      <c r="K175" s="28" t="s">
        <v>734</v>
      </c>
      <c r="L175" s="105" t="str">
        <f t="shared" si="57"/>
        <v>Yes</v>
      </c>
    </row>
    <row r="176" spans="1:12" ht="25.5" x14ac:dyDescent="0.2">
      <c r="A176" s="137" t="s">
        <v>1735</v>
      </c>
      <c r="B176" s="22" t="s">
        <v>213</v>
      </c>
      <c r="C176" s="23">
        <v>14</v>
      </c>
      <c r="D176" s="27" t="str">
        <f>IF($B176="N/A","N/A",IF(C176&gt;10,"No",IF(C176&lt;-10,"No","Yes")))</f>
        <v>N/A</v>
      </c>
      <c r="E176" s="23">
        <v>11</v>
      </c>
      <c r="F176" s="27" t="str">
        <f>IF($B176="N/A","N/A",IF(E176&gt;10,"No",IF(E176&lt;-10,"No","Yes")))</f>
        <v>N/A</v>
      </c>
      <c r="G176" s="23">
        <v>20</v>
      </c>
      <c r="H176" s="27" t="str">
        <f>IF($B176="N/A","N/A",IF(G176&gt;10,"No",IF(G176&lt;-10,"No","Yes")))</f>
        <v>N/A</v>
      </c>
      <c r="I176" s="8">
        <v>-28.6</v>
      </c>
      <c r="J176" s="8">
        <v>100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3266</v>
      </c>
      <c r="D201" s="7" t="str">
        <f t="shared" si="54"/>
        <v>N/A</v>
      </c>
      <c r="E201" s="1">
        <v>3611</v>
      </c>
      <c r="F201" s="7" t="str">
        <f t="shared" si="55"/>
        <v>N/A</v>
      </c>
      <c r="G201" s="1">
        <v>3861</v>
      </c>
      <c r="H201" s="7" t="str">
        <f t="shared" si="56"/>
        <v>N/A</v>
      </c>
      <c r="I201" s="36">
        <v>10.56</v>
      </c>
      <c r="J201" s="36">
        <v>6.923</v>
      </c>
      <c r="K201" s="30" t="s">
        <v>734</v>
      </c>
      <c r="L201" s="158" t="str">
        <f t="shared" si="57"/>
        <v>Yes</v>
      </c>
    </row>
    <row r="202" spans="1:12" x14ac:dyDescent="0.2">
      <c r="A202" s="137" t="s">
        <v>1034</v>
      </c>
      <c r="B202" s="22" t="s">
        <v>213</v>
      </c>
      <c r="C202" s="23">
        <v>104</v>
      </c>
      <c r="D202" s="27" t="str">
        <f t="shared" si="54"/>
        <v>N/A</v>
      </c>
      <c r="E202" s="23">
        <v>120</v>
      </c>
      <c r="F202" s="27" t="str">
        <f t="shared" si="55"/>
        <v>N/A</v>
      </c>
      <c r="G202" s="23">
        <v>124</v>
      </c>
      <c r="H202" s="27" t="str">
        <f t="shared" si="56"/>
        <v>N/A</v>
      </c>
      <c r="I202" s="8">
        <v>15.38</v>
      </c>
      <c r="J202" s="8">
        <v>3.3330000000000002</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-20</v>
      </c>
      <c r="J203" s="8">
        <v>25</v>
      </c>
      <c r="K203" s="28" t="s">
        <v>734</v>
      </c>
      <c r="L203" s="105" t="str">
        <f t="shared" si="57"/>
        <v>Yes</v>
      </c>
    </row>
    <row r="204" spans="1:12" ht="25.5" x14ac:dyDescent="0.2">
      <c r="A204" s="137" t="s">
        <v>1036</v>
      </c>
      <c r="B204" s="22" t="s">
        <v>213</v>
      </c>
      <c r="C204" s="23">
        <v>1500</v>
      </c>
      <c r="D204" s="27" t="str">
        <f t="shared" si="54"/>
        <v>N/A</v>
      </c>
      <c r="E204" s="23">
        <v>1645</v>
      </c>
      <c r="F204" s="27" t="str">
        <f t="shared" si="55"/>
        <v>N/A</v>
      </c>
      <c r="G204" s="23">
        <v>1755</v>
      </c>
      <c r="H204" s="27" t="str">
        <f t="shared" si="56"/>
        <v>N/A</v>
      </c>
      <c r="I204" s="8">
        <v>9.6669999999999998</v>
      </c>
      <c r="J204" s="8">
        <v>6.6870000000000003</v>
      </c>
      <c r="K204" s="28" t="s">
        <v>734</v>
      </c>
      <c r="L204" s="105" t="str">
        <f t="shared" si="57"/>
        <v>Yes</v>
      </c>
    </row>
    <row r="205" spans="1:12" ht="25.5" x14ac:dyDescent="0.2">
      <c r="A205" s="137" t="s">
        <v>1037</v>
      </c>
      <c r="B205" s="22" t="s">
        <v>213</v>
      </c>
      <c r="C205" s="23">
        <v>1655</v>
      </c>
      <c r="D205" s="27" t="str">
        <f t="shared" si="54"/>
        <v>N/A</v>
      </c>
      <c r="E205" s="23">
        <v>1841</v>
      </c>
      <c r="F205" s="27" t="str">
        <f t="shared" si="55"/>
        <v>N/A</v>
      </c>
      <c r="G205" s="23">
        <v>1975</v>
      </c>
      <c r="H205" s="27" t="str">
        <f t="shared" si="56"/>
        <v>N/A</v>
      </c>
      <c r="I205" s="8">
        <v>11.24</v>
      </c>
      <c r="J205" s="8">
        <v>7.2789999999999999</v>
      </c>
      <c r="K205" s="28" t="s">
        <v>734</v>
      </c>
      <c r="L205" s="105" t="str">
        <f t="shared" si="57"/>
        <v>Yes</v>
      </c>
    </row>
    <row r="206" spans="1:12" ht="25.5" x14ac:dyDescent="0.2">
      <c r="A206" s="137" t="s">
        <v>1740</v>
      </c>
      <c r="B206" s="22" t="s">
        <v>213</v>
      </c>
      <c r="C206" s="23">
        <v>11</v>
      </c>
      <c r="D206" s="27" t="str">
        <f t="shared" si="54"/>
        <v>N/A</v>
      </c>
      <c r="E206" s="23">
        <v>11</v>
      </c>
      <c r="F206" s="27" t="str">
        <f t="shared" si="55"/>
        <v>N/A</v>
      </c>
      <c r="G206" s="23">
        <v>11</v>
      </c>
      <c r="H206" s="27" t="str">
        <f t="shared" si="56"/>
        <v>N/A</v>
      </c>
      <c r="I206" s="8">
        <v>-50</v>
      </c>
      <c r="J206" s="8">
        <v>100</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11.497005988</v>
      </c>
      <c r="D231" s="27" t="str">
        <f>IF($B231="N/A","N/A",IF(C231&lt;15,"Yes","No"))</f>
        <v>Yes</v>
      </c>
      <c r="E231" s="4">
        <v>13.621956490000001</v>
      </c>
      <c r="F231" s="27" t="str">
        <f>IF($B231="N/A","N/A",IF(E231&lt;15,"Yes","No"))</f>
        <v>Yes</v>
      </c>
      <c r="G231" s="4">
        <v>7.3872633391000004</v>
      </c>
      <c r="H231" s="27" t="str">
        <f>IF($B231="N/A","N/A",IF(G231&lt;15,"Yes","No"))</f>
        <v>Yes</v>
      </c>
      <c r="I231" s="8">
        <v>18.48</v>
      </c>
      <c r="J231" s="8">
        <v>-45.8</v>
      </c>
      <c r="K231" s="28" t="s">
        <v>734</v>
      </c>
      <c r="L231" s="105" t="str">
        <f t="shared" si="59"/>
        <v>No</v>
      </c>
    </row>
    <row r="232" spans="1:12" x14ac:dyDescent="0.2">
      <c r="A232" s="138" t="s">
        <v>1059</v>
      </c>
      <c r="B232" s="22" t="s">
        <v>213</v>
      </c>
      <c r="C232" s="23">
        <v>2286</v>
      </c>
      <c r="D232" s="27" t="str">
        <f t="shared" ref="D232" si="60">IF($B232="N/A","N/A",IF(C232&gt;10,"No",IF(C232&lt;-10,"No","Yes")))</f>
        <v>N/A</v>
      </c>
      <c r="E232" s="23">
        <v>4045</v>
      </c>
      <c r="F232" s="27" t="str">
        <f t="shared" ref="F232" si="61">IF($B232="N/A","N/A",IF(E232&gt;10,"No",IF(E232&lt;-10,"No","Yes")))</f>
        <v>N/A</v>
      </c>
      <c r="G232" s="23">
        <v>4431</v>
      </c>
      <c r="H232" s="27" t="str">
        <f t="shared" ref="H232" si="62">IF($B232="N/A","N/A",IF(G232&gt;10,"No",IF(G232&lt;-10,"No","Yes")))</f>
        <v>N/A</v>
      </c>
      <c r="I232" s="8">
        <v>76.95</v>
      </c>
      <c r="J232" s="8">
        <v>9.5429999999999993</v>
      </c>
      <c r="K232" s="28" t="s">
        <v>734</v>
      </c>
      <c r="L232" s="105" t="str">
        <f t="shared" si="59"/>
        <v>Yes</v>
      </c>
    </row>
    <row r="233" spans="1:12" ht="25.5" x14ac:dyDescent="0.2">
      <c r="A233" s="138" t="s">
        <v>1060</v>
      </c>
      <c r="B233" s="22" t="s">
        <v>279</v>
      </c>
      <c r="C233" s="4">
        <v>16.201275690999999</v>
      </c>
      <c r="D233" s="27" t="str">
        <f>IF($B233="N/A","N/A",IF(C233&lt;10,"Yes","No"))</f>
        <v>No</v>
      </c>
      <c r="E233" s="4">
        <v>25.224494886999999</v>
      </c>
      <c r="F233" s="27" t="str">
        <f>IF($B233="N/A","N/A",IF(E233&lt;10,"Yes","No"))</f>
        <v>No</v>
      </c>
      <c r="G233" s="4">
        <v>24.777721859</v>
      </c>
      <c r="H233" s="27" t="str">
        <f>IF($B233="N/A","N/A",IF(G233&lt;10,"Yes","No"))</f>
        <v>No</v>
      </c>
      <c r="I233" s="8">
        <v>55.69</v>
      </c>
      <c r="J233" s="8">
        <v>-1.77</v>
      </c>
      <c r="K233" s="28" t="s">
        <v>734</v>
      </c>
      <c r="L233" s="105" t="str">
        <f t="shared" si="59"/>
        <v>Yes</v>
      </c>
    </row>
    <row r="234" spans="1:12" x14ac:dyDescent="0.2">
      <c r="A234" s="128"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734</v>
      </c>
      <c r="L234" s="105" t="str">
        <f t="shared" si="59"/>
        <v>N/A</v>
      </c>
    </row>
    <row r="235" spans="1:12" ht="25.5" x14ac:dyDescent="0.2">
      <c r="A235" s="138" t="s">
        <v>1061</v>
      </c>
      <c r="B235" s="22" t="s">
        <v>289</v>
      </c>
      <c r="C235" s="5">
        <v>11.497005988</v>
      </c>
      <c r="D235" s="27" t="str">
        <f>IF($B235="N/A","N/A",IF(C235&lt;15,"Yes","No"))</f>
        <v>Yes</v>
      </c>
      <c r="E235" s="5">
        <v>13.621956490000001</v>
      </c>
      <c r="F235" s="27" t="str">
        <f>IF($B235="N/A","N/A",IF(E235&lt;15,"Yes","No"))</f>
        <v>Yes</v>
      </c>
      <c r="G235" s="5">
        <v>7.3872633391000004</v>
      </c>
      <c r="H235" s="27" t="str">
        <f>IF($B235="N/A","N/A",IF(G235&lt;15,"Yes","No"))</f>
        <v>Yes</v>
      </c>
      <c r="I235" s="8">
        <v>18.48</v>
      </c>
      <c r="J235" s="8">
        <v>-45.8</v>
      </c>
      <c r="K235" s="28" t="s">
        <v>734</v>
      </c>
      <c r="L235" s="105" t="str">
        <f t="shared" si="59"/>
        <v>No</v>
      </c>
    </row>
    <row r="236" spans="1:12" ht="25.5" x14ac:dyDescent="0.2">
      <c r="A236" s="138" t="s">
        <v>152</v>
      </c>
      <c r="B236" s="22" t="s">
        <v>213</v>
      </c>
      <c r="C236" s="23">
        <v>51</v>
      </c>
      <c r="D236" s="27" t="str">
        <f>IF($B236="N/A","N/A",IF(C236&gt;10,"No",IF(C236&lt;-10,"No","Yes")))</f>
        <v>N/A</v>
      </c>
      <c r="E236" s="23">
        <v>71</v>
      </c>
      <c r="F236" s="27" t="str">
        <f>IF($B236="N/A","N/A",IF(E236&gt;10,"No",IF(E236&lt;-10,"No","Yes")))</f>
        <v>N/A</v>
      </c>
      <c r="G236" s="23">
        <v>47</v>
      </c>
      <c r="H236" s="27" t="str">
        <f>IF($B236="N/A","N/A",IF(G236&gt;10,"No",IF(G236&lt;-10,"No","Yes")))</f>
        <v>N/A</v>
      </c>
      <c r="I236" s="8">
        <v>39.22</v>
      </c>
      <c r="J236" s="8">
        <v>-33.799999999999997</v>
      </c>
      <c r="K236" s="28" t="s">
        <v>734</v>
      </c>
      <c r="L236" s="105" t="str">
        <f>IF(J236="Div by 0", "N/A", IF(K236="N/A","N/A", IF(J236&gt;VALUE(MID(K236,1,2)), "No", IF(J236&lt;-1*VALUE(MID(K236,1,2)), "No", "Yes"))))</f>
        <v>No</v>
      </c>
    </row>
    <row r="237" spans="1:12" x14ac:dyDescent="0.2">
      <c r="A237" s="138" t="s">
        <v>1062</v>
      </c>
      <c r="B237" s="22" t="s">
        <v>213</v>
      </c>
      <c r="C237" s="23">
        <v>14110</v>
      </c>
      <c r="D237" s="27" t="str">
        <f t="shared" ref="D237:D242" si="63">IF($B237="N/A","N/A",IF(C237&gt;10,"No",IF(C237&lt;-10,"No","Yes")))</f>
        <v>N/A</v>
      </c>
      <c r="E237" s="23">
        <v>16036</v>
      </c>
      <c r="F237" s="27" t="str">
        <f t="shared" ref="F237:F242" si="64">IF($B237="N/A","N/A",IF(E237&gt;10,"No",IF(E237&lt;-10,"No","Yes")))</f>
        <v>N/A</v>
      </c>
      <c r="G237" s="23">
        <v>17883</v>
      </c>
      <c r="H237" s="27" t="str">
        <f>IF($B237="N/A","N/A",IF(G237&gt;10,"No",IF(G237&lt;-10,"No","Yes")))</f>
        <v>N/A</v>
      </c>
      <c r="I237" s="8">
        <v>13.65</v>
      </c>
      <c r="J237" s="8">
        <v>11.52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11.497005988</v>
      </c>
      <c r="D242" s="27" t="str">
        <f t="shared" si="63"/>
        <v>N/A</v>
      </c>
      <c r="E242" s="4">
        <v>13.621956490000001</v>
      </c>
      <c r="F242" s="27" t="str">
        <f t="shared" si="64"/>
        <v>N/A</v>
      </c>
      <c r="G242" s="4">
        <v>7.3872633391000004</v>
      </c>
      <c r="H242" s="27" t="str">
        <f t="shared" si="65"/>
        <v>N/A</v>
      </c>
      <c r="I242" s="8">
        <v>18.48</v>
      </c>
      <c r="J242" s="8">
        <v>-45.8</v>
      </c>
      <c r="K242" s="28" t="s">
        <v>213</v>
      </c>
      <c r="L242" s="105" t="str">
        <f t="shared" si="66"/>
        <v>N/A</v>
      </c>
    </row>
    <row r="243" spans="1:12" x14ac:dyDescent="0.2">
      <c r="A243" s="151" t="s">
        <v>1068</v>
      </c>
      <c r="B243" s="22" t="s">
        <v>213</v>
      </c>
      <c r="C243" s="23">
        <v>648</v>
      </c>
      <c r="D243" s="27" t="str">
        <f>IF($B243="N/A","N/A",IF(C243&gt;10,"No",IF(C243&lt;-10,"No","Yes")))</f>
        <v>N/A</v>
      </c>
      <c r="E243" s="23">
        <v>557</v>
      </c>
      <c r="F243" s="27" t="str">
        <f>IF($B243="N/A","N/A",IF(E243&gt;10,"No",IF(E243&lt;-10,"No","Yes")))</f>
        <v>N/A</v>
      </c>
      <c r="G243" s="23">
        <v>76</v>
      </c>
      <c r="H243" s="27" t="str">
        <f>IF($B243="N/A","N/A",IF(G243&gt;10,"No",IF(G243&lt;-10,"No","Yes")))</f>
        <v>N/A</v>
      </c>
      <c r="I243" s="8">
        <v>-14</v>
      </c>
      <c r="J243" s="8">
        <v>-86.4</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4.6935136000000001E-3</v>
      </c>
      <c r="F244" s="27" t="str">
        <f>IF($B244="N/A","N/A",IF(E244&gt;10,"No",IF(E244&lt;-10,"No","Yes")))</f>
        <v>N/A</v>
      </c>
      <c r="G244" s="4">
        <v>0</v>
      </c>
      <c r="H244" s="27" t="str">
        <f>IF($B244="N/A","N/A",IF(G244&gt;10,"No",IF(G244&lt;-10,"No","Yes")))</f>
        <v>N/A</v>
      </c>
      <c r="I244" s="8" t="s">
        <v>1748</v>
      </c>
      <c r="J244" s="8">
        <v>-100</v>
      </c>
      <c r="K244" s="28" t="s">
        <v>734</v>
      </c>
      <c r="L244" s="105" t="str">
        <f t="shared" si="67"/>
        <v>No</v>
      </c>
    </row>
    <row r="245" spans="1:12" x14ac:dyDescent="0.2">
      <c r="A245" s="128" t="s">
        <v>1070</v>
      </c>
      <c r="B245" s="22" t="s">
        <v>213</v>
      </c>
      <c r="C245" s="4">
        <v>2.1346540000000002E-3</v>
      </c>
      <c r="D245" s="27" t="str">
        <f>IF($B245="N/A","N/A",IF(C245&gt;10,"No",IF(C245&lt;-10,"No","Yes")))</f>
        <v>N/A</v>
      </c>
      <c r="E245" s="4">
        <v>2.0522502999999999E-3</v>
      </c>
      <c r="F245" s="27" t="str">
        <f>IF($B245="N/A","N/A",IF(E245&gt;10,"No",IF(E245&lt;-10,"No","Yes")))</f>
        <v>N/A</v>
      </c>
      <c r="G245" s="4">
        <v>0</v>
      </c>
      <c r="H245" s="27" t="str">
        <f>IF($B245="N/A","N/A",IF(G245&gt;10,"No",IF(G245&lt;-10,"No","Yes")))</f>
        <v>N/A</v>
      </c>
      <c r="I245" s="8">
        <v>-3.86</v>
      </c>
      <c r="J245" s="8">
        <v>-100</v>
      </c>
      <c r="K245" s="28" t="s">
        <v>734</v>
      </c>
      <c r="L245" s="105" t="str">
        <f t="shared" si="67"/>
        <v>No</v>
      </c>
    </row>
    <row r="246" spans="1:12" x14ac:dyDescent="0.2">
      <c r="A246" s="128" t="s">
        <v>1071</v>
      </c>
      <c r="B246" s="22" t="s">
        <v>213</v>
      </c>
      <c r="C246" s="4">
        <v>8.6580538200000001E-2</v>
      </c>
      <c r="D246" s="27" t="str">
        <f t="shared" ref="D246:D274" si="68">IF($B246="N/A","N/A",IF(C246&gt;10,"No",IF(C246&lt;-10,"No","Yes")))</f>
        <v>N/A</v>
      </c>
      <c r="E246" s="4">
        <v>6.9558252400000006E-2</v>
      </c>
      <c r="F246" s="27" t="str">
        <f t="shared" ref="F246:F274" si="69">IF($B246="N/A","N/A",IF(E246&gt;10,"No",IF(E246&lt;-10,"No","Yes")))</f>
        <v>N/A</v>
      </c>
      <c r="G246" s="4">
        <v>4.8783110000000002E-4</v>
      </c>
      <c r="H246" s="27" t="str">
        <f t="shared" ref="H246:H274" si="70">IF($B246="N/A","N/A",IF(G246&gt;10,"No",IF(G246&lt;-10,"No","Yes")))</f>
        <v>N/A</v>
      </c>
      <c r="I246" s="8">
        <v>-19.7</v>
      </c>
      <c r="J246" s="8">
        <v>-99.3</v>
      </c>
      <c r="K246" s="28" t="s">
        <v>734</v>
      </c>
      <c r="L246" s="105" t="str">
        <f t="shared" si="67"/>
        <v>No</v>
      </c>
    </row>
    <row r="247" spans="1:12" x14ac:dyDescent="0.2">
      <c r="A247" s="128" t="s">
        <v>1072</v>
      </c>
      <c r="B247" s="22" t="s">
        <v>213</v>
      </c>
      <c r="C247" s="4">
        <v>1.1420837686</v>
      </c>
      <c r="D247" s="27" t="str">
        <f t="shared" si="68"/>
        <v>N/A</v>
      </c>
      <c r="E247" s="4">
        <v>0.96184455859999995</v>
      </c>
      <c r="F247" s="27" t="str">
        <f t="shared" si="69"/>
        <v>N/A</v>
      </c>
      <c r="G247" s="4">
        <v>0.15159477709999999</v>
      </c>
      <c r="H247" s="27" t="str">
        <f t="shared" si="70"/>
        <v>N/A</v>
      </c>
      <c r="I247" s="8">
        <v>-15.8</v>
      </c>
      <c r="J247" s="8">
        <v>-84.2</v>
      </c>
      <c r="K247" s="28" t="s">
        <v>734</v>
      </c>
      <c r="L247" s="105" t="str">
        <f t="shared" si="67"/>
        <v>No</v>
      </c>
    </row>
    <row r="248" spans="1:12" x14ac:dyDescent="0.2">
      <c r="A248" s="128" t="s">
        <v>1073</v>
      </c>
      <c r="B248" s="22" t="s">
        <v>213</v>
      </c>
      <c r="C248" s="4">
        <v>0</v>
      </c>
      <c r="D248" s="27" t="str">
        <f t="shared" si="68"/>
        <v>N/A</v>
      </c>
      <c r="E248" s="4">
        <v>0</v>
      </c>
      <c r="F248" s="27" t="str">
        <f t="shared" si="69"/>
        <v>N/A</v>
      </c>
      <c r="G248" s="4">
        <v>0</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2</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681</v>
      </c>
      <c r="D277" s="7" t="str">
        <f t="shared" ref="D277:D284" si="74">IF($B277="N/A","N/A",IF(C277&gt;10,"No",IF(C277&lt;-10,"No","Yes")))</f>
        <v>N/A</v>
      </c>
      <c r="E277" s="1">
        <v>567</v>
      </c>
      <c r="F277" s="7" t="str">
        <f t="shared" ref="F277:F278" si="75">IF($B277="N/A","N/A",IF(E277&gt;10,"No",IF(E277&lt;-10,"No","Yes")))</f>
        <v>N/A</v>
      </c>
      <c r="G277" s="1">
        <v>76</v>
      </c>
      <c r="H277" s="7" t="str">
        <f t="shared" ref="H277:H278" si="76">IF($B277="N/A","N/A",IF(G277&gt;10,"No",IF(G277&lt;-10,"No","Yes")))</f>
        <v>N/A</v>
      </c>
      <c r="I277" s="8">
        <v>-16.7</v>
      </c>
      <c r="J277" s="8">
        <v>-86.6</v>
      </c>
      <c r="K277" s="1" t="s">
        <v>213</v>
      </c>
      <c r="L277" s="105" t="str">
        <f t="shared" ref="L277:L278" si="77">IF(J277="Div by 0", "N/A", IF(K277="N/A","N/A", IF(J277&gt;VALUE(MID(K277,1,2)), "No", IF(J277&lt;-1*VALUE(MID(K277,1,2)), "No", "Yes"))))</f>
        <v>N/A</v>
      </c>
    </row>
    <row r="278" spans="1:12" x14ac:dyDescent="0.2">
      <c r="A278" s="138" t="s">
        <v>689</v>
      </c>
      <c r="B278" s="1" t="s">
        <v>213</v>
      </c>
      <c r="C278" s="1">
        <v>464.83333333000002</v>
      </c>
      <c r="D278" s="7" t="str">
        <f t="shared" si="74"/>
        <v>N/A</v>
      </c>
      <c r="E278" s="1">
        <v>410.41666666999998</v>
      </c>
      <c r="F278" s="7" t="str">
        <f t="shared" si="75"/>
        <v>N/A</v>
      </c>
      <c r="G278" s="1">
        <v>50.416666667000001</v>
      </c>
      <c r="H278" s="7" t="str">
        <f t="shared" si="76"/>
        <v>N/A</v>
      </c>
      <c r="I278" s="8">
        <v>-11.7</v>
      </c>
      <c r="J278" s="8">
        <v>-87.7</v>
      </c>
      <c r="K278" s="1" t="s">
        <v>213</v>
      </c>
      <c r="L278" s="105" t="str">
        <f t="shared" si="77"/>
        <v>N/A</v>
      </c>
    </row>
    <row r="279" spans="1:12" x14ac:dyDescent="0.2">
      <c r="A279" s="138" t="s">
        <v>690</v>
      </c>
      <c r="B279" s="1" t="s">
        <v>213</v>
      </c>
      <c r="C279" s="1">
        <v>255</v>
      </c>
      <c r="D279" s="7" t="str">
        <f t="shared" si="74"/>
        <v>N/A</v>
      </c>
      <c r="E279" s="1">
        <v>878</v>
      </c>
      <c r="F279" s="7" t="str">
        <f t="shared" ref="F279:F284" si="78">IF($B279="N/A","N/A",IF(E279&gt;10,"No",IF(E279&lt;-10,"No","Yes")))</f>
        <v>N/A</v>
      </c>
      <c r="G279" s="1">
        <v>938</v>
      </c>
      <c r="H279" s="7" t="str">
        <f t="shared" ref="H279:H284" si="79">IF($B279="N/A","N/A",IF(G279&gt;10,"No",IF(G279&lt;-10,"No","Yes")))</f>
        <v>N/A</v>
      </c>
      <c r="I279" s="8">
        <v>244.3</v>
      </c>
      <c r="J279" s="8">
        <v>6.8339999999999996</v>
      </c>
      <c r="K279" s="1" t="s">
        <v>213</v>
      </c>
      <c r="L279" s="105" t="str">
        <f t="shared" ref="L279:L285" si="80">IF(J279="Div by 0", "N/A", IF(K279="N/A","N/A", IF(J279&gt;VALUE(MID(K279,1,2)), "No", IF(J279&lt;-1*VALUE(MID(K279,1,2)), "No", "Yes"))))</f>
        <v>N/A</v>
      </c>
    </row>
    <row r="280" spans="1:12" x14ac:dyDescent="0.2">
      <c r="A280" s="138" t="s">
        <v>691</v>
      </c>
      <c r="B280" s="1" t="s">
        <v>213</v>
      </c>
      <c r="C280" s="1">
        <v>257</v>
      </c>
      <c r="D280" s="7" t="str">
        <f t="shared" si="74"/>
        <v>N/A</v>
      </c>
      <c r="E280" s="1">
        <v>883</v>
      </c>
      <c r="F280" s="7" t="str">
        <f t="shared" si="78"/>
        <v>N/A</v>
      </c>
      <c r="G280" s="1">
        <v>944</v>
      </c>
      <c r="H280" s="7" t="str">
        <f t="shared" si="79"/>
        <v>N/A</v>
      </c>
      <c r="I280" s="8">
        <v>243.6</v>
      </c>
      <c r="J280" s="8">
        <v>6.9080000000000004</v>
      </c>
      <c r="K280" s="1" t="s">
        <v>213</v>
      </c>
      <c r="L280" s="105" t="str">
        <f t="shared" si="80"/>
        <v>N/A</v>
      </c>
    </row>
    <row r="281" spans="1:12" x14ac:dyDescent="0.2">
      <c r="A281" s="138" t="s">
        <v>692</v>
      </c>
      <c r="B281" s="1" t="s">
        <v>213</v>
      </c>
      <c r="C281" s="1">
        <v>23.083333332999999</v>
      </c>
      <c r="D281" s="7" t="str">
        <f t="shared" si="74"/>
        <v>N/A</v>
      </c>
      <c r="E281" s="1">
        <v>79.75</v>
      </c>
      <c r="F281" s="7" t="str">
        <f t="shared" si="78"/>
        <v>N/A</v>
      </c>
      <c r="G281" s="1">
        <v>86</v>
      </c>
      <c r="H281" s="7" t="str">
        <f t="shared" si="79"/>
        <v>N/A</v>
      </c>
      <c r="I281" s="8">
        <v>245.5</v>
      </c>
      <c r="J281" s="8">
        <v>7.8369999999999997</v>
      </c>
      <c r="K281" s="1" t="s">
        <v>213</v>
      </c>
      <c r="L281" s="105" t="str">
        <f t="shared" si="80"/>
        <v>N/A</v>
      </c>
    </row>
    <row r="282" spans="1:12" x14ac:dyDescent="0.2">
      <c r="A282" s="138" t="s">
        <v>693</v>
      </c>
      <c r="B282" s="1" t="s">
        <v>213</v>
      </c>
      <c r="C282" s="1">
        <v>11052</v>
      </c>
      <c r="D282" s="7" t="str">
        <f t="shared" si="74"/>
        <v>N/A</v>
      </c>
      <c r="E282" s="1">
        <v>12034</v>
      </c>
      <c r="F282" s="7" t="str">
        <f t="shared" si="78"/>
        <v>N/A</v>
      </c>
      <c r="G282" s="1">
        <v>13435</v>
      </c>
      <c r="H282" s="7" t="str">
        <f t="shared" si="79"/>
        <v>N/A</v>
      </c>
      <c r="I282" s="8">
        <v>8.8849999999999998</v>
      </c>
      <c r="J282" s="8">
        <v>11.64</v>
      </c>
      <c r="K282" s="1" t="s">
        <v>213</v>
      </c>
      <c r="L282" s="105" t="str">
        <f t="shared" si="80"/>
        <v>N/A</v>
      </c>
    </row>
    <row r="283" spans="1:12" x14ac:dyDescent="0.2">
      <c r="A283" s="138" t="s">
        <v>694</v>
      </c>
      <c r="B283" s="1" t="s">
        <v>213</v>
      </c>
      <c r="C283" s="1">
        <v>13882</v>
      </c>
      <c r="D283" s="7" t="str">
        <f t="shared" si="74"/>
        <v>N/A</v>
      </c>
      <c r="E283" s="1">
        <v>15099</v>
      </c>
      <c r="F283" s="7" t="str">
        <f t="shared" si="78"/>
        <v>N/A</v>
      </c>
      <c r="G283" s="1">
        <v>16801</v>
      </c>
      <c r="H283" s="7" t="str">
        <f t="shared" si="79"/>
        <v>N/A</v>
      </c>
      <c r="I283" s="8">
        <v>8.7669999999999995</v>
      </c>
      <c r="J283" s="8">
        <v>11.27</v>
      </c>
      <c r="K283" s="1" t="s">
        <v>213</v>
      </c>
      <c r="L283" s="105" t="str">
        <f t="shared" si="80"/>
        <v>N/A</v>
      </c>
    </row>
    <row r="284" spans="1:12" ht="25.5" x14ac:dyDescent="0.2">
      <c r="A284" s="138" t="s">
        <v>695</v>
      </c>
      <c r="B284" s="1" t="s">
        <v>213</v>
      </c>
      <c r="C284" s="1">
        <v>10293.333333</v>
      </c>
      <c r="D284" s="7" t="str">
        <f t="shared" si="74"/>
        <v>N/A</v>
      </c>
      <c r="E284" s="1">
        <v>11505</v>
      </c>
      <c r="F284" s="7" t="str">
        <f t="shared" si="78"/>
        <v>N/A</v>
      </c>
      <c r="G284" s="1">
        <v>13112.333333</v>
      </c>
      <c r="H284" s="7" t="str">
        <f t="shared" si="79"/>
        <v>N/A</v>
      </c>
      <c r="I284" s="8">
        <v>11.77</v>
      </c>
      <c r="J284" s="8">
        <v>13.97</v>
      </c>
      <c r="K284" s="1" t="s">
        <v>213</v>
      </c>
      <c r="L284" s="105" t="str">
        <f t="shared" si="80"/>
        <v>N/A</v>
      </c>
    </row>
    <row r="285" spans="1:12" x14ac:dyDescent="0.2">
      <c r="A285" s="138" t="s">
        <v>402</v>
      </c>
      <c r="B285" s="22" t="s">
        <v>290</v>
      </c>
      <c r="C285" s="4">
        <v>26.568585028000001</v>
      </c>
      <c r="D285" s="27" t="str">
        <f>IF($B285="N/A","N/A",IF(C285&lt;=40,"Yes","No"))</f>
        <v>Yes</v>
      </c>
      <c r="E285" s="4">
        <v>27.831355951999999</v>
      </c>
      <c r="F285" s="27" t="str">
        <f>IF($B285="N/A","N/A",IF(E285&lt;=40,"Yes","No"))</f>
        <v>Yes</v>
      </c>
      <c r="G285" s="4">
        <v>29.164043675999999</v>
      </c>
      <c r="H285" s="27" t="str">
        <f>IF($B285="N/A","N/A",IF(G285&lt;=40,"Yes","No"))</f>
        <v>Yes</v>
      </c>
      <c r="I285" s="8">
        <v>4.7530000000000001</v>
      </c>
      <c r="J285" s="8">
        <v>4.7880000000000003</v>
      </c>
      <c r="K285" s="28" t="s">
        <v>736</v>
      </c>
      <c r="L285" s="105" t="str">
        <f t="shared" si="80"/>
        <v>Yes</v>
      </c>
    </row>
    <row r="286" spans="1:12" x14ac:dyDescent="0.2">
      <c r="A286" s="138" t="s">
        <v>696</v>
      </c>
      <c r="B286" s="1" t="s">
        <v>213</v>
      </c>
      <c r="C286" s="1">
        <v>12764</v>
      </c>
      <c r="D286" s="7" t="str">
        <f t="shared" ref="D286:D304" si="81">IF($B286="N/A","N/A",IF(C286&gt;10,"No",IF(C286&lt;-10,"No","Yes")))</f>
        <v>N/A</v>
      </c>
      <c r="E286" s="1">
        <v>11495</v>
      </c>
      <c r="F286" s="7" t="str">
        <f t="shared" ref="F286:F287" si="82">IF($B286="N/A","N/A",IF(E286&gt;10,"No",IF(E286&lt;-10,"No","Yes")))</f>
        <v>N/A</v>
      </c>
      <c r="G286" s="1">
        <v>11708</v>
      </c>
      <c r="H286" s="7" t="str">
        <f t="shared" ref="H286:H287" si="83">IF($B286="N/A","N/A",IF(G286&gt;10,"No",IF(G286&lt;-10,"No","Yes")))</f>
        <v>N/A</v>
      </c>
      <c r="I286" s="8">
        <v>-9.94</v>
      </c>
      <c r="J286" s="8">
        <v>1.853</v>
      </c>
      <c r="K286" s="1" t="s">
        <v>213</v>
      </c>
      <c r="L286" s="105" t="str">
        <f t="shared" ref="L286:L287" si="84">IF(J286="Div by 0", "N/A", IF(K286="N/A","N/A", IF(J286&gt;VALUE(MID(K286,1,2)), "No", IF(J286&lt;-1*VALUE(MID(K286,1,2)), "No", "Yes"))))</f>
        <v>N/A</v>
      </c>
    </row>
    <row r="287" spans="1:12" x14ac:dyDescent="0.2">
      <c r="A287" s="138" t="s">
        <v>697</v>
      </c>
      <c r="B287" s="1" t="s">
        <v>213</v>
      </c>
      <c r="C287" s="1">
        <v>5364</v>
      </c>
      <c r="D287" s="7" t="str">
        <f t="shared" si="81"/>
        <v>N/A</v>
      </c>
      <c r="E287" s="1">
        <v>4514.25</v>
      </c>
      <c r="F287" s="7" t="str">
        <f t="shared" si="82"/>
        <v>N/A</v>
      </c>
      <c r="G287" s="1">
        <v>4560.0833333</v>
      </c>
      <c r="H287" s="7" t="str">
        <f t="shared" si="83"/>
        <v>N/A</v>
      </c>
      <c r="I287" s="8">
        <v>-15.8</v>
      </c>
      <c r="J287" s="8">
        <v>1.0149999999999999</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278932</v>
      </c>
      <c r="D294" s="7" t="str">
        <f t="shared" si="81"/>
        <v>N/A</v>
      </c>
      <c r="E294" s="1">
        <v>282011</v>
      </c>
      <c r="F294" s="7" t="str">
        <f t="shared" si="88"/>
        <v>N/A</v>
      </c>
      <c r="G294" s="1">
        <v>306005</v>
      </c>
      <c r="H294" s="7" t="str">
        <f t="shared" si="89"/>
        <v>N/A</v>
      </c>
      <c r="I294" s="8">
        <v>1.1040000000000001</v>
      </c>
      <c r="J294" s="8">
        <v>8.5079999999999991</v>
      </c>
      <c r="K294" s="1" t="s">
        <v>213</v>
      </c>
      <c r="L294" s="105" t="str">
        <f t="shared" si="90"/>
        <v>N/A</v>
      </c>
    </row>
    <row r="295" spans="1:12" x14ac:dyDescent="0.2">
      <c r="A295" s="138" t="s">
        <v>712</v>
      </c>
      <c r="B295" s="1" t="s">
        <v>213</v>
      </c>
      <c r="C295" s="1">
        <v>220566.5</v>
      </c>
      <c r="D295" s="7" t="str">
        <f t="shared" si="81"/>
        <v>N/A</v>
      </c>
      <c r="E295" s="1">
        <v>226458.16667000001</v>
      </c>
      <c r="F295" s="7" t="str">
        <f t="shared" si="88"/>
        <v>N/A</v>
      </c>
      <c r="G295" s="1">
        <v>248750.08332999999</v>
      </c>
      <c r="H295" s="7" t="str">
        <f t="shared" si="89"/>
        <v>N/A</v>
      </c>
      <c r="I295" s="8">
        <v>2.6709999999999998</v>
      </c>
      <c r="J295" s="8">
        <v>9.8439999999999994</v>
      </c>
      <c r="K295" s="1" t="s">
        <v>213</v>
      </c>
      <c r="L295" s="105" t="str">
        <f t="shared" si="90"/>
        <v>N/A</v>
      </c>
    </row>
    <row r="296" spans="1:12" x14ac:dyDescent="0.2">
      <c r="A296" s="138" t="s">
        <v>702</v>
      </c>
      <c r="B296" s="1" t="s">
        <v>213</v>
      </c>
      <c r="C296" s="1">
        <v>75</v>
      </c>
      <c r="D296" s="7" t="str">
        <f t="shared" si="81"/>
        <v>N/A</v>
      </c>
      <c r="E296" s="1">
        <v>85</v>
      </c>
      <c r="F296" s="7" t="str">
        <f t="shared" si="88"/>
        <v>N/A</v>
      </c>
      <c r="G296" s="1">
        <v>100</v>
      </c>
      <c r="H296" s="7" t="str">
        <f t="shared" si="89"/>
        <v>N/A</v>
      </c>
      <c r="I296" s="8">
        <v>13.33</v>
      </c>
      <c r="J296" s="8">
        <v>17.649999999999999</v>
      </c>
      <c r="K296" s="1" t="s">
        <v>213</v>
      </c>
      <c r="L296" s="105" t="str">
        <f t="shared" si="90"/>
        <v>N/A</v>
      </c>
    </row>
    <row r="297" spans="1:12" x14ac:dyDescent="0.2">
      <c r="A297" s="138" t="s">
        <v>713</v>
      </c>
      <c r="B297" s="1" t="s">
        <v>213</v>
      </c>
      <c r="C297" s="1">
        <v>70.583333332999999</v>
      </c>
      <c r="D297" s="7" t="str">
        <f t="shared" si="81"/>
        <v>N/A</v>
      </c>
      <c r="E297" s="1">
        <v>77.583333332999999</v>
      </c>
      <c r="F297" s="7" t="str">
        <f t="shared" si="88"/>
        <v>N/A</v>
      </c>
      <c r="G297" s="1">
        <v>94.75</v>
      </c>
      <c r="H297" s="7" t="str">
        <f t="shared" si="89"/>
        <v>N/A</v>
      </c>
      <c r="I297" s="8">
        <v>9.9169999999999998</v>
      </c>
      <c r="J297" s="8">
        <v>22.13</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11340</v>
      </c>
      <c r="D309" s="1" t="s">
        <v>213</v>
      </c>
      <c r="E309" s="1">
        <v>12940</v>
      </c>
      <c r="F309" s="1" t="s">
        <v>213</v>
      </c>
      <c r="G309" s="1">
        <v>14417</v>
      </c>
      <c r="H309" s="1" t="s">
        <v>213</v>
      </c>
      <c r="I309" s="8">
        <v>14.11</v>
      </c>
      <c r="J309" s="8">
        <v>11.41</v>
      </c>
      <c r="K309" s="1" t="s">
        <v>213</v>
      </c>
      <c r="L309" s="105" t="str">
        <f>IF(J309="Div by 0", "N/A", IF(K309="N/A","N/A", IF(J309&gt;VALUE(MID(K309,1,2)), "No", IF(J309&lt;-1*VALUE(MID(K309,1,2)), "No", "Yes"))))</f>
        <v>N/A</v>
      </c>
    </row>
    <row r="310" spans="1:12" x14ac:dyDescent="0.2">
      <c r="A310" s="157" t="s">
        <v>73</v>
      </c>
      <c r="B310" s="22" t="s">
        <v>213</v>
      </c>
      <c r="C310" s="23">
        <v>234899</v>
      </c>
      <c r="D310" s="27" t="str">
        <f>IF($B310="N/A","N/A",IF(C310&gt;10,"No",IF(C310&lt;-10,"No","Yes")))</f>
        <v>N/A</v>
      </c>
      <c r="E310" s="23">
        <v>241656</v>
      </c>
      <c r="F310" s="27" t="str">
        <f>IF($B310="N/A","N/A",IF(E310&gt;10,"No",IF(E310&lt;-10,"No","Yes")))</f>
        <v>N/A</v>
      </c>
      <c r="G310" s="23">
        <v>264212</v>
      </c>
      <c r="H310" s="27" t="str">
        <f>IF($B310="N/A","N/A",IF(G310&gt;10,"No",IF(G310&lt;-10,"No","Yes")))</f>
        <v>N/A</v>
      </c>
      <c r="I310" s="8">
        <v>2.8769999999999998</v>
      </c>
      <c r="J310" s="8">
        <v>9.3339999999999996</v>
      </c>
      <c r="K310" s="28" t="s">
        <v>736</v>
      </c>
      <c r="L310" s="105" t="str">
        <f t="shared" ref="L310:L339" si="92">IF(J310="Div by 0", "N/A", IF(K310="N/A","N/A", IF(J310&gt;VALUE(MID(K310,1,2)), "No", IF(J310&lt;-1*VALUE(MID(K310,1,2)), "No", "Yes"))))</f>
        <v>Yes</v>
      </c>
    </row>
    <row r="311" spans="1:12" x14ac:dyDescent="0.2">
      <c r="A311" s="156" t="s">
        <v>182</v>
      </c>
      <c r="B311" s="22" t="s">
        <v>213</v>
      </c>
      <c r="C311" s="23">
        <v>16714</v>
      </c>
      <c r="D311" s="7" t="str">
        <f t="shared" ref="D311:D314" si="93">IF($B311="N/A","N/A",IF(C311&gt;10,"No",IF(C311&lt;-10,"No","Yes")))</f>
        <v>N/A</v>
      </c>
      <c r="E311" s="23">
        <v>17383</v>
      </c>
      <c r="F311" s="7" t="str">
        <f t="shared" ref="F311:F314" si="94">IF($B311="N/A","N/A",IF(E311&gt;10,"No",IF(E311&lt;-10,"No","Yes")))</f>
        <v>N/A</v>
      </c>
      <c r="G311" s="23">
        <v>18952</v>
      </c>
      <c r="H311" s="7" t="str">
        <f t="shared" ref="H311:H314" si="95">IF($B311="N/A","N/A",IF(G311&gt;10,"No",IF(G311&lt;-10,"No","Yes")))</f>
        <v>N/A</v>
      </c>
      <c r="I311" s="8">
        <v>4.0030000000000001</v>
      </c>
      <c r="J311" s="8">
        <v>9.0259999999999998</v>
      </c>
      <c r="K311" s="28" t="s">
        <v>736</v>
      </c>
      <c r="L311" s="105" t="str">
        <f>IF(J311="Div by 0", "N/A", IF(OR(J311="N/A",K311="N/A"),"N/A", IF(J311&gt;VALUE(MID(K311,1,2)), "No", IF(J311&lt;-1*VALUE(MID(K311,1,2)), "No", "Yes"))))</f>
        <v>Yes</v>
      </c>
    </row>
    <row r="312" spans="1:12" x14ac:dyDescent="0.2">
      <c r="A312" s="156" t="s">
        <v>183</v>
      </c>
      <c r="B312" s="22" t="s">
        <v>213</v>
      </c>
      <c r="C312" s="23">
        <v>41185</v>
      </c>
      <c r="D312" s="7" t="str">
        <f t="shared" si="93"/>
        <v>N/A</v>
      </c>
      <c r="E312" s="23">
        <v>43188</v>
      </c>
      <c r="F312" s="7" t="str">
        <f t="shared" si="94"/>
        <v>N/A</v>
      </c>
      <c r="G312" s="23">
        <v>45524</v>
      </c>
      <c r="H312" s="7" t="str">
        <f t="shared" si="95"/>
        <v>N/A</v>
      </c>
      <c r="I312" s="8">
        <v>4.8630000000000004</v>
      </c>
      <c r="J312" s="8">
        <v>5.4089999999999998</v>
      </c>
      <c r="K312" s="28" t="s">
        <v>736</v>
      </c>
      <c r="L312" s="105" t="str">
        <f t="shared" ref="L312:L314" si="96">IF(J312="Div by 0", "N/A", IF(OR(J312="N/A",K312="N/A"),"N/A", IF(J312&gt;VALUE(MID(K312,1,2)), "No", IF(J312&lt;-1*VALUE(MID(K312,1,2)), "No", "Yes"))))</f>
        <v>Yes</v>
      </c>
    </row>
    <row r="313" spans="1:12" x14ac:dyDescent="0.2">
      <c r="A313" s="156" t="s">
        <v>184</v>
      </c>
      <c r="B313" s="22" t="s">
        <v>213</v>
      </c>
      <c r="C313" s="23">
        <v>152332</v>
      </c>
      <c r="D313" s="7" t="str">
        <f t="shared" si="93"/>
        <v>N/A</v>
      </c>
      <c r="E313" s="23">
        <v>154545</v>
      </c>
      <c r="F313" s="7" t="str">
        <f t="shared" si="94"/>
        <v>N/A</v>
      </c>
      <c r="G313" s="23">
        <v>172312</v>
      </c>
      <c r="H313" s="7" t="str">
        <f t="shared" si="95"/>
        <v>N/A</v>
      </c>
      <c r="I313" s="8">
        <v>1.4530000000000001</v>
      </c>
      <c r="J313" s="8">
        <v>11.5</v>
      </c>
      <c r="K313" s="28" t="s">
        <v>736</v>
      </c>
      <c r="L313" s="105" t="str">
        <f t="shared" si="96"/>
        <v>Yes</v>
      </c>
    </row>
    <row r="314" spans="1:12" x14ac:dyDescent="0.2">
      <c r="A314" s="152" t="s">
        <v>185</v>
      </c>
      <c r="B314" s="22" t="s">
        <v>213</v>
      </c>
      <c r="C314" s="23">
        <v>24668</v>
      </c>
      <c r="D314" s="7" t="str">
        <f t="shared" si="93"/>
        <v>N/A</v>
      </c>
      <c r="E314" s="23">
        <v>26540</v>
      </c>
      <c r="F314" s="7" t="str">
        <f t="shared" si="94"/>
        <v>N/A</v>
      </c>
      <c r="G314" s="23">
        <v>27424</v>
      </c>
      <c r="H314" s="7" t="str">
        <f t="shared" si="95"/>
        <v>N/A</v>
      </c>
      <c r="I314" s="8">
        <v>7.5890000000000004</v>
      </c>
      <c r="J314" s="8">
        <v>3.331</v>
      </c>
      <c r="K314" s="28" t="s">
        <v>736</v>
      </c>
      <c r="L314" s="105" t="str">
        <f t="shared" si="96"/>
        <v>Yes</v>
      </c>
    </row>
    <row r="315" spans="1:12" x14ac:dyDescent="0.2">
      <c r="A315" s="156" t="s">
        <v>1099</v>
      </c>
      <c r="B315" s="9" t="s">
        <v>213</v>
      </c>
      <c r="C315" s="23">
        <v>154325</v>
      </c>
      <c r="D315" s="5" t="str">
        <f t="shared" ref="D315:F318" si="97">IF($B315="N/A","N/A",IF(C315&lt;0,"No","Yes"))</f>
        <v>N/A</v>
      </c>
      <c r="E315" s="23">
        <v>157289</v>
      </c>
      <c r="F315" s="5" t="str">
        <f t="shared" si="97"/>
        <v>N/A</v>
      </c>
      <c r="G315" s="23">
        <v>174356</v>
      </c>
      <c r="H315" s="5" t="str">
        <f t="shared" ref="H315:H318" si="98">IF($B315="N/A","N/A",IF(G315&lt;0,"No","Yes"))</f>
        <v>N/A</v>
      </c>
      <c r="I315" s="8">
        <v>1.921</v>
      </c>
      <c r="J315" s="8">
        <v>10.85</v>
      </c>
      <c r="K315" s="1" t="s">
        <v>735</v>
      </c>
      <c r="L315" s="105" t="str">
        <f>IF(J315="Div by 0", "N/A", IF(OR(J315="N/A",K315="N/A"),"N/A", IF(J315&gt;VALUE(MID(K315,1,2)), "No", IF(J315&lt;-1*VALUE(MID(K315,1,2)), "No", "Yes"))))</f>
        <v>No</v>
      </c>
    </row>
    <row r="316" spans="1:12" x14ac:dyDescent="0.2">
      <c r="A316" s="156" t="s">
        <v>430</v>
      </c>
      <c r="B316" s="9" t="s">
        <v>213</v>
      </c>
      <c r="C316" s="23">
        <v>5501</v>
      </c>
      <c r="D316" s="5" t="str">
        <f t="shared" si="97"/>
        <v>N/A</v>
      </c>
      <c r="E316" s="23">
        <v>5292</v>
      </c>
      <c r="F316" s="5" t="str">
        <f t="shared" si="97"/>
        <v>N/A</v>
      </c>
      <c r="G316" s="23">
        <v>5904</v>
      </c>
      <c r="H316" s="5" t="str">
        <f t="shared" si="98"/>
        <v>N/A</v>
      </c>
      <c r="I316" s="8">
        <v>-3.8</v>
      </c>
      <c r="J316" s="8">
        <v>11.56</v>
      </c>
      <c r="K316" s="1" t="s">
        <v>735</v>
      </c>
      <c r="L316" s="105" t="str">
        <f t="shared" ref="L316:L318" si="99">IF(J316="Div by 0", "N/A", IF(OR(J316="N/A",K316="N/A"),"N/A", IF(J316&gt;VALUE(MID(K316,1,2)), "No", IF(J316&lt;-1*VALUE(MID(K316,1,2)), "No", "Yes"))))</f>
        <v>No</v>
      </c>
    </row>
    <row r="317" spans="1:12" x14ac:dyDescent="0.2">
      <c r="A317" s="156" t="s">
        <v>431</v>
      </c>
      <c r="B317" s="9" t="s">
        <v>213</v>
      </c>
      <c r="C317" s="23">
        <v>56663</v>
      </c>
      <c r="D317" s="5" t="str">
        <f t="shared" si="97"/>
        <v>N/A</v>
      </c>
      <c r="E317" s="23">
        <v>59928</v>
      </c>
      <c r="F317" s="5" t="str">
        <f t="shared" si="97"/>
        <v>N/A</v>
      </c>
      <c r="G317" s="23">
        <v>63099</v>
      </c>
      <c r="H317" s="5" t="str">
        <f t="shared" si="98"/>
        <v>N/A</v>
      </c>
      <c r="I317" s="8">
        <v>5.7619999999999996</v>
      </c>
      <c r="J317" s="8">
        <v>5.2910000000000004</v>
      </c>
      <c r="K317" s="1" t="s">
        <v>735</v>
      </c>
      <c r="L317" s="105" t="str">
        <f t="shared" si="99"/>
        <v>Yes</v>
      </c>
    </row>
    <row r="318" spans="1:12" x14ac:dyDescent="0.2">
      <c r="A318" s="156" t="s">
        <v>1100</v>
      </c>
      <c r="B318" s="9" t="s">
        <v>213</v>
      </c>
      <c r="C318" s="23">
        <v>14681</v>
      </c>
      <c r="D318" s="5" t="str">
        <f t="shared" si="97"/>
        <v>N/A</v>
      </c>
      <c r="E318" s="23">
        <v>15485</v>
      </c>
      <c r="F318" s="5" t="str">
        <f t="shared" si="97"/>
        <v>N/A</v>
      </c>
      <c r="G318" s="23">
        <v>17009</v>
      </c>
      <c r="H318" s="5" t="str">
        <f t="shared" si="98"/>
        <v>N/A</v>
      </c>
      <c r="I318" s="8">
        <v>5.476</v>
      </c>
      <c r="J318" s="8">
        <v>9.8420000000000005</v>
      </c>
      <c r="K318" s="1" t="s">
        <v>735</v>
      </c>
      <c r="L318" s="105" t="str">
        <f t="shared" si="99"/>
        <v>Yes</v>
      </c>
    </row>
    <row r="319" spans="1:12" x14ac:dyDescent="0.2">
      <c r="A319" s="156" t="s">
        <v>98</v>
      </c>
      <c r="B319" s="22" t="s">
        <v>291</v>
      </c>
      <c r="C319" s="4">
        <v>0.19625456050000001</v>
      </c>
      <c r="D319" s="27" t="str">
        <f>IF($B319="N/A","N/A",IF(C319&gt;80,"Yes","No"))</f>
        <v>No</v>
      </c>
      <c r="E319" s="4">
        <v>0.16759360409999999</v>
      </c>
      <c r="F319" s="27" t="str">
        <f>IF($B319="N/A","N/A",IF(E319&gt;80,"Yes","No"))</f>
        <v>No</v>
      </c>
      <c r="G319" s="4">
        <v>2.4979940400000001E-2</v>
      </c>
      <c r="H319" s="27" t="str">
        <f>IF($B319="N/A","N/A",IF(G319&gt;80,"Yes","No"))</f>
        <v>No</v>
      </c>
      <c r="I319" s="8">
        <v>-14.6</v>
      </c>
      <c r="J319" s="8">
        <v>-85.1</v>
      </c>
      <c r="K319" s="28" t="s">
        <v>736</v>
      </c>
      <c r="L319" s="105" t="str">
        <f t="shared" si="92"/>
        <v>No</v>
      </c>
    </row>
    <row r="320" spans="1:12" x14ac:dyDescent="0.2">
      <c r="A320" s="156" t="s">
        <v>332</v>
      </c>
      <c r="B320" s="22" t="s">
        <v>278</v>
      </c>
      <c r="C320" s="4">
        <v>0</v>
      </c>
      <c r="D320" s="27" t="str">
        <f>IF($B320="N/A","N/A",IF(C320&gt;=5,"No",IF(C320&lt;0,"No","Yes")))</f>
        <v>Yes</v>
      </c>
      <c r="E320" s="4">
        <v>3.1449664000000002E-2</v>
      </c>
      <c r="F320" s="27" t="str">
        <f>IF($B320="N/A","N/A",IF(E320&gt;=5,"No",IF(E320&lt;0,"No","Yes")))</f>
        <v>Yes</v>
      </c>
      <c r="G320" s="4">
        <v>2.8764779800000001E-2</v>
      </c>
      <c r="H320" s="27" t="str">
        <f>IF($B320="N/A","N/A",IF(G320&gt;=5,"No",IF(G320&lt;0,"No","Yes")))</f>
        <v>Yes</v>
      </c>
      <c r="I320" s="8" t="s">
        <v>1748</v>
      </c>
      <c r="J320" s="8">
        <v>-8.5399999999999991</v>
      </c>
      <c r="K320" s="28" t="s">
        <v>736</v>
      </c>
      <c r="L320" s="105" t="str">
        <f t="shared" si="92"/>
        <v>Yes</v>
      </c>
    </row>
    <row r="321" spans="1:12" x14ac:dyDescent="0.2">
      <c r="A321" s="156" t="s">
        <v>340</v>
      </c>
      <c r="B321" s="30" t="s">
        <v>278</v>
      </c>
      <c r="C321" s="4">
        <v>4.3818832775000001</v>
      </c>
      <c r="D321" s="27" t="str">
        <f>IF($B321="N/A","N/A",IF(C321&gt;=5,"No",IF(C321&lt;0,"No","Yes")))</f>
        <v>Yes</v>
      </c>
      <c r="E321" s="4">
        <v>4.7000695202999996</v>
      </c>
      <c r="F321" s="27" t="str">
        <f>IF($B321="N/A","N/A",IF(E321&gt;=5,"No",IF(E321&lt;0,"No","Yes")))</f>
        <v>Yes</v>
      </c>
      <c r="G321" s="4">
        <v>4.9081797949999997</v>
      </c>
      <c r="H321" s="27" t="str">
        <f>IF($B321="N/A","N/A",IF(G321&gt;=5,"No",IF(G321&lt;0,"No","Yes")))</f>
        <v>Yes</v>
      </c>
      <c r="I321" s="8">
        <v>7.2610000000000001</v>
      </c>
      <c r="J321" s="8">
        <v>4.4279999999999999</v>
      </c>
      <c r="K321" s="28" t="s">
        <v>736</v>
      </c>
      <c r="L321" s="105" t="str">
        <f t="shared" si="92"/>
        <v>Yes</v>
      </c>
    </row>
    <row r="322" spans="1:12" x14ac:dyDescent="0.2">
      <c r="A322" s="156" t="s">
        <v>333</v>
      </c>
      <c r="B322" s="30" t="s">
        <v>278</v>
      </c>
      <c r="C322" s="4">
        <v>2.2043516575000002</v>
      </c>
      <c r="D322" s="27" t="str">
        <f>IF($B322="N/A","N/A",IF(C322&gt;=5,"No",IF(C322&lt;0,"No","Yes")))</f>
        <v>Yes</v>
      </c>
      <c r="E322" s="4">
        <v>1.8807726685999999</v>
      </c>
      <c r="F322" s="27" t="str">
        <f>IF($B322="N/A","N/A",IF(E322&gt;=5,"No",IF(E322&lt;0,"No","Yes")))</f>
        <v>Yes</v>
      </c>
      <c r="G322" s="4">
        <v>1.7221019484</v>
      </c>
      <c r="H322" s="27" t="str">
        <f>IF($B322="N/A","N/A",IF(G322&gt;=5,"No",IF(G322&lt;0,"No","Yes")))</f>
        <v>Yes</v>
      </c>
      <c r="I322" s="8">
        <v>-14.7</v>
      </c>
      <c r="J322" s="8">
        <v>-8.44</v>
      </c>
      <c r="K322" s="28" t="s">
        <v>736</v>
      </c>
      <c r="L322" s="105" t="str">
        <f t="shared" si="92"/>
        <v>Yes</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93.139178966000003</v>
      </c>
      <c r="D325" s="27" t="str">
        <f t="shared" ref="D325:D326" si="100">IF($B325="N/A","N/A",IF(C325&gt;0,"No",IF(C325&lt;0,"No","Yes")))</f>
        <v>No</v>
      </c>
      <c r="E325" s="4">
        <v>93.188664879000001</v>
      </c>
      <c r="F325" s="27" t="str">
        <f t="shared" ref="F325:F326" si="101">IF($B325="N/A","N/A",IF(E325&gt;0,"No",IF(E325&lt;0,"No","Yes")))</f>
        <v>No</v>
      </c>
      <c r="G325" s="4">
        <v>93.278882109999998</v>
      </c>
      <c r="H325" s="27" t="str">
        <f t="shared" ref="H325:H326" si="102">IF($B325="N/A","N/A",IF(G325&gt;0,"No",IF(G325&lt;0,"No","Yes")))</f>
        <v>No</v>
      </c>
      <c r="I325" s="8">
        <v>5.3100000000000001E-2</v>
      </c>
      <c r="J325" s="8">
        <v>9.6799999999999997E-2</v>
      </c>
      <c r="K325" s="28" t="s">
        <v>736</v>
      </c>
      <c r="L325" s="105" t="str">
        <f t="shared" si="92"/>
        <v>Yes</v>
      </c>
    </row>
    <row r="326" spans="1:12" x14ac:dyDescent="0.2">
      <c r="A326" s="156" t="s">
        <v>337</v>
      </c>
      <c r="B326" s="30" t="s">
        <v>292</v>
      </c>
      <c r="C326" s="4">
        <v>2.9800041699999998E-2</v>
      </c>
      <c r="D326" s="27" t="str">
        <f t="shared" si="100"/>
        <v>No</v>
      </c>
      <c r="E326" s="4">
        <v>3.1449664000000002E-2</v>
      </c>
      <c r="F326" s="27" t="str">
        <f t="shared" si="101"/>
        <v>No</v>
      </c>
      <c r="G326" s="4">
        <v>3.7091426599999998E-2</v>
      </c>
      <c r="H326" s="27" t="str">
        <f t="shared" si="102"/>
        <v>No</v>
      </c>
      <c r="I326" s="8">
        <v>5.5359999999999996</v>
      </c>
      <c r="J326" s="8">
        <v>17.940000000000001</v>
      </c>
      <c r="K326" s="28" t="s">
        <v>736</v>
      </c>
      <c r="L326" s="105" t="str">
        <f t="shared" si="92"/>
        <v>No</v>
      </c>
    </row>
    <row r="327" spans="1:12" x14ac:dyDescent="0.2">
      <c r="A327" s="156" t="s">
        <v>99</v>
      </c>
      <c r="B327" s="30" t="s">
        <v>292</v>
      </c>
      <c r="C327" s="4">
        <v>4.85314965E-2</v>
      </c>
      <c r="D327" s="27" t="str">
        <f>IF($B327="N/A","N/A",IF(C327&gt;0,"No",IF(C327&lt;0,"No","Yes")))</f>
        <v>No</v>
      </c>
      <c r="E327" s="4">
        <v>0</v>
      </c>
      <c r="F327" s="27" t="str">
        <f>IF($B327="N/A","N/A",IF(E327&gt;0,"No",IF(E327&lt;0,"No","Yes")))</f>
        <v>Yes</v>
      </c>
      <c r="G327" s="4">
        <v>0</v>
      </c>
      <c r="H327" s="27" t="str">
        <f>IF($B327="N/A","N/A",IF(G327&gt;0,"No",IF(G327&lt;0,"No","Yes")))</f>
        <v>Yes</v>
      </c>
      <c r="I327" s="8">
        <v>-100</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14.428328771</v>
      </c>
      <c r="D334" s="27" t="str">
        <f>IF($B334="N/A","N/A",IF(C334&gt;15,"No",IF(C334&lt;2,"No","Yes")))</f>
        <v>Yes</v>
      </c>
      <c r="E334" s="4">
        <v>14.951004734</v>
      </c>
      <c r="F334" s="27" t="str">
        <f>IF($B334="N/A","N/A",IF(E334&gt;15,"No",IF(E334&lt;2,"No","Yes")))</f>
        <v>Yes</v>
      </c>
      <c r="G334" s="4">
        <v>15.941743751000001</v>
      </c>
      <c r="H334" s="27" t="str">
        <f>IF($B334="N/A","N/A",IF(G334&gt;15,"No",IF(G334&lt;2,"No","Yes")))</f>
        <v>No</v>
      </c>
      <c r="I334" s="8">
        <v>3.6230000000000002</v>
      </c>
      <c r="J334" s="8">
        <v>6.6269999999999998</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10827</v>
      </c>
      <c r="D336" s="27" t="str">
        <f>IF($B336="N/A","N/A",IF(C336&gt;10,"No",IF(C336&lt;-10,"No","Yes")))</f>
        <v>N/A</v>
      </c>
      <c r="E336" s="23">
        <v>10263</v>
      </c>
      <c r="F336" s="27" t="str">
        <f>IF($B336="N/A","N/A",IF(E336&gt;10,"No",IF(E336&lt;-10,"No","Yes")))</f>
        <v>N/A</v>
      </c>
      <c r="G336" s="23">
        <v>13967</v>
      </c>
      <c r="H336" s="27" t="str">
        <f>IF($B336="N/A","N/A",IF(G336&gt;10,"No",IF(G336&lt;-10,"No","Yes")))</f>
        <v>N/A</v>
      </c>
      <c r="I336" s="8">
        <v>-5.21</v>
      </c>
      <c r="J336" s="8">
        <v>36.090000000000003</v>
      </c>
      <c r="K336" s="28" t="s">
        <v>736</v>
      </c>
      <c r="L336" s="105" t="str">
        <f t="shared" si="92"/>
        <v>No</v>
      </c>
    </row>
    <row r="337" spans="1:12" x14ac:dyDescent="0.2">
      <c r="A337" s="156" t="s">
        <v>1660</v>
      </c>
      <c r="B337" s="22" t="s">
        <v>213</v>
      </c>
      <c r="C337" s="23">
        <v>313</v>
      </c>
      <c r="D337" s="27" t="str">
        <f>IF($B337="N/A","N/A",IF(C337&gt;10,"No",IF(C337&lt;-10,"No","Yes")))</f>
        <v>N/A</v>
      </c>
      <c r="E337" s="23">
        <v>308</v>
      </c>
      <c r="F337" s="27" t="str">
        <f>IF($B337="N/A","N/A",IF(E337&gt;10,"No",IF(E337&lt;-10,"No","Yes")))</f>
        <v>N/A</v>
      </c>
      <c r="G337" s="23">
        <v>439</v>
      </c>
      <c r="H337" s="27" t="str">
        <f>IF($B337="N/A","N/A",IF(G337&gt;10,"No",IF(G337&lt;-10,"No","Yes")))</f>
        <v>N/A</v>
      </c>
      <c r="I337" s="8">
        <v>-1.6</v>
      </c>
      <c r="J337" s="8">
        <v>42.53</v>
      </c>
      <c r="K337" s="28" t="s">
        <v>736</v>
      </c>
      <c r="L337" s="105" t="str">
        <f t="shared" si="92"/>
        <v>No</v>
      </c>
    </row>
    <row r="338" spans="1:12" x14ac:dyDescent="0.2">
      <c r="A338" s="156" t="s">
        <v>1661</v>
      </c>
      <c r="B338" s="22" t="s">
        <v>213</v>
      </c>
      <c r="C338" s="23">
        <v>4994</v>
      </c>
      <c r="D338" s="27" t="str">
        <f>IF($B338="N/A","N/A",IF(C338&gt;10,"No",IF(C338&lt;-10,"No","Yes")))</f>
        <v>N/A</v>
      </c>
      <c r="E338" s="23">
        <v>4653</v>
      </c>
      <c r="F338" s="27" t="str">
        <f>IF($B338="N/A","N/A",IF(E338&gt;10,"No",IF(E338&lt;-10,"No","Yes")))</f>
        <v>N/A</v>
      </c>
      <c r="G338" s="23">
        <v>5084</v>
      </c>
      <c r="H338" s="27" t="str">
        <f>IF($B338="N/A","N/A",IF(G338&gt;10,"No",IF(G338&lt;-10,"No","Yes")))</f>
        <v>N/A</v>
      </c>
      <c r="I338" s="8">
        <v>-6.83</v>
      </c>
      <c r="J338" s="8">
        <v>9.2629999999999999</v>
      </c>
      <c r="K338" s="28" t="s">
        <v>736</v>
      </c>
      <c r="L338" s="105" t="str">
        <f t="shared" si="92"/>
        <v>Yes</v>
      </c>
    </row>
    <row r="339" spans="1:12" x14ac:dyDescent="0.2">
      <c r="A339" s="159" t="s">
        <v>1662</v>
      </c>
      <c r="B339" s="113" t="s">
        <v>213</v>
      </c>
      <c r="C339" s="160">
        <v>83</v>
      </c>
      <c r="D339" s="145" t="str">
        <f>IF($B339="N/A","N/A",IF(C339&gt;10,"No",IF(C339&lt;-10,"No","Yes")))</f>
        <v>N/A</v>
      </c>
      <c r="E339" s="160">
        <v>67</v>
      </c>
      <c r="F339" s="145" t="str">
        <f>IF($B339="N/A","N/A",IF(E339&gt;10,"No",IF(E339&lt;-10,"No","Yes")))</f>
        <v>N/A</v>
      </c>
      <c r="G339" s="160">
        <v>84</v>
      </c>
      <c r="H339" s="145" t="str">
        <f>IF($B339="N/A","N/A",IF(G339&gt;10,"No",IF(G339&lt;-10,"No","Yes")))</f>
        <v>N/A</v>
      </c>
      <c r="I339" s="146">
        <v>-19.3</v>
      </c>
      <c r="J339" s="146">
        <v>25.37</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1462356041</v>
      </c>
      <c r="D6" s="7" t="str">
        <f t="shared" ref="D6:D12" si="0">IF($B6="N/A","N/A",IF(C6&gt;10,"No",IF(C6&lt;-10,"No","Yes")))</f>
        <v>N/A</v>
      </c>
      <c r="E6" s="10">
        <v>1518907973</v>
      </c>
      <c r="F6" s="7" t="str">
        <f t="shared" ref="F6:F12" si="1">IF($B6="N/A","N/A",IF(E6&gt;10,"No",IF(E6&lt;-10,"No","Yes")))</f>
        <v>N/A</v>
      </c>
      <c r="G6" s="10">
        <v>1633664235</v>
      </c>
      <c r="H6" s="7" t="str">
        <f t="shared" ref="H6:H12" si="2">IF($B6="N/A","N/A",IF(G6&gt;10,"No",IF(G6&lt;-10,"No","Yes")))</f>
        <v>N/A</v>
      </c>
      <c r="I6" s="8">
        <v>3.867</v>
      </c>
      <c r="J6" s="8">
        <v>7.5549999999999997</v>
      </c>
      <c r="K6" s="30" t="s">
        <v>734</v>
      </c>
      <c r="L6" s="105" t="str">
        <f t="shared" ref="L6:L13" si="3">IF(J6="Div by 0", "N/A", IF(K6="N/A","N/A", IF(J6&gt;VALUE(MID(K6,1,2)), "No", IF(J6&lt;-1*VALUE(MID(K6,1,2)), "No", "Yes"))))</f>
        <v>Yes</v>
      </c>
    </row>
    <row r="7" spans="1:12" x14ac:dyDescent="0.2">
      <c r="A7" s="137" t="s">
        <v>1107</v>
      </c>
      <c r="B7" s="30" t="s">
        <v>213</v>
      </c>
      <c r="C7" s="10">
        <v>4855.2125747</v>
      </c>
      <c r="D7" s="7" t="str">
        <f t="shared" si="0"/>
        <v>N/A</v>
      </c>
      <c r="E7" s="10">
        <v>5000.0262460000004</v>
      </c>
      <c r="F7" s="7" t="str">
        <f t="shared" si="1"/>
        <v>N/A</v>
      </c>
      <c r="G7" s="10">
        <v>4981.1088599000004</v>
      </c>
      <c r="H7" s="7" t="str">
        <f t="shared" si="2"/>
        <v>N/A</v>
      </c>
      <c r="I7" s="8">
        <v>2.9830000000000001</v>
      </c>
      <c r="J7" s="8">
        <v>-0.378</v>
      </c>
      <c r="K7" s="30" t="s">
        <v>734</v>
      </c>
      <c r="L7" s="105" t="str">
        <f t="shared" si="3"/>
        <v>Yes</v>
      </c>
    </row>
    <row r="8" spans="1:12" x14ac:dyDescent="0.2">
      <c r="A8" s="137" t="s">
        <v>719</v>
      </c>
      <c r="B8" s="30" t="s">
        <v>213</v>
      </c>
      <c r="C8" s="10">
        <v>317</v>
      </c>
      <c r="D8" s="7" t="str">
        <f t="shared" si="0"/>
        <v>N/A</v>
      </c>
      <c r="E8" s="10">
        <v>528</v>
      </c>
      <c r="F8" s="7" t="str">
        <f t="shared" si="1"/>
        <v>N/A</v>
      </c>
      <c r="G8" s="10">
        <v>639</v>
      </c>
      <c r="H8" s="7" t="str">
        <f t="shared" si="2"/>
        <v>N/A</v>
      </c>
      <c r="I8" s="8">
        <v>66.56</v>
      </c>
      <c r="J8" s="8">
        <v>21.02</v>
      </c>
      <c r="K8" s="30" t="s">
        <v>734</v>
      </c>
      <c r="L8" s="105" t="str">
        <f t="shared" si="3"/>
        <v>Yes</v>
      </c>
    </row>
    <row r="9" spans="1:12" x14ac:dyDescent="0.2">
      <c r="A9" s="137" t="s">
        <v>720</v>
      </c>
      <c r="B9" s="30" t="s">
        <v>213</v>
      </c>
      <c r="C9" s="10">
        <v>754</v>
      </c>
      <c r="D9" s="7" t="str">
        <f t="shared" si="0"/>
        <v>N/A</v>
      </c>
      <c r="E9" s="10">
        <v>966</v>
      </c>
      <c r="F9" s="7" t="str">
        <f t="shared" si="1"/>
        <v>N/A</v>
      </c>
      <c r="G9" s="10">
        <v>1096</v>
      </c>
      <c r="H9" s="7" t="str">
        <f t="shared" si="2"/>
        <v>N/A</v>
      </c>
      <c r="I9" s="8">
        <v>28.12</v>
      </c>
      <c r="J9" s="8">
        <v>13.46</v>
      </c>
      <c r="K9" s="30" t="s">
        <v>734</v>
      </c>
      <c r="L9" s="105" t="str">
        <f t="shared" si="3"/>
        <v>Yes</v>
      </c>
    </row>
    <row r="10" spans="1:12" x14ac:dyDescent="0.2">
      <c r="A10" s="137" t="s">
        <v>721</v>
      </c>
      <c r="B10" s="30" t="s">
        <v>213</v>
      </c>
      <c r="C10" s="10">
        <v>2710</v>
      </c>
      <c r="D10" s="7" t="str">
        <f t="shared" si="0"/>
        <v>N/A</v>
      </c>
      <c r="E10" s="10">
        <v>2912</v>
      </c>
      <c r="F10" s="7" t="str">
        <f t="shared" si="1"/>
        <v>N/A</v>
      </c>
      <c r="G10" s="10">
        <v>2635</v>
      </c>
      <c r="H10" s="7" t="str">
        <f t="shared" si="2"/>
        <v>N/A</v>
      </c>
      <c r="I10" s="8">
        <v>7.4539999999999997</v>
      </c>
      <c r="J10" s="8">
        <v>-9.51</v>
      </c>
      <c r="K10" s="30" t="s">
        <v>734</v>
      </c>
      <c r="L10" s="105" t="str">
        <f t="shared" si="3"/>
        <v>Yes</v>
      </c>
    </row>
    <row r="11" spans="1:12" x14ac:dyDescent="0.2">
      <c r="A11" s="137" t="s">
        <v>722</v>
      </c>
      <c r="B11" s="30" t="s">
        <v>213</v>
      </c>
      <c r="C11" s="10">
        <v>23121</v>
      </c>
      <c r="D11" s="7" t="str">
        <f t="shared" si="0"/>
        <v>N/A</v>
      </c>
      <c r="E11" s="10">
        <v>22758.5</v>
      </c>
      <c r="F11" s="7" t="str">
        <f t="shared" si="1"/>
        <v>N/A</v>
      </c>
      <c r="G11" s="10">
        <v>21878</v>
      </c>
      <c r="H11" s="7" t="str">
        <f t="shared" si="2"/>
        <v>N/A</v>
      </c>
      <c r="I11" s="8">
        <v>-1.57</v>
      </c>
      <c r="J11" s="8">
        <v>-3.87</v>
      </c>
      <c r="K11" s="30" t="s">
        <v>734</v>
      </c>
      <c r="L11" s="105" t="str">
        <f t="shared" si="3"/>
        <v>Yes</v>
      </c>
    </row>
    <row r="12" spans="1:12" x14ac:dyDescent="0.2">
      <c r="A12" s="137" t="s">
        <v>723</v>
      </c>
      <c r="B12" s="30" t="s">
        <v>213</v>
      </c>
      <c r="C12" s="10">
        <v>63578</v>
      </c>
      <c r="D12" s="7" t="str">
        <f t="shared" si="0"/>
        <v>N/A</v>
      </c>
      <c r="E12" s="10">
        <v>65887</v>
      </c>
      <c r="F12" s="7" t="str">
        <f t="shared" si="1"/>
        <v>N/A</v>
      </c>
      <c r="G12" s="10">
        <v>70050</v>
      </c>
      <c r="H12" s="7" t="str">
        <f t="shared" si="2"/>
        <v>N/A</v>
      </c>
      <c r="I12" s="8">
        <v>3.6320000000000001</v>
      </c>
      <c r="J12" s="8">
        <v>6.3179999999999996</v>
      </c>
      <c r="K12" s="30" t="s">
        <v>734</v>
      </c>
      <c r="L12" s="105" t="str">
        <f t="shared" si="3"/>
        <v>Yes</v>
      </c>
    </row>
    <row r="13" spans="1:12" x14ac:dyDescent="0.2">
      <c r="A13" s="137" t="s">
        <v>74</v>
      </c>
      <c r="B13" s="30" t="s">
        <v>213</v>
      </c>
      <c r="C13" s="10">
        <v>1631759</v>
      </c>
      <c r="D13" s="7" t="str">
        <f>IF($B13="N/A","N/A",IF(C13&gt;10,"No",IF(C13&lt;-10,"No","Yes")))</f>
        <v>N/A</v>
      </c>
      <c r="E13" s="10">
        <v>3518228</v>
      </c>
      <c r="F13" s="7" t="str">
        <f>IF($B13="N/A","N/A",IF(E13&gt;10,"No",IF(E13&lt;-10,"No","Yes")))</f>
        <v>N/A</v>
      </c>
      <c r="G13" s="10">
        <v>2494961</v>
      </c>
      <c r="H13" s="7" t="str">
        <f>IF($B13="N/A","N/A",IF(G13&gt;10,"No",IF(G13&lt;-10,"No","Yes")))</f>
        <v>N/A</v>
      </c>
      <c r="I13" s="8">
        <v>115.6</v>
      </c>
      <c r="J13" s="8">
        <v>-29.1</v>
      </c>
      <c r="K13" s="30" t="s">
        <v>734</v>
      </c>
      <c r="L13" s="105" t="str">
        <f t="shared" si="3"/>
        <v>Yes</v>
      </c>
    </row>
    <row r="14" spans="1:12" x14ac:dyDescent="0.2">
      <c r="A14" s="153" t="s">
        <v>157</v>
      </c>
      <c r="B14" s="22" t="s">
        <v>213</v>
      </c>
      <c r="C14" s="4">
        <v>3.2145501389</v>
      </c>
      <c r="D14" s="27" t="str">
        <f t="shared" ref="D14:D18" si="4">IF($B14="N/A","N/A",IF(C14&gt;10,"No",IF(C14&lt;-10,"No","Yes")))</f>
        <v>N/A</v>
      </c>
      <c r="E14" s="4">
        <v>3.1552439264999999</v>
      </c>
      <c r="F14" s="27" t="str">
        <f t="shared" ref="F14:F18" si="5">IF($B14="N/A","N/A",IF(E14&gt;10,"No",IF(E14&lt;-10,"No","Yes")))</f>
        <v>N/A</v>
      </c>
      <c r="G14" s="4">
        <v>4.3686656177999996</v>
      </c>
      <c r="H14" s="27" t="str">
        <f t="shared" ref="H14:H18" si="6">IF($B14="N/A","N/A",IF(G14&gt;10,"No",IF(G14&lt;-10,"No","Yes")))</f>
        <v>N/A</v>
      </c>
      <c r="I14" s="8">
        <v>-1.84</v>
      </c>
      <c r="J14" s="8">
        <v>38.46</v>
      </c>
      <c r="K14" s="28" t="s">
        <v>734</v>
      </c>
      <c r="L14" s="105" t="str">
        <f t="shared" ref="L14:L18" si="7">IF(J14="Div by 0", "N/A", IF(K14="N/A","N/A", IF(J14&gt;VALUE(MID(K14,1,2)), "No", IF(J14&lt;-1*VALUE(MID(K14,1,2)), "No", "Yes"))))</f>
        <v>No</v>
      </c>
    </row>
    <row r="15" spans="1:12" x14ac:dyDescent="0.2">
      <c r="A15" s="137" t="s">
        <v>417</v>
      </c>
      <c r="B15" s="22" t="s">
        <v>213</v>
      </c>
      <c r="C15" s="4">
        <v>22.490488732999999</v>
      </c>
      <c r="D15" s="27" t="str">
        <f t="shared" si="4"/>
        <v>N/A</v>
      </c>
      <c r="E15" s="4">
        <v>22.927813760999999</v>
      </c>
      <c r="F15" s="27" t="str">
        <f t="shared" si="5"/>
        <v>N/A</v>
      </c>
      <c r="G15" s="4">
        <v>25.014150738000001</v>
      </c>
      <c r="H15" s="27" t="str">
        <f t="shared" si="6"/>
        <v>N/A</v>
      </c>
      <c r="I15" s="8">
        <v>1.944</v>
      </c>
      <c r="J15" s="8">
        <v>9.1</v>
      </c>
      <c r="K15" s="28" t="s">
        <v>734</v>
      </c>
      <c r="L15" s="105" t="str">
        <f t="shared" si="7"/>
        <v>Yes</v>
      </c>
    </row>
    <row r="16" spans="1:12" x14ac:dyDescent="0.2">
      <c r="A16" s="137" t="s">
        <v>418</v>
      </c>
      <c r="B16" s="22" t="s">
        <v>213</v>
      </c>
      <c r="C16" s="4">
        <v>7.8235068095000004</v>
      </c>
      <c r="D16" s="27" t="str">
        <f t="shared" si="4"/>
        <v>N/A</v>
      </c>
      <c r="E16" s="4">
        <v>7.7041475977999996</v>
      </c>
      <c r="F16" s="27" t="str">
        <f t="shared" si="5"/>
        <v>N/A</v>
      </c>
      <c r="G16" s="4">
        <v>8.3672984843999991</v>
      </c>
      <c r="H16" s="27" t="str">
        <f t="shared" si="6"/>
        <v>N/A</v>
      </c>
      <c r="I16" s="8">
        <v>-1.53</v>
      </c>
      <c r="J16" s="8">
        <v>8.6080000000000005</v>
      </c>
      <c r="K16" s="28" t="s">
        <v>734</v>
      </c>
      <c r="L16" s="105" t="str">
        <f t="shared" si="7"/>
        <v>Yes</v>
      </c>
    </row>
    <row r="17" spans="1:12" x14ac:dyDescent="0.2">
      <c r="A17" s="137" t="s">
        <v>419</v>
      </c>
      <c r="B17" s="22" t="s">
        <v>213</v>
      </c>
      <c r="C17" s="4">
        <v>0.52313421550000005</v>
      </c>
      <c r="D17" s="27" t="str">
        <f t="shared" si="4"/>
        <v>N/A</v>
      </c>
      <c r="E17" s="4">
        <v>0.3203895262</v>
      </c>
      <c r="F17" s="27" t="str">
        <f t="shared" si="5"/>
        <v>N/A</v>
      </c>
      <c r="G17" s="4">
        <v>1.5025196474</v>
      </c>
      <c r="H17" s="27" t="str">
        <f t="shared" si="6"/>
        <v>N/A</v>
      </c>
      <c r="I17" s="8">
        <v>-38.799999999999997</v>
      </c>
      <c r="J17" s="8">
        <v>369</v>
      </c>
      <c r="K17" s="28" t="s">
        <v>734</v>
      </c>
      <c r="L17" s="105" t="str">
        <f t="shared" si="7"/>
        <v>No</v>
      </c>
    </row>
    <row r="18" spans="1:12" x14ac:dyDescent="0.2">
      <c r="A18" s="137" t="s">
        <v>420</v>
      </c>
      <c r="B18" s="22" t="s">
        <v>213</v>
      </c>
      <c r="C18" s="4">
        <v>0.95688099530000004</v>
      </c>
      <c r="D18" s="27" t="str">
        <f t="shared" si="4"/>
        <v>N/A</v>
      </c>
      <c r="E18" s="4">
        <v>0.76856610120000002</v>
      </c>
      <c r="F18" s="27" t="str">
        <f t="shared" si="5"/>
        <v>N/A</v>
      </c>
      <c r="G18" s="4">
        <v>2.5750899461999999</v>
      </c>
      <c r="H18" s="27" t="str">
        <f t="shared" si="6"/>
        <v>N/A</v>
      </c>
      <c r="I18" s="8">
        <v>-19.7</v>
      </c>
      <c r="J18" s="8">
        <v>235.1</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-50</v>
      </c>
      <c r="K19" s="30" t="s">
        <v>213</v>
      </c>
      <c r="L19" s="105" t="str">
        <f t="shared" ref="L19:L25" si="11">IF(J19="Div by 0", "N/A", IF(K19="N/A","N/A", IF(J19&gt;VALUE(MID(K19,1,2)), "No", IF(J19&lt;-1*VALUE(MID(K19,1,2)), "No", "Yes"))))</f>
        <v>N/A</v>
      </c>
    </row>
    <row r="20" spans="1:12" x14ac:dyDescent="0.2">
      <c r="A20" s="137" t="s">
        <v>76</v>
      </c>
      <c r="B20" s="30" t="s">
        <v>213</v>
      </c>
      <c r="C20" s="23">
        <v>20</v>
      </c>
      <c r="D20" s="27" t="str">
        <f t="shared" si="8"/>
        <v>N/A</v>
      </c>
      <c r="E20" s="23">
        <v>21</v>
      </c>
      <c r="F20" s="27" t="str">
        <f t="shared" si="9"/>
        <v>N/A</v>
      </c>
      <c r="G20" s="23">
        <v>30</v>
      </c>
      <c r="H20" s="27" t="str">
        <f t="shared" si="10"/>
        <v>N/A</v>
      </c>
      <c r="I20" s="8">
        <v>5</v>
      </c>
      <c r="J20" s="8">
        <v>42.86</v>
      </c>
      <c r="K20" s="30" t="s">
        <v>213</v>
      </c>
      <c r="L20" s="105" t="str">
        <f t="shared" si="11"/>
        <v>N/A</v>
      </c>
    </row>
    <row r="21" spans="1:12" x14ac:dyDescent="0.2">
      <c r="A21" s="153" t="s">
        <v>1107</v>
      </c>
      <c r="B21" s="30" t="s">
        <v>213</v>
      </c>
      <c r="C21" s="10">
        <v>4855.2125747</v>
      </c>
      <c r="D21" s="7" t="str">
        <f t="shared" si="8"/>
        <v>N/A</v>
      </c>
      <c r="E21" s="10">
        <v>5000.0262460000004</v>
      </c>
      <c r="F21" s="7" t="str">
        <f t="shared" si="9"/>
        <v>N/A</v>
      </c>
      <c r="G21" s="10">
        <v>4981.1088599000004</v>
      </c>
      <c r="H21" s="7" t="str">
        <f t="shared" si="10"/>
        <v>N/A</v>
      </c>
      <c r="I21" s="8">
        <v>2.9830000000000001</v>
      </c>
      <c r="J21" s="8">
        <v>-0.378</v>
      </c>
      <c r="K21" s="30" t="s">
        <v>734</v>
      </c>
      <c r="L21" s="105" t="str">
        <f t="shared" si="11"/>
        <v>Yes</v>
      </c>
    </row>
    <row r="22" spans="1:12" x14ac:dyDescent="0.2">
      <c r="A22" s="137" t="s">
        <v>1689</v>
      </c>
      <c r="B22" s="30" t="s">
        <v>213</v>
      </c>
      <c r="C22" s="10">
        <v>9136.6560336000002</v>
      </c>
      <c r="D22" s="7" t="str">
        <f t="shared" si="8"/>
        <v>N/A</v>
      </c>
      <c r="E22" s="10">
        <v>9268.5016426999991</v>
      </c>
      <c r="F22" s="7" t="str">
        <f t="shared" si="9"/>
        <v>N/A</v>
      </c>
      <c r="G22" s="10">
        <v>10324.264596999999</v>
      </c>
      <c r="H22" s="7" t="str">
        <f t="shared" si="10"/>
        <v>N/A</v>
      </c>
      <c r="I22" s="8">
        <v>1.4430000000000001</v>
      </c>
      <c r="J22" s="8">
        <v>11.39</v>
      </c>
      <c r="K22" s="30" t="s">
        <v>734</v>
      </c>
      <c r="L22" s="105" t="str">
        <f t="shared" si="11"/>
        <v>Yes</v>
      </c>
    </row>
    <row r="23" spans="1:12" x14ac:dyDescent="0.2">
      <c r="A23" s="137" t="s">
        <v>1108</v>
      </c>
      <c r="B23" s="30" t="s">
        <v>213</v>
      </c>
      <c r="C23" s="10">
        <v>15010.331661</v>
      </c>
      <c r="D23" s="7" t="str">
        <f t="shared" si="8"/>
        <v>N/A</v>
      </c>
      <c r="E23" s="10">
        <v>14917.583639</v>
      </c>
      <c r="F23" s="7" t="str">
        <f t="shared" si="9"/>
        <v>N/A</v>
      </c>
      <c r="G23" s="10">
        <v>15026.350619000001</v>
      </c>
      <c r="H23" s="7" t="str">
        <f t="shared" si="10"/>
        <v>N/A</v>
      </c>
      <c r="I23" s="8">
        <v>-0.61799999999999999</v>
      </c>
      <c r="J23" s="8">
        <v>0.72909999999999997</v>
      </c>
      <c r="K23" s="30" t="s">
        <v>734</v>
      </c>
      <c r="L23" s="105" t="str">
        <f t="shared" si="11"/>
        <v>Yes</v>
      </c>
    </row>
    <row r="24" spans="1:12" x14ac:dyDescent="0.2">
      <c r="A24" s="137" t="s">
        <v>1109</v>
      </c>
      <c r="B24" s="30" t="s">
        <v>213</v>
      </c>
      <c r="C24" s="10">
        <v>1997.1967986</v>
      </c>
      <c r="D24" s="7" t="str">
        <f t="shared" si="8"/>
        <v>N/A</v>
      </c>
      <c r="E24" s="10">
        <v>2132.3166164999998</v>
      </c>
      <c r="F24" s="7" t="str">
        <f t="shared" si="9"/>
        <v>N/A</v>
      </c>
      <c r="G24" s="10">
        <v>2127.7765441000001</v>
      </c>
      <c r="H24" s="7" t="str">
        <f t="shared" si="10"/>
        <v>N/A</v>
      </c>
      <c r="I24" s="8">
        <v>6.7649999999999997</v>
      </c>
      <c r="J24" s="8">
        <v>-0.21299999999999999</v>
      </c>
      <c r="K24" s="30" t="s">
        <v>734</v>
      </c>
      <c r="L24" s="105" t="str">
        <f t="shared" si="11"/>
        <v>Yes</v>
      </c>
    </row>
    <row r="25" spans="1:12" x14ac:dyDescent="0.2">
      <c r="A25" s="137" t="s">
        <v>1110</v>
      </c>
      <c r="B25" s="30" t="s">
        <v>213</v>
      </c>
      <c r="C25" s="10">
        <v>4486.2232168</v>
      </c>
      <c r="D25" s="7" t="str">
        <f t="shared" si="8"/>
        <v>N/A</v>
      </c>
      <c r="E25" s="10">
        <v>4317.9905179999996</v>
      </c>
      <c r="F25" s="7" t="str">
        <f t="shared" si="9"/>
        <v>N/A</v>
      </c>
      <c r="G25" s="10">
        <v>4061.0068117000001</v>
      </c>
      <c r="H25" s="7" t="str">
        <f t="shared" si="10"/>
        <v>N/A</v>
      </c>
      <c r="I25" s="8">
        <v>-3.75</v>
      </c>
      <c r="J25" s="8">
        <v>-5.95</v>
      </c>
      <c r="K25" s="30" t="s">
        <v>734</v>
      </c>
      <c r="L25" s="105" t="str">
        <f t="shared" si="11"/>
        <v>Yes</v>
      </c>
    </row>
    <row r="26" spans="1:12" x14ac:dyDescent="0.2">
      <c r="A26" s="128" t="s">
        <v>1111</v>
      </c>
      <c r="B26" s="30" t="s">
        <v>213</v>
      </c>
      <c r="C26" s="10">
        <v>4998.9910563000003</v>
      </c>
      <c r="D26" s="7" t="str">
        <f t="shared" si="8"/>
        <v>N/A</v>
      </c>
      <c r="E26" s="10">
        <v>5080.7157227999996</v>
      </c>
      <c r="F26" s="7" t="str">
        <f t="shared" si="9"/>
        <v>N/A</v>
      </c>
      <c r="G26" s="10">
        <v>5090.9728150000001</v>
      </c>
      <c r="H26" s="7" t="str">
        <f t="shared" si="10"/>
        <v>N/A</v>
      </c>
      <c r="I26" s="8">
        <v>1.635</v>
      </c>
      <c r="J26" s="8">
        <v>0.2019</v>
      </c>
      <c r="K26" s="30" t="s">
        <v>734</v>
      </c>
      <c r="L26" s="105" t="str">
        <f>IF(J26="Div by 0", "N/A", IF(OR(J26="N/A",K26="N/A"),"N/A", IF(J26&gt;VALUE(MID(K26,1,2)), "No", IF(J26&lt;-1*VALUE(MID(K26,1,2)), "No", "Yes"))))</f>
        <v>Yes</v>
      </c>
    </row>
    <row r="27" spans="1:12" x14ac:dyDescent="0.2">
      <c r="A27" s="128" t="s">
        <v>1112</v>
      </c>
      <c r="B27" s="30" t="s">
        <v>213</v>
      </c>
      <c r="C27" s="10">
        <v>4678.0809982000001</v>
      </c>
      <c r="D27" s="7" t="str">
        <f t="shared" si="8"/>
        <v>N/A</v>
      </c>
      <c r="E27" s="10">
        <v>4900.5888183999996</v>
      </c>
      <c r="F27" s="7" t="str">
        <f t="shared" si="9"/>
        <v>N/A</v>
      </c>
      <c r="G27" s="10">
        <v>4846.8763405</v>
      </c>
      <c r="H27" s="7" t="str">
        <f t="shared" si="10"/>
        <v>N/A</v>
      </c>
      <c r="I27" s="8">
        <v>4.7560000000000002</v>
      </c>
      <c r="J27" s="8">
        <v>-1.1000000000000001</v>
      </c>
      <c r="K27" s="30" t="s">
        <v>734</v>
      </c>
      <c r="L27" s="105" t="str">
        <f>IF(J27="Div by 0", "N/A", IF(OR(J27="N/A",K27="N/A"),"N/A", IF(J27&gt;VALUE(MID(K27,1,2)), "No", IF(J27&lt;-1*VALUE(MID(K27,1,2)), "No", "Yes"))))</f>
        <v>Yes</v>
      </c>
    </row>
    <row r="28" spans="1:12" x14ac:dyDescent="0.2">
      <c r="A28" s="153" t="s">
        <v>1113</v>
      </c>
      <c r="B28" s="30" t="s">
        <v>213</v>
      </c>
      <c r="C28" s="10">
        <v>8672.4287946999993</v>
      </c>
      <c r="D28" s="7" t="str">
        <f t="shared" si="8"/>
        <v>N/A</v>
      </c>
      <c r="E28" s="10">
        <v>8858.7202756999995</v>
      </c>
      <c r="F28" s="7" t="str">
        <f t="shared" si="9"/>
        <v>N/A</v>
      </c>
      <c r="G28" s="10">
        <v>9444.8491978999991</v>
      </c>
      <c r="H28" s="7" t="str">
        <f t="shared" si="10"/>
        <v>N/A</v>
      </c>
      <c r="I28" s="8">
        <v>2.1480000000000001</v>
      </c>
      <c r="J28" s="8">
        <v>6.6159999999999997</v>
      </c>
      <c r="K28" s="30" t="s">
        <v>734</v>
      </c>
      <c r="L28" s="105" t="str">
        <f>IF(J28="Div by 0", "N/A", IF(K28="N/A","N/A", IF(J28&gt;VALUE(MID(K28,1,2)), "No", IF(J28&lt;-1*VALUE(MID(K28,1,2)), "No", "Yes"))))</f>
        <v>Yes</v>
      </c>
    </row>
    <row r="29" spans="1:12" x14ac:dyDescent="0.2">
      <c r="A29" s="128" t="s">
        <v>1114</v>
      </c>
      <c r="B29" s="30" t="s">
        <v>213</v>
      </c>
      <c r="C29" s="10">
        <v>8841.6135603999992</v>
      </c>
      <c r="D29" s="7" t="str">
        <f t="shared" si="8"/>
        <v>N/A</v>
      </c>
      <c r="E29" s="10">
        <v>8911.9817977000002</v>
      </c>
      <c r="F29" s="7" t="str">
        <f t="shared" si="9"/>
        <v>N/A</v>
      </c>
      <c r="G29" s="10">
        <v>9933.5590971000001</v>
      </c>
      <c r="H29" s="7" t="str">
        <f t="shared" si="10"/>
        <v>N/A</v>
      </c>
      <c r="I29" s="8">
        <v>0.79590000000000005</v>
      </c>
      <c r="J29" s="8">
        <v>11.46</v>
      </c>
      <c r="K29" s="30" t="s">
        <v>734</v>
      </c>
      <c r="L29" s="105" t="str">
        <f>IF(J29="Div by 0", "N/A", IF(K29="N/A","N/A", IF(J29&gt;VALUE(MID(K29,1,2)), "No", IF(J29&lt;-1*VALUE(MID(K29,1,2)), "No", "Yes"))))</f>
        <v>Yes</v>
      </c>
    </row>
    <row r="30" spans="1:12" x14ac:dyDescent="0.2">
      <c r="A30" s="128" t="s">
        <v>1115</v>
      </c>
      <c r="B30" s="30" t="s">
        <v>213</v>
      </c>
      <c r="C30" s="10">
        <v>8501.8488388000005</v>
      </c>
      <c r="D30" s="7" t="str">
        <f t="shared" si="8"/>
        <v>N/A</v>
      </c>
      <c r="E30" s="10">
        <v>8808.0692335000003</v>
      </c>
      <c r="F30" s="7" t="str">
        <f t="shared" si="9"/>
        <v>N/A</v>
      </c>
      <c r="G30" s="10">
        <v>8995.7466260000001</v>
      </c>
      <c r="H30" s="7" t="str">
        <f t="shared" si="10"/>
        <v>N/A</v>
      </c>
      <c r="I30" s="8">
        <v>3.6019999999999999</v>
      </c>
      <c r="J30" s="8">
        <v>2.1309999999999998</v>
      </c>
      <c r="K30" s="30" t="s">
        <v>734</v>
      </c>
      <c r="L30" s="105" t="str">
        <f>IF(J30="Div by 0", "N/A", IF(K30="N/A","N/A", IF(J30&gt;VALUE(MID(K30,1,2)), "No", IF(J30&lt;-1*VALUE(MID(K30,1,2)), "No", "Yes"))))</f>
        <v>Yes</v>
      </c>
    </row>
    <row r="31" spans="1:12" x14ac:dyDescent="0.2">
      <c r="A31" s="128" t="s">
        <v>1116</v>
      </c>
      <c r="B31" s="30" t="s">
        <v>213</v>
      </c>
      <c r="C31" s="10">
        <v>8583.4346325000006</v>
      </c>
      <c r="D31" s="7" t="str">
        <f t="shared" si="8"/>
        <v>N/A</v>
      </c>
      <c r="E31" s="10">
        <v>8746.2340889999996</v>
      </c>
      <c r="F31" s="7" t="str">
        <f t="shared" si="9"/>
        <v>N/A</v>
      </c>
      <c r="G31" s="10">
        <v>9446.2365126999994</v>
      </c>
      <c r="H31" s="7" t="str">
        <f t="shared" si="10"/>
        <v>N/A</v>
      </c>
      <c r="I31" s="8">
        <v>1.897</v>
      </c>
      <c r="J31" s="8">
        <v>8.0030000000000001</v>
      </c>
      <c r="K31" s="30" t="s">
        <v>734</v>
      </c>
      <c r="L31" s="105" t="str">
        <f>IF(J31="Div by 0", "N/A", IF(OR(J31="N/A",K31="N/A"),"N/A", IF(J31&gt;VALUE(MID(K31,1,2)), "No", IF(J31&lt;-1*VALUE(MID(K31,1,2)), "No", "Yes"))))</f>
        <v>Yes</v>
      </c>
    </row>
    <row r="32" spans="1:12" x14ac:dyDescent="0.2">
      <c r="A32" s="128" t="s">
        <v>1117</v>
      </c>
      <c r="B32" s="30" t="s">
        <v>213</v>
      </c>
      <c r="C32" s="10">
        <v>8797.7439503999994</v>
      </c>
      <c r="D32" s="7" t="str">
        <f t="shared" si="8"/>
        <v>N/A</v>
      </c>
      <c r="E32" s="10">
        <v>9015.6662973999992</v>
      </c>
      <c r="F32" s="7" t="str">
        <f t="shared" si="9"/>
        <v>N/A</v>
      </c>
      <c r="G32" s="10">
        <v>9442.9537189000002</v>
      </c>
      <c r="H32" s="7" t="str">
        <f t="shared" si="10"/>
        <v>N/A</v>
      </c>
      <c r="I32" s="8">
        <v>2.4769999999999999</v>
      </c>
      <c r="J32" s="8">
        <v>4.7389999999999999</v>
      </c>
      <c r="K32" s="30" t="s">
        <v>734</v>
      </c>
      <c r="L32" s="105" t="str">
        <f>IF(J32="Div by 0", "N/A", IF(OR(J32="N/A",K32="N/A"),"N/A", IF(J32&gt;VALUE(MID(K32,1,2)), "No", IF(J32&lt;-1*VALUE(MID(K32,1,2)), "No", "Yes"))))</f>
        <v>Yes</v>
      </c>
    </row>
    <row r="33" spans="1:12" x14ac:dyDescent="0.2">
      <c r="A33" s="128" t="s">
        <v>1692</v>
      </c>
      <c r="B33" s="30" t="s">
        <v>213</v>
      </c>
      <c r="C33" s="10">
        <v>3079.1946564999998</v>
      </c>
      <c r="D33" s="7" t="str">
        <f t="shared" si="8"/>
        <v>N/A</v>
      </c>
      <c r="E33" s="10">
        <v>17418.663226000001</v>
      </c>
      <c r="F33" s="7" t="str">
        <f t="shared" si="9"/>
        <v>N/A</v>
      </c>
      <c r="G33" s="10">
        <v>20075.009268999998</v>
      </c>
      <c r="H33" s="7" t="str">
        <f t="shared" si="10"/>
        <v>N/A</v>
      </c>
      <c r="I33" s="8">
        <v>465.7</v>
      </c>
      <c r="J33" s="8">
        <v>15.25</v>
      </c>
      <c r="K33" s="30" t="s">
        <v>734</v>
      </c>
      <c r="L33" s="105" t="str">
        <f t="shared" ref="L33:L45" si="12">IF(J33="Div by 0", "N/A", IF(K33="N/A","N/A", IF(J33&gt;VALUE(MID(K33,1,2)), "No", IF(J33&lt;-1*VALUE(MID(K33,1,2)), "No", "Yes"))))</f>
        <v>Yes</v>
      </c>
    </row>
    <row r="34" spans="1:12" x14ac:dyDescent="0.2">
      <c r="A34" s="128" t="s">
        <v>1693</v>
      </c>
      <c r="B34" s="30" t="s">
        <v>213</v>
      </c>
      <c r="C34" s="10">
        <v>1251.1934953</v>
      </c>
      <c r="D34" s="7" t="str">
        <f t="shared" si="8"/>
        <v>N/A</v>
      </c>
      <c r="E34" s="10">
        <v>1366.2750476000001</v>
      </c>
      <c r="F34" s="7" t="str">
        <f t="shared" si="9"/>
        <v>N/A</v>
      </c>
      <c r="G34" s="10">
        <v>1395.8710019</v>
      </c>
      <c r="H34" s="7" t="str">
        <f t="shared" si="10"/>
        <v>N/A</v>
      </c>
      <c r="I34" s="8">
        <v>9.1980000000000004</v>
      </c>
      <c r="J34" s="8">
        <v>2.1659999999999999</v>
      </c>
      <c r="K34" s="30" t="s">
        <v>734</v>
      </c>
      <c r="L34" s="105" t="str">
        <f t="shared" si="12"/>
        <v>Yes</v>
      </c>
    </row>
    <row r="35" spans="1:12" x14ac:dyDescent="0.2">
      <c r="A35" s="128" t="s">
        <v>1694</v>
      </c>
      <c r="B35" s="30" t="s">
        <v>213</v>
      </c>
      <c r="C35" s="10">
        <v>11245.611111</v>
      </c>
      <c r="D35" s="7" t="str">
        <f t="shared" si="8"/>
        <v>N/A</v>
      </c>
      <c r="E35" s="10">
        <v>11920.651145</v>
      </c>
      <c r="F35" s="7" t="str">
        <f t="shared" si="9"/>
        <v>N/A</v>
      </c>
      <c r="G35" s="10">
        <v>12583.609402</v>
      </c>
      <c r="H35" s="7" t="str">
        <f t="shared" si="10"/>
        <v>N/A</v>
      </c>
      <c r="I35" s="8">
        <v>6.0030000000000001</v>
      </c>
      <c r="J35" s="8">
        <v>5.5609999999999999</v>
      </c>
      <c r="K35" s="30" t="s">
        <v>734</v>
      </c>
      <c r="L35" s="105" t="str">
        <f t="shared" si="12"/>
        <v>Yes</v>
      </c>
    </row>
    <row r="36" spans="1:12" x14ac:dyDescent="0.2">
      <c r="A36" s="128" t="s">
        <v>1695</v>
      </c>
      <c r="B36" s="30" t="s">
        <v>213</v>
      </c>
      <c r="C36" s="10">
        <v>145.88055236</v>
      </c>
      <c r="D36" s="7" t="str">
        <f t="shared" si="8"/>
        <v>N/A</v>
      </c>
      <c r="E36" s="10">
        <v>173.13456298</v>
      </c>
      <c r="F36" s="7" t="str">
        <f t="shared" si="9"/>
        <v>N/A</v>
      </c>
      <c r="G36" s="10">
        <v>155.57011578999999</v>
      </c>
      <c r="H36" s="7" t="str">
        <f t="shared" si="10"/>
        <v>N/A</v>
      </c>
      <c r="I36" s="8">
        <v>18.68</v>
      </c>
      <c r="J36" s="8">
        <v>-10.1</v>
      </c>
      <c r="K36" s="30" t="s">
        <v>734</v>
      </c>
      <c r="L36" s="105" t="str">
        <f t="shared" si="12"/>
        <v>Yes</v>
      </c>
    </row>
    <row r="37" spans="1:12" x14ac:dyDescent="0.2">
      <c r="A37" s="128" t="s">
        <v>1696</v>
      </c>
      <c r="B37" s="30" t="s">
        <v>213</v>
      </c>
      <c r="C37" s="10">
        <v>18972.337729999999</v>
      </c>
      <c r="D37" s="7" t="str">
        <f t="shared" si="8"/>
        <v>N/A</v>
      </c>
      <c r="E37" s="10">
        <v>18484.019895000001</v>
      </c>
      <c r="F37" s="7" t="str">
        <f t="shared" si="9"/>
        <v>N/A</v>
      </c>
      <c r="G37" s="10">
        <v>21524.934366000001</v>
      </c>
      <c r="H37" s="7" t="str">
        <f t="shared" si="10"/>
        <v>N/A</v>
      </c>
      <c r="I37" s="8">
        <v>-2.57</v>
      </c>
      <c r="J37" s="8">
        <v>16.45</v>
      </c>
      <c r="K37" s="30" t="s">
        <v>734</v>
      </c>
      <c r="L37" s="105" t="str">
        <f t="shared" si="12"/>
        <v>Yes</v>
      </c>
    </row>
    <row r="38" spans="1:12" x14ac:dyDescent="0.2">
      <c r="A38" s="128" t="s">
        <v>1697</v>
      </c>
      <c r="B38" s="30" t="s">
        <v>213</v>
      </c>
      <c r="C38" s="10" t="s">
        <v>1748</v>
      </c>
      <c r="D38" s="7" t="str">
        <f t="shared" si="8"/>
        <v>N/A</v>
      </c>
      <c r="E38" s="10">
        <v>0</v>
      </c>
      <c r="F38" s="7" t="str">
        <f t="shared" si="9"/>
        <v>N/A</v>
      </c>
      <c r="G38" s="10">
        <v>1470</v>
      </c>
      <c r="H38" s="7" t="str">
        <f t="shared" si="10"/>
        <v>N/A</v>
      </c>
      <c r="I38" s="8" t="s">
        <v>1748</v>
      </c>
      <c r="J38" s="8" t="s">
        <v>1748</v>
      </c>
      <c r="K38" s="30" t="s">
        <v>734</v>
      </c>
      <c r="L38" s="105" t="str">
        <f t="shared" si="12"/>
        <v>N/A</v>
      </c>
    </row>
    <row r="39" spans="1:12" x14ac:dyDescent="0.2">
      <c r="A39" s="128" t="s">
        <v>1698</v>
      </c>
      <c r="B39" s="30" t="s">
        <v>213</v>
      </c>
      <c r="C39" s="10">
        <v>264.38194972999997</v>
      </c>
      <c r="D39" s="7" t="str">
        <f t="shared" si="8"/>
        <v>N/A</v>
      </c>
      <c r="E39" s="10">
        <v>388.16834263999999</v>
      </c>
      <c r="F39" s="7" t="str">
        <f t="shared" si="9"/>
        <v>N/A</v>
      </c>
      <c r="G39" s="10">
        <v>633.91133485</v>
      </c>
      <c r="H39" s="7" t="str">
        <f t="shared" si="10"/>
        <v>N/A</v>
      </c>
      <c r="I39" s="8">
        <v>46.82</v>
      </c>
      <c r="J39" s="8">
        <v>63.31</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16950.302638000001</v>
      </c>
      <c r="D41" s="7" t="str">
        <f t="shared" si="8"/>
        <v>N/A</v>
      </c>
      <c r="E41" s="10" t="s">
        <v>1748</v>
      </c>
      <c r="F41" s="7" t="str">
        <f t="shared" si="9"/>
        <v>N/A</v>
      </c>
      <c r="G41" s="10" t="s">
        <v>1748</v>
      </c>
      <c r="H41" s="7" t="str">
        <f t="shared" si="10"/>
        <v>N/A</v>
      </c>
      <c r="I41" s="8" t="s">
        <v>1748</v>
      </c>
      <c r="J41" s="8" t="s">
        <v>1748</v>
      </c>
      <c r="K41" s="30" t="s">
        <v>734</v>
      </c>
      <c r="L41" s="105" t="str">
        <f t="shared" si="12"/>
        <v>N/A</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13079.163479999999</v>
      </c>
      <c r="D44" s="7" t="str">
        <f t="shared" si="8"/>
        <v>N/A</v>
      </c>
      <c r="E44" s="10">
        <v>13742.374539</v>
      </c>
      <c r="F44" s="7" t="str">
        <f t="shared" si="9"/>
        <v>N/A</v>
      </c>
      <c r="G44" s="10">
        <v>14913.048462999999</v>
      </c>
      <c r="H44" s="7" t="str">
        <f t="shared" si="10"/>
        <v>N/A</v>
      </c>
      <c r="I44" s="8">
        <v>5.0709999999999997</v>
      </c>
      <c r="J44" s="8">
        <v>8.5190000000000001</v>
      </c>
      <c r="K44" s="30" t="s">
        <v>734</v>
      </c>
      <c r="L44" s="105" t="str">
        <f t="shared" si="12"/>
        <v>Yes</v>
      </c>
    </row>
    <row r="45" spans="1:12" ht="25.5" x14ac:dyDescent="0.2">
      <c r="A45" s="128" t="s">
        <v>1119</v>
      </c>
      <c r="B45" s="30" t="s">
        <v>213</v>
      </c>
      <c r="C45" s="10">
        <v>754.05425939999998</v>
      </c>
      <c r="D45" s="7" t="str">
        <f t="shared" si="8"/>
        <v>N/A</v>
      </c>
      <c r="E45" s="10">
        <v>858.64502746000005</v>
      </c>
      <c r="F45" s="7" t="str">
        <f t="shared" si="9"/>
        <v>N/A</v>
      </c>
      <c r="G45" s="10">
        <v>889.58158436999997</v>
      </c>
      <c r="H45" s="7" t="str">
        <f t="shared" si="10"/>
        <v>N/A</v>
      </c>
      <c r="I45" s="8">
        <v>13.87</v>
      </c>
      <c r="J45" s="8">
        <v>3.6030000000000002</v>
      </c>
      <c r="K45" s="30" t="s">
        <v>734</v>
      </c>
      <c r="L45" s="105" t="str">
        <f t="shared" si="12"/>
        <v>Yes</v>
      </c>
    </row>
    <row r="46" spans="1:12" x14ac:dyDescent="0.2">
      <c r="A46" s="128" t="s">
        <v>1120</v>
      </c>
      <c r="B46" s="22" t="s">
        <v>213</v>
      </c>
      <c r="C46" s="29">
        <v>44301.571690999997</v>
      </c>
      <c r="D46" s="27" t="str">
        <f t="shared" si="8"/>
        <v>N/A</v>
      </c>
      <c r="E46" s="29">
        <v>45084.554387999997</v>
      </c>
      <c r="F46" s="27" t="str">
        <f t="shared" si="9"/>
        <v>N/A</v>
      </c>
      <c r="G46" s="29">
        <v>53360.523829999998</v>
      </c>
      <c r="H46" s="27" t="str">
        <f t="shared" si="10"/>
        <v>N/A</v>
      </c>
      <c r="I46" s="8">
        <v>1.7669999999999999</v>
      </c>
      <c r="J46" s="8">
        <v>18.36</v>
      </c>
      <c r="K46" s="28" t="s">
        <v>734</v>
      </c>
      <c r="L46" s="105" t="str">
        <f>IF(J46="Div by 0", "N/A", IF(K46="N/A","N/A", IF(J46&gt;VALUE(MID(K46,1,2)), "No", IF(J46&lt;-1*VALUE(MID(K46,1,2)), "No", "Yes"))))</f>
        <v>Yes</v>
      </c>
    </row>
    <row r="47" spans="1:12" x14ac:dyDescent="0.2">
      <c r="A47" s="162" t="s">
        <v>1121</v>
      </c>
      <c r="B47" s="22" t="s">
        <v>213</v>
      </c>
      <c r="C47" s="29">
        <v>27782.150562999999</v>
      </c>
      <c r="D47" s="27" t="str">
        <f t="shared" si="8"/>
        <v>N/A</v>
      </c>
      <c r="E47" s="29">
        <v>27962.858671000002</v>
      </c>
      <c r="F47" s="27" t="str">
        <f t="shared" si="9"/>
        <v>N/A</v>
      </c>
      <c r="G47" s="29">
        <v>30667.937669999999</v>
      </c>
      <c r="H47" s="27" t="str">
        <f t="shared" si="10"/>
        <v>N/A</v>
      </c>
      <c r="I47" s="8">
        <v>0.65039999999999998</v>
      </c>
      <c r="J47" s="8">
        <v>9.6739999999999995</v>
      </c>
      <c r="K47" s="28" t="s">
        <v>734</v>
      </c>
      <c r="L47" s="105" t="str">
        <f>IF(J47="Div by 0", "N/A", IF(K47="N/A","N/A", IF(J47&gt;VALUE(MID(K47,1,2)), "No", IF(J47&lt;-1*VALUE(MID(K47,1,2)), "No", "Yes"))))</f>
        <v>Yes</v>
      </c>
    </row>
    <row r="48" spans="1:12" ht="25.5" x14ac:dyDescent="0.2">
      <c r="A48" s="128" t="s">
        <v>1122</v>
      </c>
      <c r="B48" s="22" t="s">
        <v>213</v>
      </c>
      <c r="C48" s="29">
        <v>41324.826147</v>
      </c>
      <c r="D48" s="27" t="str">
        <f t="shared" si="8"/>
        <v>N/A</v>
      </c>
      <c r="E48" s="29">
        <v>44356.277045000003</v>
      </c>
      <c r="F48" s="27" t="str">
        <f t="shared" si="9"/>
        <v>N/A</v>
      </c>
      <c r="G48" s="29">
        <v>51798.659243000002</v>
      </c>
      <c r="H48" s="27" t="str">
        <f t="shared" si="10"/>
        <v>N/A</v>
      </c>
      <c r="I48" s="8">
        <v>7.3360000000000003</v>
      </c>
      <c r="J48" s="8">
        <v>16.78</v>
      </c>
      <c r="K48" s="28" t="s">
        <v>734</v>
      </c>
      <c r="L48" s="105" t="str">
        <f>IF(J48="Div by 0", "N/A", IF(K48="N/A","N/A", IF(J48&gt;VALUE(MID(K48,1,2)), "No", IF(J48&lt;-1*VALUE(MID(K48,1,2)), "No", "Yes"))))</f>
        <v>Yes</v>
      </c>
    </row>
    <row r="49" spans="1:12" x14ac:dyDescent="0.2">
      <c r="A49" s="151" t="s">
        <v>1123</v>
      </c>
      <c r="B49" s="22" t="s">
        <v>213</v>
      </c>
      <c r="C49" s="29">
        <v>25928.933458</v>
      </c>
      <c r="D49" s="27" t="str">
        <f t="shared" si="8"/>
        <v>N/A</v>
      </c>
      <c r="E49" s="29">
        <v>27087.378187999999</v>
      </c>
      <c r="F49" s="27" t="str">
        <f t="shared" si="9"/>
        <v>N/A</v>
      </c>
      <c r="G49" s="29">
        <v>28490.540792</v>
      </c>
      <c r="H49" s="27" t="str">
        <f t="shared" si="10"/>
        <v>N/A</v>
      </c>
      <c r="I49" s="8">
        <v>4.468</v>
      </c>
      <c r="J49" s="8">
        <v>5.18</v>
      </c>
      <c r="K49" s="28" t="s">
        <v>734</v>
      </c>
      <c r="L49" s="105" t="str">
        <f t="shared" ref="L49:L59" si="13">IF(J49="Div by 0", "N/A", IF(K49="N/A","N/A", IF(J49&gt;VALUE(MID(K49,1,2)), "No", IF(J49&lt;-1*VALUE(MID(K49,1,2)), "No", "Yes"))))</f>
        <v>Yes</v>
      </c>
    </row>
    <row r="50" spans="1:12" ht="25.5" x14ac:dyDescent="0.2">
      <c r="A50" s="128" t="s">
        <v>1124</v>
      </c>
      <c r="B50" s="22" t="s">
        <v>213</v>
      </c>
      <c r="C50" s="29">
        <v>19634.204082</v>
      </c>
      <c r="D50" s="27" t="str">
        <f t="shared" si="8"/>
        <v>N/A</v>
      </c>
      <c r="E50" s="29">
        <v>19659.349722999999</v>
      </c>
      <c r="F50" s="27" t="str">
        <f t="shared" si="9"/>
        <v>N/A</v>
      </c>
      <c r="G50" s="29">
        <v>20516.516222999999</v>
      </c>
      <c r="H50" s="27" t="str">
        <f t="shared" si="10"/>
        <v>N/A</v>
      </c>
      <c r="I50" s="8">
        <v>0.12809999999999999</v>
      </c>
      <c r="J50" s="8">
        <v>4.3600000000000003</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45383.617574999997</v>
      </c>
      <c r="D55" s="27" t="str">
        <f t="shared" si="14"/>
        <v>N/A</v>
      </c>
      <c r="E55" s="29">
        <v>48215.398227999998</v>
      </c>
      <c r="F55" s="27" t="str">
        <f t="shared" si="15"/>
        <v>N/A</v>
      </c>
      <c r="G55" s="29">
        <v>50514.627299</v>
      </c>
      <c r="H55" s="27" t="str">
        <f t="shared" si="16"/>
        <v>N/A</v>
      </c>
      <c r="I55" s="8">
        <v>6.24</v>
      </c>
      <c r="J55" s="8">
        <v>4.7690000000000001</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148078920</v>
      </c>
      <c r="D60" s="27" t="str">
        <f t="shared" si="14"/>
        <v>N/A</v>
      </c>
      <c r="E60" s="29">
        <v>158559979</v>
      </c>
      <c r="F60" s="27" t="str">
        <f t="shared" si="15"/>
        <v>N/A</v>
      </c>
      <c r="G60" s="29">
        <v>216640331</v>
      </c>
      <c r="H60" s="27" t="str">
        <f t="shared" si="16"/>
        <v>N/A</v>
      </c>
      <c r="I60" s="8">
        <v>7.0780000000000003</v>
      </c>
      <c r="J60" s="8">
        <v>36.630000000000003</v>
      </c>
      <c r="K60" s="28" t="s">
        <v>734</v>
      </c>
      <c r="L60" s="105" t="str">
        <f t="shared" ref="L60:L70" si="17">IF(J60="Div by 0", "N/A", IF(K60="N/A","N/A", IF(J60&gt;VALUE(MID(K60,1,2)), "No", IF(J60&lt;-1*VALUE(MID(K60,1,2)), "No", "Yes"))))</f>
        <v>No</v>
      </c>
    </row>
    <row r="61" spans="1:12" ht="25.5" x14ac:dyDescent="0.2">
      <c r="A61" s="128" t="s">
        <v>1134</v>
      </c>
      <c r="B61" s="22" t="s">
        <v>213</v>
      </c>
      <c r="C61" s="29">
        <v>101384061</v>
      </c>
      <c r="D61" s="27" t="str">
        <f t="shared" si="14"/>
        <v>N/A</v>
      </c>
      <c r="E61" s="29">
        <v>105172482</v>
      </c>
      <c r="F61" s="27" t="str">
        <f t="shared" si="15"/>
        <v>N/A</v>
      </c>
      <c r="G61" s="29">
        <v>109691293</v>
      </c>
      <c r="H61" s="27" t="str">
        <f t="shared" si="16"/>
        <v>N/A</v>
      </c>
      <c r="I61" s="8">
        <v>3.7370000000000001</v>
      </c>
      <c r="J61" s="8">
        <v>4.2969999999999997</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46694859</v>
      </c>
      <c r="D66" s="27" t="str">
        <f t="shared" si="14"/>
        <v>N/A</v>
      </c>
      <c r="E66" s="29">
        <v>53387497</v>
      </c>
      <c r="F66" s="27" t="str">
        <f t="shared" si="15"/>
        <v>N/A</v>
      </c>
      <c r="G66" s="29">
        <v>106949038</v>
      </c>
      <c r="H66" s="27" t="str">
        <f t="shared" si="16"/>
        <v>N/A</v>
      </c>
      <c r="I66" s="8">
        <v>14.33</v>
      </c>
      <c r="J66" s="8">
        <v>100.3</v>
      </c>
      <c r="K66" s="28" t="s">
        <v>734</v>
      </c>
      <c r="L66" s="105" t="str">
        <f t="shared" si="17"/>
        <v>No</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11083.751496999999</v>
      </c>
      <c r="D71" s="27" t="str">
        <f t="shared" si="14"/>
        <v>N/A</v>
      </c>
      <c r="E71" s="29">
        <v>11421.983792000001</v>
      </c>
      <c r="F71" s="27" t="str">
        <f t="shared" si="15"/>
        <v>N/A</v>
      </c>
      <c r="G71" s="29">
        <v>14914.996971</v>
      </c>
      <c r="H71" s="27" t="str">
        <f t="shared" si="16"/>
        <v>N/A</v>
      </c>
      <c r="I71" s="8">
        <v>3.052</v>
      </c>
      <c r="J71" s="8">
        <v>30.58</v>
      </c>
      <c r="K71" s="28" t="s">
        <v>734</v>
      </c>
      <c r="L71" s="105" t="str">
        <f t="shared" ref="L71:L81" si="18">IF(J71="Div by 0", "N/A", IF(K71="N/A","N/A", IF(J71&gt;VALUE(MID(K71,1,2)), "No", IF(J71&lt;-1*VALUE(MID(K71,1,2)), "No", "Yes"))))</f>
        <v>No</v>
      </c>
    </row>
    <row r="72" spans="1:12" ht="25.5" x14ac:dyDescent="0.2">
      <c r="A72" s="128" t="s">
        <v>1145</v>
      </c>
      <c r="B72" s="22" t="s">
        <v>213</v>
      </c>
      <c r="C72" s="29">
        <v>10043.99257</v>
      </c>
      <c r="D72" s="27" t="str">
        <f t="shared" si="14"/>
        <v>N/A</v>
      </c>
      <c r="E72" s="29">
        <v>10239.750948999999</v>
      </c>
      <c r="F72" s="27" t="str">
        <f t="shared" si="15"/>
        <v>N/A</v>
      </c>
      <c r="G72" s="29">
        <v>10286.130251</v>
      </c>
      <c r="H72" s="27" t="str">
        <f t="shared" si="16"/>
        <v>N/A</v>
      </c>
      <c r="I72" s="8">
        <v>1.9490000000000001</v>
      </c>
      <c r="J72" s="8">
        <v>0.45290000000000002</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14297.2624</v>
      </c>
      <c r="D77" s="27" t="str">
        <f t="shared" si="14"/>
        <v>N/A</v>
      </c>
      <c r="E77" s="29">
        <v>14784.684852</v>
      </c>
      <c r="F77" s="27" t="str">
        <f t="shared" si="15"/>
        <v>N/A</v>
      </c>
      <c r="G77" s="29">
        <v>27699.828541999999</v>
      </c>
      <c r="H77" s="27" t="str">
        <f t="shared" si="16"/>
        <v>N/A</v>
      </c>
      <c r="I77" s="8">
        <v>3.4089999999999998</v>
      </c>
      <c r="J77" s="8">
        <v>87.35</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163995652</v>
      </c>
      <c r="D82" s="27" t="str">
        <f t="shared" si="14"/>
        <v>N/A</v>
      </c>
      <c r="E82" s="29">
        <v>188319361</v>
      </c>
      <c r="F82" s="27" t="str">
        <f t="shared" si="15"/>
        <v>N/A</v>
      </c>
      <c r="G82" s="29">
        <v>256107669</v>
      </c>
      <c r="H82" s="27" t="str">
        <f t="shared" si="16"/>
        <v>N/A</v>
      </c>
      <c r="I82" s="8">
        <v>14.83</v>
      </c>
      <c r="J82" s="8">
        <v>36</v>
      </c>
      <c r="K82" s="28" t="s">
        <v>734</v>
      </c>
      <c r="L82" s="105" t="str">
        <f t="shared" ref="L82:L138" si="19">IF(J82="Div by 0", "N/A", IF(K82="N/A","N/A", IF(J82&gt;VALUE(MID(K82,1,2)), "No", IF(J82&lt;-1*VALUE(MID(K82,1,2)), "No", "Yes"))))</f>
        <v>No</v>
      </c>
    </row>
    <row r="83" spans="1:12" x14ac:dyDescent="0.2">
      <c r="A83" s="128" t="s">
        <v>363</v>
      </c>
      <c r="B83" s="22" t="s">
        <v>213</v>
      </c>
      <c r="C83" s="23">
        <v>14110</v>
      </c>
      <c r="D83" s="27" t="str">
        <f t="shared" ref="D83:D114" si="20">IF($B83="N/A","N/A",IF(C83&gt;10,"No",IF(C83&lt;-10,"No","Yes")))</f>
        <v>N/A</v>
      </c>
      <c r="E83" s="23">
        <v>16036</v>
      </c>
      <c r="F83" s="27" t="str">
        <f t="shared" ref="F83:F114" si="21">IF($B83="N/A","N/A",IF(E83&gt;10,"No",IF(E83&lt;-10,"No","Yes")))</f>
        <v>N/A</v>
      </c>
      <c r="G83" s="23">
        <v>17883</v>
      </c>
      <c r="H83" s="27" t="str">
        <f t="shared" ref="H83:H114" si="22">IF($B83="N/A","N/A",IF(G83&gt;10,"No",IF(G83&lt;-10,"No","Yes")))</f>
        <v>N/A</v>
      </c>
      <c r="I83" s="8">
        <v>13.65</v>
      </c>
      <c r="J83" s="8">
        <v>11.52</v>
      </c>
      <c r="K83" s="28" t="s">
        <v>734</v>
      </c>
      <c r="L83" s="105" t="str">
        <f t="shared" si="19"/>
        <v>Yes</v>
      </c>
    </row>
    <row r="84" spans="1:12" x14ac:dyDescent="0.2">
      <c r="A84" s="128" t="s">
        <v>358</v>
      </c>
      <c r="B84" s="22" t="s">
        <v>213</v>
      </c>
      <c r="C84" s="29">
        <v>11622.654288</v>
      </c>
      <c r="D84" s="27" t="str">
        <f t="shared" si="20"/>
        <v>N/A</v>
      </c>
      <c r="E84" s="29">
        <v>11743.537104000001</v>
      </c>
      <c r="F84" s="27" t="str">
        <f t="shared" si="21"/>
        <v>N/A</v>
      </c>
      <c r="G84" s="29">
        <v>14321.292233</v>
      </c>
      <c r="H84" s="27" t="str">
        <f t="shared" si="22"/>
        <v>N/A</v>
      </c>
      <c r="I84" s="8">
        <v>1.04</v>
      </c>
      <c r="J84" s="8">
        <v>21.95</v>
      </c>
      <c r="K84" s="28" t="s">
        <v>734</v>
      </c>
      <c r="L84" s="105" t="str">
        <f t="shared" si="19"/>
        <v>Yes</v>
      </c>
    </row>
    <row r="85" spans="1:12" ht="25.5" x14ac:dyDescent="0.2">
      <c r="A85" s="128" t="s">
        <v>1155</v>
      </c>
      <c r="B85" s="22" t="s">
        <v>213</v>
      </c>
      <c r="C85" s="29">
        <v>124706</v>
      </c>
      <c r="D85" s="27" t="str">
        <f t="shared" si="20"/>
        <v>N/A</v>
      </c>
      <c r="E85" s="29">
        <v>269246</v>
      </c>
      <c r="F85" s="27" t="str">
        <f t="shared" si="21"/>
        <v>N/A</v>
      </c>
      <c r="G85" s="29">
        <v>333987</v>
      </c>
      <c r="H85" s="27" t="str">
        <f t="shared" si="22"/>
        <v>N/A</v>
      </c>
      <c r="I85" s="8">
        <v>115.9</v>
      </c>
      <c r="J85" s="8">
        <v>24.05</v>
      </c>
      <c r="K85" s="28" t="s">
        <v>734</v>
      </c>
      <c r="L85" s="105" t="str">
        <f t="shared" si="19"/>
        <v>Yes</v>
      </c>
    </row>
    <row r="86" spans="1:12" x14ac:dyDescent="0.2">
      <c r="A86" s="128" t="s">
        <v>724</v>
      </c>
      <c r="B86" s="22" t="s">
        <v>213</v>
      </c>
      <c r="C86" s="23">
        <v>1240</v>
      </c>
      <c r="D86" s="27" t="str">
        <f t="shared" si="20"/>
        <v>N/A</v>
      </c>
      <c r="E86" s="23">
        <v>1961</v>
      </c>
      <c r="F86" s="27" t="str">
        <f t="shared" si="21"/>
        <v>N/A</v>
      </c>
      <c r="G86" s="23">
        <v>2269</v>
      </c>
      <c r="H86" s="27" t="str">
        <f t="shared" si="22"/>
        <v>N/A</v>
      </c>
      <c r="I86" s="8">
        <v>58.15</v>
      </c>
      <c r="J86" s="8">
        <v>15.71</v>
      </c>
      <c r="K86" s="28" t="s">
        <v>734</v>
      </c>
      <c r="L86" s="105" t="str">
        <f t="shared" si="19"/>
        <v>Yes</v>
      </c>
    </row>
    <row r="87" spans="1:12" ht="25.5" x14ac:dyDescent="0.2">
      <c r="A87" s="128" t="s">
        <v>1156</v>
      </c>
      <c r="B87" s="22" t="s">
        <v>213</v>
      </c>
      <c r="C87" s="29">
        <v>100.56935484</v>
      </c>
      <c r="D87" s="27" t="str">
        <f t="shared" si="20"/>
        <v>N/A</v>
      </c>
      <c r="E87" s="29">
        <v>137.30035695999999</v>
      </c>
      <c r="F87" s="27" t="str">
        <f t="shared" si="21"/>
        <v>N/A</v>
      </c>
      <c r="G87" s="29">
        <v>147.19568092</v>
      </c>
      <c r="H87" s="27" t="str">
        <f t="shared" si="22"/>
        <v>N/A</v>
      </c>
      <c r="I87" s="8">
        <v>36.520000000000003</v>
      </c>
      <c r="J87" s="8">
        <v>7.2069999999999999</v>
      </c>
      <c r="K87" s="28" t="s">
        <v>734</v>
      </c>
      <c r="L87" s="105" t="str">
        <f t="shared" si="19"/>
        <v>Yes</v>
      </c>
    </row>
    <row r="88" spans="1:12" ht="25.5" x14ac:dyDescent="0.2">
      <c r="A88" s="128" t="s">
        <v>1157</v>
      </c>
      <c r="B88" s="22" t="s">
        <v>213</v>
      </c>
      <c r="C88" s="29">
        <v>73661491</v>
      </c>
      <c r="D88" s="27" t="str">
        <f t="shared" si="20"/>
        <v>N/A</v>
      </c>
      <c r="E88" s="29">
        <v>74638321</v>
      </c>
      <c r="F88" s="27" t="str">
        <f t="shared" si="21"/>
        <v>N/A</v>
      </c>
      <c r="G88" s="29">
        <v>74473797</v>
      </c>
      <c r="H88" s="27" t="str">
        <f t="shared" si="22"/>
        <v>N/A</v>
      </c>
      <c r="I88" s="8">
        <v>1.3260000000000001</v>
      </c>
      <c r="J88" s="8">
        <v>-0.22</v>
      </c>
      <c r="K88" s="28" t="s">
        <v>734</v>
      </c>
      <c r="L88" s="105" t="str">
        <f t="shared" si="19"/>
        <v>Yes</v>
      </c>
    </row>
    <row r="89" spans="1:12" x14ac:dyDescent="0.2">
      <c r="A89" s="128" t="s">
        <v>725</v>
      </c>
      <c r="B89" s="22" t="s">
        <v>213</v>
      </c>
      <c r="C89" s="23">
        <v>6056</v>
      </c>
      <c r="D89" s="27" t="str">
        <f t="shared" si="20"/>
        <v>N/A</v>
      </c>
      <c r="E89" s="23">
        <v>6094</v>
      </c>
      <c r="F89" s="27" t="str">
        <f t="shared" si="21"/>
        <v>N/A</v>
      </c>
      <c r="G89" s="23">
        <v>6069</v>
      </c>
      <c r="H89" s="27" t="str">
        <f t="shared" si="22"/>
        <v>N/A</v>
      </c>
      <c r="I89" s="8">
        <v>0.62749999999999995</v>
      </c>
      <c r="J89" s="8">
        <v>-0.41</v>
      </c>
      <c r="K89" s="28" t="s">
        <v>734</v>
      </c>
      <c r="L89" s="105" t="str">
        <f t="shared" si="19"/>
        <v>Yes</v>
      </c>
    </row>
    <row r="90" spans="1:12" ht="25.5" x14ac:dyDescent="0.2">
      <c r="A90" s="128" t="s">
        <v>1158</v>
      </c>
      <c r="B90" s="22" t="s">
        <v>213</v>
      </c>
      <c r="C90" s="29">
        <v>12163.390192000001</v>
      </c>
      <c r="D90" s="27" t="str">
        <f t="shared" si="20"/>
        <v>N/A</v>
      </c>
      <c r="E90" s="29">
        <v>12247.837380999999</v>
      </c>
      <c r="F90" s="27" t="str">
        <f t="shared" si="21"/>
        <v>N/A</v>
      </c>
      <c r="G90" s="29">
        <v>12271.180919</v>
      </c>
      <c r="H90" s="27" t="str">
        <f t="shared" si="22"/>
        <v>N/A</v>
      </c>
      <c r="I90" s="8">
        <v>0.69430000000000003</v>
      </c>
      <c r="J90" s="8">
        <v>0.19059999999999999</v>
      </c>
      <c r="K90" s="28" t="s">
        <v>734</v>
      </c>
      <c r="L90" s="105" t="str">
        <f t="shared" si="19"/>
        <v>Yes</v>
      </c>
    </row>
    <row r="91" spans="1:12" ht="25.5" x14ac:dyDescent="0.2">
      <c r="A91" s="128" t="s">
        <v>1159</v>
      </c>
      <c r="B91" s="22" t="s">
        <v>213</v>
      </c>
      <c r="C91" s="29">
        <v>1050814</v>
      </c>
      <c r="D91" s="27" t="str">
        <f t="shared" si="20"/>
        <v>N/A</v>
      </c>
      <c r="E91" s="29">
        <v>1048934</v>
      </c>
      <c r="F91" s="27" t="str">
        <f t="shared" si="21"/>
        <v>N/A</v>
      </c>
      <c r="G91" s="29">
        <v>1218832</v>
      </c>
      <c r="H91" s="27" t="str">
        <f t="shared" si="22"/>
        <v>N/A</v>
      </c>
      <c r="I91" s="8">
        <v>-0.17899999999999999</v>
      </c>
      <c r="J91" s="8">
        <v>16.2</v>
      </c>
      <c r="K91" s="28" t="s">
        <v>734</v>
      </c>
      <c r="L91" s="105" t="str">
        <f t="shared" si="19"/>
        <v>Yes</v>
      </c>
    </row>
    <row r="92" spans="1:12" x14ac:dyDescent="0.2">
      <c r="A92" s="128" t="s">
        <v>726</v>
      </c>
      <c r="B92" s="22" t="s">
        <v>213</v>
      </c>
      <c r="C92" s="23">
        <v>197</v>
      </c>
      <c r="D92" s="27" t="str">
        <f t="shared" si="20"/>
        <v>N/A</v>
      </c>
      <c r="E92" s="23">
        <v>190</v>
      </c>
      <c r="F92" s="27" t="str">
        <f t="shared" si="21"/>
        <v>N/A</v>
      </c>
      <c r="G92" s="23">
        <v>233</v>
      </c>
      <c r="H92" s="27" t="str">
        <f t="shared" si="22"/>
        <v>N/A</v>
      </c>
      <c r="I92" s="8">
        <v>-3.55</v>
      </c>
      <c r="J92" s="8">
        <v>22.63</v>
      </c>
      <c r="K92" s="28" t="s">
        <v>734</v>
      </c>
      <c r="L92" s="105" t="str">
        <f t="shared" si="19"/>
        <v>Yes</v>
      </c>
    </row>
    <row r="93" spans="1:12" ht="25.5" x14ac:dyDescent="0.2">
      <c r="A93" s="128" t="s">
        <v>1160</v>
      </c>
      <c r="B93" s="22" t="s">
        <v>213</v>
      </c>
      <c r="C93" s="29">
        <v>5334.0812182999998</v>
      </c>
      <c r="D93" s="27" t="str">
        <f t="shared" si="20"/>
        <v>N/A</v>
      </c>
      <c r="E93" s="29">
        <v>5520.7052632000004</v>
      </c>
      <c r="F93" s="27" t="str">
        <f t="shared" si="21"/>
        <v>N/A</v>
      </c>
      <c r="G93" s="29">
        <v>5231.0386265999996</v>
      </c>
      <c r="H93" s="27" t="str">
        <f t="shared" si="22"/>
        <v>N/A</v>
      </c>
      <c r="I93" s="8">
        <v>3.4990000000000001</v>
      </c>
      <c r="J93" s="8">
        <v>-5.25</v>
      </c>
      <c r="K93" s="28" t="s">
        <v>734</v>
      </c>
      <c r="L93" s="105" t="str">
        <f t="shared" si="19"/>
        <v>Yes</v>
      </c>
    </row>
    <row r="94" spans="1:12" x14ac:dyDescent="0.2">
      <c r="A94" s="128" t="s">
        <v>1161</v>
      </c>
      <c r="B94" s="22" t="s">
        <v>213</v>
      </c>
      <c r="C94" s="29">
        <v>338496</v>
      </c>
      <c r="D94" s="27" t="str">
        <f t="shared" si="20"/>
        <v>N/A</v>
      </c>
      <c r="E94" s="29">
        <v>358180</v>
      </c>
      <c r="F94" s="27" t="str">
        <f t="shared" si="21"/>
        <v>N/A</v>
      </c>
      <c r="G94" s="29">
        <v>627465</v>
      </c>
      <c r="H94" s="27" t="str">
        <f t="shared" si="22"/>
        <v>N/A</v>
      </c>
      <c r="I94" s="8">
        <v>5.8150000000000004</v>
      </c>
      <c r="J94" s="8">
        <v>75.180000000000007</v>
      </c>
      <c r="K94" s="28" t="s">
        <v>734</v>
      </c>
      <c r="L94" s="105" t="str">
        <f t="shared" si="19"/>
        <v>No</v>
      </c>
    </row>
    <row r="95" spans="1:12" x14ac:dyDescent="0.2">
      <c r="A95" s="128" t="s">
        <v>727</v>
      </c>
      <c r="B95" s="22" t="s">
        <v>213</v>
      </c>
      <c r="C95" s="23">
        <v>131</v>
      </c>
      <c r="D95" s="27" t="str">
        <f t="shared" si="20"/>
        <v>N/A</v>
      </c>
      <c r="E95" s="23">
        <v>142</v>
      </c>
      <c r="F95" s="27" t="str">
        <f t="shared" si="21"/>
        <v>N/A</v>
      </c>
      <c r="G95" s="23">
        <v>266</v>
      </c>
      <c r="H95" s="27" t="str">
        <f t="shared" si="22"/>
        <v>N/A</v>
      </c>
      <c r="I95" s="8">
        <v>8.3970000000000002</v>
      </c>
      <c r="J95" s="8">
        <v>87.32</v>
      </c>
      <c r="K95" s="28" t="s">
        <v>734</v>
      </c>
      <c r="L95" s="105" t="str">
        <f t="shared" si="19"/>
        <v>No</v>
      </c>
    </row>
    <row r="96" spans="1:12" x14ac:dyDescent="0.2">
      <c r="A96" s="128" t="s">
        <v>1162</v>
      </c>
      <c r="B96" s="22" t="s">
        <v>213</v>
      </c>
      <c r="C96" s="29">
        <v>2583.9389313000001</v>
      </c>
      <c r="D96" s="27" t="str">
        <f t="shared" si="20"/>
        <v>N/A</v>
      </c>
      <c r="E96" s="29">
        <v>2522.3943662000001</v>
      </c>
      <c r="F96" s="27" t="str">
        <f t="shared" si="21"/>
        <v>N/A</v>
      </c>
      <c r="G96" s="29">
        <v>2358.8909773999999</v>
      </c>
      <c r="H96" s="27" t="str">
        <f t="shared" si="22"/>
        <v>N/A</v>
      </c>
      <c r="I96" s="8">
        <v>-2.38</v>
      </c>
      <c r="J96" s="8">
        <v>-6.48</v>
      </c>
      <c r="K96" s="28" t="s">
        <v>734</v>
      </c>
      <c r="L96" s="105" t="str">
        <f t="shared" si="19"/>
        <v>Yes</v>
      </c>
    </row>
    <row r="97" spans="1:12" x14ac:dyDescent="0.2">
      <c r="A97" s="128" t="s">
        <v>1163</v>
      </c>
      <c r="B97" s="22" t="s">
        <v>213</v>
      </c>
      <c r="C97" s="29">
        <v>784141</v>
      </c>
      <c r="D97" s="27" t="str">
        <f t="shared" si="20"/>
        <v>N/A</v>
      </c>
      <c r="E97" s="29">
        <v>1078023</v>
      </c>
      <c r="F97" s="27" t="str">
        <f t="shared" si="21"/>
        <v>N/A</v>
      </c>
      <c r="G97" s="29">
        <v>1290017</v>
      </c>
      <c r="H97" s="27" t="str">
        <f t="shared" si="22"/>
        <v>N/A</v>
      </c>
      <c r="I97" s="8">
        <v>37.479999999999997</v>
      </c>
      <c r="J97" s="8">
        <v>19.670000000000002</v>
      </c>
      <c r="K97" s="28" t="s">
        <v>734</v>
      </c>
      <c r="L97" s="105" t="str">
        <f t="shared" si="19"/>
        <v>Yes</v>
      </c>
    </row>
    <row r="98" spans="1:12" x14ac:dyDescent="0.2">
      <c r="A98" s="128" t="s">
        <v>517</v>
      </c>
      <c r="B98" s="22" t="s">
        <v>213</v>
      </c>
      <c r="C98" s="23">
        <v>1846</v>
      </c>
      <c r="D98" s="27" t="str">
        <f t="shared" si="20"/>
        <v>N/A</v>
      </c>
      <c r="E98" s="23">
        <v>4225</v>
      </c>
      <c r="F98" s="27" t="str">
        <f t="shared" si="21"/>
        <v>N/A</v>
      </c>
      <c r="G98" s="23">
        <v>4441</v>
      </c>
      <c r="H98" s="27" t="str">
        <f t="shared" si="22"/>
        <v>N/A</v>
      </c>
      <c r="I98" s="8">
        <v>128.9</v>
      </c>
      <c r="J98" s="8">
        <v>5.1120000000000001</v>
      </c>
      <c r="K98" s="28" t="s">
        <v>734</v>
      </c>
      <c r="L98" s="105" t="str">
        <f t="shared" si="19"/>
        <v>Yes</v>
      </c>
    </row>
    <row r="99" spans="1:12" x14ac:dyDescent="0.2">
      <c r="A99" s="128" t="s">
        <v>1164</v>
      </c>
      <c r="B99" s="22" t="s">
        <v>213</v>
      </c>
      <c r="C99" s="29">
        <v>424.77843987</v>
      </c>
      <c r="D99" s="27" t="str">
        <f t="shared" si="20"/>
        <v>N/A</v>
      </c>
      <c r="E99" s="29">
        <v>255.15337278000001</v>
      </c>
      <c r="F99" s="27" t="str">
        <f t="shared" si="21"/>
        <v>N/A</v>
      </c>
      <c r="G99" s="29">
        <v>290.47894617999998</v>
      </c>
      <c r="H99" s="27" t="str">
        <f t="shared" si="22"/>
        <v>N/A</v>
      </c>
      <c r="I99" s="8">
        <v>-39.9</v>
      </c>
      <c r="J99" s="8">
        <v>13.84</v>
      </c>
      <c r="K99" s="28" t="s">
        <v>734</v>
      </c>
      <c r="L99" s="105" t="str">
        <f t="shared" si="19"/>
        <v>Yes</v>
      </c>
    </row>
    <row r="100" spans="1:12" ht="25.5" x14ac:dyDescent="0.2">
      <c r="A100" s="128" t="s">
        <v>1165</v>
      </c>
      <c r="B100" s="22" t="s">
        <v>213</v>
      </c>
      <c r="C100" s="29">
        <v>2584334</v>
      </c>
      <c r="D100" s="27" t="str">
        <f t="shared" si="20"/>
        <v>N/A</v>
      </c>
      <c r="E100" s="29">
        <v>2305436</v>
      </c>
      <c r="F100" s="27" t="str">
        <f t="shared" si="21"/>
        <v>N/A</v>
      </c>
      <c r="G100" s="29">
        <v>2267592</v>
      </c>
      <c r="H100" s="27" t="str">
        <f t="shared" si="22"/>
        <v>N/A</v>
      </c>
      <c r="I100" s="8">
        <v>-10.8</v>
      </c>
      <c r="J100" s="8">
        <v>-1.64</v>
      </c>
      <c r="K100" s="28" t="s">
        <v>734</v>
      </c>
      <c r="L100" s="105" t="str">
        <f t="shared" si="19"/>
        <v>Yes</v>
      </c>
    </row>
    <row r="101" spans="1:12" x14ac:dyDescent="0.2">
      <c r="A101" s="128" t="s">
        <v>518</v>
      </c>
      <c r="B101" s="22" t="s">
        <v>213</v>
      </c>
      <c r="C101" s="23">
        <v>2074</v>
      </c>
      <c r="D101" s="27" t="str">
        <f t="shared" si="20"/>
        <v>N/A</v>
      </c>
      <c r="E101" s="23">
        <v>1829</v>
      </c>
      <c r="F101" s="27" t="str">
        <f t="shared" si="21"/>
        <v>N/A</v>
      </c>
      <c r="G101" s="23">
        <v>1883</v>
      </c>
      <c r="H101" s="27" t="str">
        <f t="shared" si="22"/>
        <v>N/A</v>
      </c>
      <c r="I101" s="8">
        <v>-11.8</v>
      </c>
      <c r="J101" s="8">
        <v>2.952</v>
      </c>
      <c r="K101" s="28" t="s">
        <v>734</v>
      </c>
      <c r="L101" s="105" t="str">
        <f t="shared" si="19"/>
        <v>Yes</v>
      </c>
    </row>
    <row r="102" spans="1:12" ht="25.5" x14ac:dyDescent="0.2">
      <c r="A102" s="128" t="s">
        <v>1166</v>
      </c>
      <c r="B102" s="22" t="s">
        <v>213</v>
      </c>
      <c r="C102" s="29">
        <v>1246.0626808</v>
      </c>
      <c r="D102" s="27" t="str">
        <f t="shared" si="20"/>
        <v>N/A</v>
      </c>
      <c r="E102" s="29">
        <v>1260.4898851999999</v>
      </c>
      <c r="F102" s="27" t="str">
        <f t="shared" si="21"/>
        <v>N/A</v>
      </c>
      <c r="G102" s="29">
        <v>1204.244291</v>
      </c>
      <c r="H102" s="27" t="str">
        <f t="shared" si="22"/>
        <v>N/A</v>
      </c>
      <c r="I102" s="8">
        <v>1.1579999999999999</v>
      </c>
      <c r="J102" s="8">
        <v>-4.46</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66107194</v>
      </c>
      <c r="D106" s="27" t="str">
        <f t="shared" si="20"/>
        <v>N/A</v>
      </c>
      <c r="E106" s="29">
        <v>70872339</v>
      </c>
      <c r="F106" s="27" t="str">
        <f t="shared" si="21"/>
        <v>N/A</v>
      </c>
      <c r="G106" s="29">
        <v>74188466</v>
      </c>
      <c r="H106" s="27" t="str">
        <f t="shared" si="22"/>
        <v>N/A</v>
      </c>
      <c r="I106" s="8">
        <v>7.2080000000000002</v>
      </c>
      <c r="J106" s="8">
        <v>4.6790000000000003</v>
      </c>
      <c r="K106" s="28" t="s">
        <v>734</v>
      </c>
      <c r="L106" s="105" t="str">
        <f t="shared" si="19"/>
        <v>Yes</v>
      </c>
    </row>
    <row r="107" spans="1:12" x14ac:dyDescent="0.2">
      <c r="A107" s="128" t="s">
        <v>520</v>
      </c>
      <c r="B107" s="22" t="s">
        <v>213</v>
      </c>
      <c r="C107" s="23">
        <v>6965</v>
      </c>
      <c r="D107" s="27" t="str">
        <f t="shared" si="20"/>
        <v>N/A</v>
      </c>
      <c r="E107" s="23">
        <v>7270</v>
      </c>
      <c r="F107" s="27" t="str">
        <f t="shared" si="21"/>
        <v>N/A</v>
      </c>
      <c r="G107" s="23">
        <v>7591</v>
      </c>
      <c r="H107" s="27" t="str">
        <f t="shared" si="22"/>
        <v>N/A</v>
      </c>
      <c r="I107" s="8">
        <v>4.3789999999999996</v>
      </c>
      <c r="J107" s="8">
        <v>4.415</v>
      </c>
      <c r="K107" s="28" t="s">
        <v>734</v>
      </c>
      <c r="L107" s="105" t="str">
        <f t="shared" si="19"/>
        <v>Yes</v>
      </c>
    </row>
    <row r="108" spans="1:12" ht="25.5" x14ac:dyDescent="0.2">
      <c r="A108" s="128" t="s">
        <v>1170</v>
      </c>
      <c r="B108" s="22" t="s">
        <v>213</v>
      </c>
      <c r="C108" s="29">
        <v>9491.3415650000006</v>
      </c>
      <c r="D108" s="27" t="str">
        <f t="shared" si="20"/>
        <v>N/A</v>
      </c>
      <c r="E108" s="29">
        <v>9748.6023384</v>
      </c>
      <c r="F108" s="27" t="str">
        <f t="shared" si="21"/>
        <v>N/A</v>
      </c>
      <c r="G108" s="29">
        <v>9773.2138058</v>
      </c>
      <c r="H108" s="27" t="str">
        <f t="shared" si="22"/>
        <v>N/A</v>
      </c>
      <c r="I108" s="8">
        <v>2.71</v>
      </c>
      <c r="J108" s="8">
        <v>0.2525</v>
      </c>
      <c r="K108" s="28" t="s">
        <v>734</v>
      </c>
      <c r="L108" s="105" t="str">
        <f t="shared" si="19"/>
        <v>Yes</v>
      </c>
    </row>
    <row r="109" spans="1:12" ht="25.5" x14ac:dyDescent="0.2">
      <c r="A109" s="128" t="s">
        <v>1171</v>
      </c>
      <c r="B109" s="22" t="s">
        <v>213</v>
      </c>
      <c r="C109" s="29">
        <v>482847</v>
      </c>
      <c r="D109" s="27" t="str">
        <f t="shared" si="20"/>
        <v>N/A</v>
      </c>
      <c r="E109" s="29">
        <v>1214620</v>
      </c>
      <c r="F109" s="27" t="str">
        <f t="shared" si="21"/>
        <v>N/A</v>
      </c>
      <c r="G109" s="29">
        <v>2252237</v>
      </c>
      <c r="H109" s="27" t="str">
        <f t="shared" si="22"/>
        <v>N/A</v>
      </c>
      <c r="I109" s="8">
        <v>151.6</v>
      </c>
      <c r="J109" s="8">
        <v>85.43</v>
      </c>
      <c r="K109" s="28" t="s">
        <v>734</v>
      </c>
      <c r="L109" s="105" t="str">
        <f t="shared" si="19"/>
        <v>No</v>
      </c>
    </row>
    <row r="110" spans="1:12" x14ac:dyDescent="0.2">
      <c r="A110" s="128" t="s">
        <v>521</v>
      </c>
      <c r="B110" s="22" t="s">
        <v>213</v>
      </c>
      <c r="C110" s="23">
        <v>385</v>
      </c>
      <c r="D110" s="27" t="str">
        <f t="shared" si="20"/>
        <v>N/A</v>
      </c>
      <c r="E110" s="23">
        <v>1352</v>
      </c>
      <c r="F110" s="27" t="str">
        <f t="shared" si="21"/>
        <v>N/A</v>
      </c>
      <c r="G110" s="23">
        <v>1816</v>
      </c>
      <c r="H110" s="27" t="str">
        <f t="shared" si="22"/>
        <v>N/A</v>
      </c>
      <c r="I110" s="8">
        <v>251.2</v>
      </c>
      <c r="J110" s="8">
        <v>34.32</v>
      </c>
      <c r="K110" s="28" t="s">
        <v>734</v>
      </c>
      <c r="L110" s="105" t="str">
        <f t="shared" si="19"/>
        <v>No</v>
      </c>
    </row>
    <row r="111" spans="1:12" ht="25.5" x14ac:dyDescent="0.2">
      <c r="A111" s="128" t="s">
        <v>1172</v>
      </c>
      <c r="B111" s="22" t="s">
        <v>213</v>
      </c>
      <c r="C111" s="29">
        <v>1254.1480518999999</v>
      </c>
      <c r="D111" s="27" t="str">
        <f t="shared" si="20"/>
        <v>N/A</v>
      </c>
      <c r="E111" s="29">
        <v>898.38757396000005</v>
      </c>
      <c r="F111" s="27" t="str">
        <f t="shared" si="21"/>
        <v>N/A</v>
      </c>
      <c r="G111" s="29">
        <v>1240.2186122999999</v>
      </c>
      <c r="H111" s="27" t="str">
        <f t="shared" si="22"/>
        <v>N/A</v>
      </c>
      <c r="I111" s="8">
        <v>-28.4</v>
      </c>
      <c r="J111" s="8">
        <v>38.049999999999997</v>
      </c>
      <c r="K111" s="28" t="s">
        <v>734</v>
      </c>
      <c r="L111" s="105" t="str">
        <f t="shared" si="19"/>
        <v>No</v>
      </c>
    </row>
    <row r="112" spans="1:12" ht="25.5" x14ac:dyDescent="0.2">
      <c r="A112" s="128" t="s">
        <v>1173</v>
      </c>
      <c r="B112" s="22" t="s">
        <v>213</v>
      </c>
      <c r="C112" s="29">
        <v>3579457</v>
      </c>
      <c r="D112" s="27" t="str">
        <f t="shared" si="20"/>
        <v>N/A</v>
      </c>
      <c r="E112" s="29">
        <v>12501636</v>
      </c>
      <c r="F112" s="27" t="str">
        <f t="shared" si="21"/>
        <v>N/A</v>
      </c>
      <c r="G112" s="29">
        <v>64936357</v>
      </c>
      <c r="H112" s="27" t="str">
        <f t="shared" si="22"/>
        <v>N/A</v>
      </c>
      <c r="I112" s="8">
        <v>249.3</v>
      </c>
      <c r="J112" s="8">
        <v>419.4</v>
      </c>
      <c r="K112" s="28" t="s">
        <v>734</v>
      </c>
      <c r="L112" s="105" t="str">
        <f t="shared" si="19"/>
        <v>No</v>
      </c>
    </row>
    <row r="113" spans="1:12" ht="25.5" x14ac:dyDescent="0.2">
      <c r="A113" s="128" t="s">
        <v>522</v>
      </c>
      <c r="B113" s="22" t="s">
        <v>213</v>
      </c>
      <c r="C113" s="23">
        <v>600</v>
      </c>
      <c r="D113" s="27" t="str">
        <f t="shared" si="20"/>
        <v>N/A</v>
      </c>
      <c r="E113" s="23">
        <v>2069</v>
      </c>
      <c r="F113" s="27" t="str">
        <f t="shared" si="21"/>
        <v>N/A</v>
      </c>
      <c r="G113" s="23">
        <v>3382</v>
      </c>
      <c r="H113" s="27" t="str">
        <f t="shared" si="22"/>
        <v>N/A</v>
      </c>
      <c r="I113" s="8">
        <v>244.8</v>
      </c>
      <c r="J113" s="8">
        <v>63.46</v>
      </c>
      <c r="K113" s="28" t="s">
        <v>734</v>
      </c>
      <c r="L113" s="105" t="str">
        <f t="shared" si="19"/>
        <v>No</v>
      </c>
    </row>
    <row r="114" spans="1:12" ht="25.5" x14ac:dyDescent="0.2">
      <c r="A114" s="128" t="s">
        <v>1174</v>
      </c>
      <c r="B114" s="22" t="s">
        <v>213</v>
      </c>
      <c r="C114" s="29">
        <v>5965.7616667000002</v>
      </c>
      <c r="D114" s="27" t="str">
        <f t="shared" si="20"/>
        <v>N/A</v>
      </c>
      <c r="E114" s="29">
        <v>6042.3566940999999</v>
      </c>
      <c r="F114" s="27" t="str">
        <f t="shared" si="21"/>
        <v>N/A</v>
      </c>
      <c r="G114" s="29">
        <v>19200.578652</v>
      </c>
      <c r="H114" s="27" t="str">
        <f t="shared" si="22"/>
        <v>N/A</v>
      </c>
      <c r="I114" s="8">
        <v>1.284</v>
      </c>
      <c r="J114" s="8">
        <v>217.8</v>
      </c>
      <c r="K114" s="28" t="s">
        <v>734</v>
      </c>
      <c r="L114" s="105" t="str">
        <f t="shared" si="19"/>
        <v>No</v>
      </c>
    </row>
    <row r="115" spans="1:12" ht="25.5" x14ac:dyDescent="0.2">
      <c r="A115" s="128" t="s">
        <v>1175</v>
      </c>
      <c r="B115" s="22" t="s">
        <v>213</v>
      </c>
      <c r="C115" s="29">
        <v>4931</v>
      </c>
      <c r="D115" s="27" t="str">
        <f t="shared" ref="D115:D146" si="23">IF($B115="N/A","N/A",IF(C115&gt;10,"No",IF(C115&lt;-10,"No","Yes")))</f>
        <v>N/A</v>
      </c>
      <c r="E115" s="29">
        <v>32715</v>
      </c>
      <c r="F115" s="27" t="str">
        <f t="shared" ref="F115:F146" si="24">IF($B115="N/A","N/A",IF(E115&gt;10,"No",IF(E115&lt;-10,"No","Yes")))</f>
        <v>N/A</v>
      </c>
      <c r="G115" s="29">
        <v>76784</v>
      </c>
      <c r="H115" s="27" t="str">
        <f t="shared" ref="H115:H146" si="25">IF($B115="N/A","N/A",IF(G115&gt;10,"No",IF(G115&lt;-10,"No","Yes")))</f>
        <v>N/A</v>
      </c>
      <c r="I115" s="8">
        <v>563.5</v>
      </c>
      <c r="J115" s="8">
        <v>134.69999999999999</v>
      </c>
      <c r="K115" s="28" t="s">
        <v>734</v>
      </c>
      <c r="L115" s="105" t="str">
        <f t="shared" si="19"/>
        <v>No</v>
      </c>
    </row>
    <row r="116" spans="1:12" ht="25.5" x14ac:dyDescent="0.2">
      <c r="A116" s="128" t="s">
        <v>523</v>
      </c>
      <c r="B116" s="22" t="s">
        <v>213</v>
      </c>
      <c r="C116" s="23">
        <v>11</v>
      </c>
      <c r="D116" s="27" t="str">
        <f t="shared" si="23"/>
        <v>N/A</v>
      </c>
      <c r="E116" s="23">
        <v>222</v>
      </c>
      <c r="F116" s="27" t="str">
        <f t="shared" si="24"/>
        <v>N/A</v>
      </c>
      <c r="G116" s="23">
        <v>408</v>
      </c>
      <c r="H116" s="27" t="str">
        <f t="shared" si="25"/>
        <v>N/A</v>
      </c>
      <c r="I116" s="8">
        <v>2120</v>
      </c>
      <c r="J116" s="8">
        <v>83.78</v>
      </c>
      <c r="K116" s="28" t="s">
        <v>734</v>
      </c>
      <c r="L116" s="105" t="str">
        <f t="shared" si="19"/>
        <v>No</v>
      </c>
    </row>
    <row r="117" spans="1:12" ht="25.5" x14ac:dyDescent="0.2">
      <c r="A117" s="128" t="s">
        <v>1176</v>
      </c>
      <c r="B117" s="22" t="s">
        <v>213</v>
      </c>
      <c r="C117" s="29">
        <v>493.1</v>
      </c>
      <c r="D117" s="27" t="str">
        <f t="shared" si="23"/>
        <v>N/A</v>
      </c>
      <c r="E117" s="29">
        <v>147.36486486000001</v>
      </c>
      <c r="F117" s="27" t="str">
        <f t="shared" si="24"/>
        <v>N/A</v>
      </c>
      <c r="G117" s="29">
        <v>188.19607843</v>
      </c>
      <c r="H117" s="27" t="str">
        <f t="shared" si="25"/>
        <v>N/A</v>
      </c>
      <c r="I117" s="8">
        <v>-70.099999999999994</v>
      </c>
      <c r="J117" s="8">
        <v>27.71</v>
      </c>
      <c r="K117" s="28" t="s">
        <v>734</v>
      </c>
      <c r="L117" s="105" t="str">
        <f t="shared" si="19"/>
        <v>Yes</v>
      </c>
    </row>
    <row r="118" spans="1:12" ht="25.5" x14ac:dyDescent="0.2">
      <c r="A118" s="128" t="s">
        <v>1177</v>
      </c>
      <c r="B118" s="22" t="s">
        <v>213</v>
      </c>
      <c r="C118" s="29">
        <v>453276</v>
      </c>
      <c r="D118" s="27" t="str">
        <f t="shared" si="23"/>
        <v>N/A</v>
      </c>
      <c r="E118" s="29">
        <v>796779</v>
      </c>
      <c r="F118" s="27" t="str">
        <f t="shared" si="24"/>
        <v>N/A</v>
      </c>
      <c r="G118" s="29">
        <v>1169579</v>
      </c>
      <c r="H118" s="27" t="str">
        <f t="shared" si="25"/>
        <v>N/A</v>
      </c>
      <c r="I118" s="8">
        <v>75.78</v>
      </c>
      <c r="J118" s="8">
        <v>46.79</v>
      </c>
      <c r="K118" s="28" t="s">
        <v>734</v>
      </c>
      <c r="L118" s="105" t="str">
        <f t="shared" si="19"/>
        <v>No</v>
      </c>
    </row>
    <row r="119" spans="1:12" ht="25.5" x14ac:dyDescent="0.2">
      <c r="A119" s="128" t="s">
        <v>524</v>
      </c>
      <c r="B119" s="22" t="s">
        <v>213</v>
      </c>
      <c r="C119" s="23">
        <v>465</v>
      </c>
      <c r="D119" s="27" t="str">
        <f t="shared" si="23"/>
        <v>N/A</v>
      </c>
      <c r="E119" s="23">
        <v>869</v>
      </c>
      <c r="F119" s="27" t="str">
        <f t="shared" si="24"/>
        <v>N/A</v>
      </c>
      <c r="G119" s="23">
        <v>1197</v>
      </c>
      <c r="H119" s="27" t="str">
        <f t="shared" si="25"/>
        <v>N/A</v>
      </c>
      <c r="I119" s="8">
        <v>86.88</v>
      </c>
      <c r="J119" s="8">
        <v>37.74</v>
      </c>
      <c r="K119" s="28" t="s">
        <v>734</v>
      </c>
      <c r="L119" s="105" t="str">
        <f t="shared" si="19"/>
        <v>No</v>
      </c>
    </row>
    <row r="120" spans="1:12" ht="25.5" x14ac:dyDescent="0.2">
      <c r="A120" s="128" t="s">
        <v>1178</v>
      </c>
      <c r="B120" s="22" t="s">
        <v>213</v>
      </c>
      <c r="C120" s="29">
        <v>974.78709676999995</v>
      </c>
      <c r="D120" s="27" t="str">
        <f t="shared" si="23"/>
        <v>N/A</v>
      </c>
      <c r="E120" s="29">
        <v>916.89182969000001</v>
      </c>
      <c r="F120" s="27" t="str">
        <f t="shared" si="24"/>
        <v>N/A</v>
      </c>
      <c r="G120" s="29">
        <v>977.09189641</v>
      </c>
      <c r="H120" s="27" t="str">
        <f t="shared" si="25"/>
        <v>N/A</v>
      </c>
      <c r="I120" s="8">
        <v>-5.94</v>
      </c>
      <c r="J120" s="8">
        <v>6.5659999999999998</v>
      </c>
      <c r="K120" s="28" t="s">
        <v>734</v>
      </c>
      <c r="L120" s="105" t="str">
        <f t="shared" si="19"/>
        <v>Yes</v>
      </c>
    </row>
    <row r="121" spans="1:12" ht="25.5" x14ac:dyDescent="0.2">
      <c r="A121" s="128" t="s">
        <v>1179</v>
      </c>
      <c r="B121" s="22" t="s">
        <v>213</v>
      </c>
      <c r="C121" s="29">
        <v>115506</v>
      </c>
      <c r="D121" s="27" t="str">
        <f t="shared" si="23"/>
        <v>N/A</v>
      </c>
      <c r="E121" s="29">
        <v>25515</v>
      </c>
      <c r="F121" s="27" t="str">
        <f t="shared" si="24"/>
        <v>N/A</v>
      </c>
      <c r="G121" s="29">
        <v>15906</v>
      </c>
      <c r="H121" s="27" t="str">
        <f t="shared" si="25"/>
        <v>N/A</v>
      </c>
      <c r="I121" s="8">
        <v>-77.900000000000006</v>
      </c>
      <c r="J121" s="8">
        <v>-37.700000000000003</v>
      </c>
      <c r="K121" s="28" t="s">
        <v>734</v>
      </c>
      <c r="L121" s="105" t="str">
        <f t="shared" si="19"/>
        <v>No</v>
      </c>
    </row>
    <row r="122" spans="1:12" x14ac:dyDescent="0.2">
      <c r="A122" s="128" t="s">
        <v>525</v>
      </c>
      <c r="B122" s="22" t="s">
        <v>213</v>
      </c>
      <c r="C122" s="23">
        <v>2721</v>
      </c>
      <c r="D122" s="27" t="str">
        <f t="shared" si="23"/>
        <v>N/A</v>
      </c>
      <c r="E122" s="23">
        <v>105</v>
      </c>
      <c r="F122" s="27" t="str">
        <f t="shared" si="24"/>
        <v>N/A</v>
      </c>
      <c r="G122" s="23">
        <v>51</v>
      </c>
      <c r="H122" s="27" t="str">
        <f t="shared" si="25"/>
        <v>N/A</v>
      </c>
      <c r="I122" s="8">
        <v>-96.1</v>
      </c>
      <c r="J122" s="8">
        <v>-51.4</v>
      </c>
      <c r="K122" s="28" t="s">
        <v>734</v>
      </c>
      <c r="L122" s="105" t="str">
        <f t="shared" si="19"/>
        <v>No</v>
      </c>
    </row>
    <row r="123" spans="1:12" ht="25.5" x14ac:dyDescent="0.2">
      <c r="A123" s="128" t="s">
        <v>1180</v>
      </c>
      <c r="B123" s="22" t="s">
        <v>213</v>
      </c>
      <c r="C123" s="29">
        <v>42.449834619999997</v>
      </c>
      <c r="D123" s="27" t="str">
        <f t="shared" si="23"/>
        <v>N/A</v>
      </c>
      <c r="E123" s="29">
        <v>243</v>
      </c>
      <c r="F123" s="27" t="str">
        <f t="shared" si="24"/>
        <v>N/A</v>
      </c>
      <c r="G123" s="29">
        <v>311.88235293999998</v>
      </c>
      <c r="H123" s="27" t="str">
        <f t="shared" si="25"/>
        <v>N/A</v>
      </c>
      <c r="I123" s="8">
        <v>472.4</v>
      </c>
      <c r="J123" s="8">
        <v>28.35</v>
      </c>
      <c r="K123" s="28" t="s">
        <v>734</v>
      </c>
      <c r="L123" s="105" t="str">
        <f t="shared" si="19"/>
        <v>Yes</v>
      </c>
    </row>
    <row r="124" spans="1:12" ht="25.5" x14ac:dyDescent="0.2">
      <c r="A124" s="128" t="s">
        <v>1181</v>
      </c>
      <c r="B124" s="22" t="s">
        <v>213</v>
      </c>
      <c r="C124" s="29">
        <v>563436</v>
      </c>
      <c r="D124" s="27" t="str">
        <f t="shared" si="23"/>
        <v>N/A</v>
      </c>
      <c r="E124" s="29">
        <v>554760</v>
      </c>
      <c r="F124" s="27" t="str">
        <f t="shared" si="24"/>
        <v>N/A</v>
      </c>
      <c r="G124" s="29">
        <v>559431</v>
      </c>
      <c r="H124" s="27" t="str">
        <f t="shared" si="25"/>
        <v>N/A</v>
      </c>
      <c r="I124" s="8">
        <v>-1.54</v>
      </c>
      <c r="J124" s="8">
        <v>0.84199999999999997</v>
      </c>
      <c r="K124" s="28" t="s">
        <v>734</v>
      </c>
      <c r="L124" s="105" t="str">
        <f t="shared" si="19"/>
        <v>Yes</v>
      </c>
    </row>
    <row r="125" spans="1:12" ht="25.5" x14ac:dyDescent="0.2">
      <c r="A125" s="128" t="s">
        <v>526</v>
      </c>
      <c r="B125" s="22" t="s">
        <v>213</v>
      </c>
      <c r="C125" s="23">
        <v>1677</v>
      </c>
      <c r="D125" s="27" t="str">
        <f t="shared" si="23"/>
        <v>N/A</v>
      </c>
      <c r="E125" s="23">
        <v>1501</v>
      </c>
      <c r="F125" s="27" t="str">
        <f t="shared" si="24"/>
        <v>N/A</v>
      </c>
      <c r="G125" s="23">
        <v>1525</v>
      </c>
      <c r="H125" s="27" t="str">
        <f t="shared" si="25"/>
        <v>N/A</v>
      </c>
      <c r="I125" s="8">
        <v>-10.5</v>
      </c>
      <c r="J125" s="8">
        <v>1.599</v>
      </c>
      <c r="K125" s="28" t="s">
        <v>734</v>
      </c>
      <c r="L125" s="105" t="str">
        <f t="shared" si="19"/>
        <v>Yes</v>
      </c>
    </row>
    <row r="126" spans="1:12" ht="25.5" x14ac:dyDescent="0.2">
      <c r="A126" s="128" t="s">
        <v>1182</v>
      </c>
      <c r="B126" s="22" t="s">
        <v>213</v>
      </c>
      <c r="C126" s="29">
        <v>335.97853308999998</v>
      </c>
      <c r="D126" s="27" t="str">
        <f t="shared" si="23"/>
        <v>N/A</v>
      </c>
      <c r="E126" s="29">
        <v>369.59360426000001</v>
      </c>
      <c r="F126" s="27" t="str">
        <f t="shared" si="24"/>
        <v>N/A</v>
      </c>
      <c r="G126" s="29">
        <v>366.84</v>
      </c>
      <c r="H126" s="27" t="str">
        <f t="shared" si="25"/>
        <v>N/A</v>
      </c>
      <c r="I126" s="8">
        <v>10.01</v>
      </c>
      <c r="J126" s="8">
        <v>-0.745</v>
      </c>
      <c r="K126" s="28" t="s">
        <v>734</v>
      </c>
      <c r="L126" s="105" t="str">
        <f t="shared" si="19"/>
        <v>Yes</v>
      </c>
    </row>
    <row r="127" spans="1:12" ht="25.5" x14ac:dyDescent="0.2">
      <c r="A127" s="128" t="s">
        <v>1183</v>
      </c>
      <c r="B127" s="22" t="s">
        <v>213</v>
      </c>
      <c r="C127" s="29">
        <v>0</v>
      </c>
      <c r="D127" s="27" t="str">
        <f t="shared" si="23"/>
        <v>N/A</v>
      </c>
      <c r="E127" s="29">
        <v>0</v>
      </c>
      <c r="F127" s="27" t="str">
        <f t="shared" si="24"/>
        <v>N/A</v>
      </c>
      <c r="G127" s="29">
        <v>0</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734</v>
      </c>
      <c r="L129" s="105" t="str">
        <f t="shared" si="19"/>
        <v>N/A</v>
      </c>
    </row>
    <row r="130" spans="1:12" ht="25.5" x14ac:dyDescent="0.2">
      <c r="A130" s="128" t="s">
        <v>1185</v>
      </c>
      <c r="B130" s="22" t="s">
        <v>213</v>
      </c>
      <c r="C130" s="29">
        <v>1299</v>
      </c>
      <c r="D130" s="27" t="str">
        <f t="shared" si="23"/>
        <v>N/A</v>
      </c>
      <c r="E130" s="29">
        <v>11514</v>
      </c>
      <c r="F130" s="27" t="str">
        <f t="shared" si="24"/>
        <v>N/A</v>
      </c>
      <c r="G130" s="29">
        <v>18443</v>
      </c>
      <c r="H130" s="27" t="str">
        <f t="shared" si="25"/>
        <v>N/A</v>
      </c>
      <c r="I130" s="8">
        <v>786.4</v>
      </c>
      <c r="J130" s="8">
        <v>60.18</v>
      </c>
      <c r="K130" s="28" t="s">
        <v>734</v>
      </c>
      <c r="L130" s="105" t="str">
        <f t="shared" si="19"/>
        <v>No</v>
      </c>
    </row>
    <row r="131" spans="1:12" ht="25.5" x14ac:dyDescent="0.2">
      <c r="A131" s="128" t="s">
        <v>528</v>
      </c>
      <c r="B131" s="22" t="s">
        <v>213</v>
      </c>
      <c r="C131" s="23">
        <v>11</v>
      </c>
      <c r="D131" s="27" t="str">
        <f t="shared" si="23"/>
        <v>N/A</v>
      </c>
      <c r="E131" s="23">
        <v>19</v>
      </c>
      <c r="F131" s="27" t="str">
        <f t="shared" si="24"/>
        <v>N/A</v>
      </c>
      <c r="G131" s="23">
        <v>20</v>
      </c>
      <c r="H131" s="27" t="str">
        <f t="shared" si="25"/>
        <v>N/A</v>
      </c>
      <c r="I131" s="8">
        <v>1800</v>
      </c>
      <c r="J131" s="8">
        <v>5.2629999999999999</v>
      </c>
      <c r="K131" s="28" t="s">
        <v>734</v>
      </c>
      <c r="L131" s="105" t="str">
        <f t="shared" si="19"/>
        <v>Yes</v>
      </c>
    </row>
    <row r="132" spans="1:12" ht="25.5" x14ac:dyDescent="0.2">
      <c r="A132" s="128" t="s">
        <v>1186</v>
      </c>
      <c r="B132" s="22" t="s">
        <v>213</v>
      </c>
      <c r="C132" s="29">
        <v>1299</v>
      </c>
      <c r="D132" s="27" t="str">
        <f t="shared" si="23"/>
        <v>N/A</v>
      </c>
      <c r="E132" s="29">
        <v>606</v>
      </c>
      <c r="F132" s="27" t="str">
        <f t="shared" si="24"/>
        <v>N/A</v>
      </c>
      <c r="G132" s="29">
        <v>922.15</v>
      </c>
      <c r="H132" s="27" t="str">
        <f t="shared" si="25"/>
        <v>N/A</v>
      </c>
      <c r="I132" s="8">
        <v>-53.3</v>
      </c>
      <c r="J132" s="8">
        <v>52.17</v>
      </c>
      <c r="K132" s="28" t="s">
        <v>734</v>
      </c>
      <c r="L132" s="105" t="str">
        <f t="shared" si="19"/>
        <v>No</v>
      </c>
    </row>
    <row r="133" spans="1:12" ht="25.5" x14ac:dyDescent="0.2">
      <c r="A133" s="128" t="s">
        <v>1187</v>
      </c>
      <c r="B133" s="22" t="s">
        <v>213</v>
      </c>
      <c r="C133" s="29">
        <v>758</v>
      </c>
      <c r="D133" s="27" t="str">
        <f t="shared" si="23"/>
        <v>N/A</v>
      </c>
      <c r="E133" s="29">
        <v>645</v>
      </c>
      <c r="F133" s="27" t="str">
        <f t="shared" si="24"/>
        <v>N/A</v>
      </c>
      <c r="G133" s="29">
        <v>503</v>
      </c>
      <c r="H133" s="27" t="str">
        <f t="shared" si="25"/>
        <v>N/A</v>
      </c>
      <c r="I133" s="8">
        <v>-14.9</v>
      </c>
      <c r="J133" s="8">
        <v>-22</v>
      </c>
      <c r="K133" s="28" t="s">
        <v>734</v>
      </c>
      <c r="L133" s="105" t="str">
        <f t="shared" si="19"/>
        <v>Yes</v>
      </c>
    </row>
    <row r="134" spans="1:12" x14ac:dyDescent="0.2">
      <c r="A134" s="128" t="s">
        <v>529</v>
      </c>
      <c r="B134" s="22" t="s">
        <v>213</v>
      </c>
      <c r="C134" s="23">
        <v>22</v>
      </c>
      <c r="D134" s="27" t="str">
        <f t="shared" si="23"/>
        <v>N/A</v>
      </c>
      <c r="E134" s="23">
        <v>25</v>
      </c>
      <c r="F134" s="27" t="str">
        <f t="shared" si="24"/>
        <v>N/A</v>
      </c>
      <c r="G134" s="23">
        <v>22</v>
      </c>
      <c r="H134" s="27" t="str">
        <f t="shared" si="25"/>
        <v>N/A</v>
      </c>
      <c r="I134" s="8">
        <v>13.64</v>
      </c>
      <c r="J134" s="8">
        <v>-12</v>
      </c>
      <c r="K134" s="28" t="s">
        <v>734</v>
      </c>
      <c r="L134" s="105" t="str">
        <f t="shared" si="19"/>
        <v>Yes</v>
      </c>
    </row>
    <row r="135" spans="1:12" ht="25.5" x14ac:dyDescent="0.2">
      <c r="A135" s="128" t="s">
        <v>1188</v>
      </c>
      <c r="B135" s="22" t="s">
        <v>213</v>
      </c>
      <c r="C135" s="29">
        <v>34.454545455000002</v>
      </c>
      <c r="D135" s="27" t="str">
        <f t="shared" si="23"/>
        <v>N/A</v>
      </c>
      <c r="E135" s="29">
        <v>25.8</v>
      </c>
      <c r="F135" s="27" t="str">
        <f t="shared" si="24"/>
        <v>N/A</v>
      </c>
      <c r="G135" s="29">
        <v>22.863636364000001</v>
      </c>
      <c r="H135" s="27" t="str">
        <f t="shared" si="25"/>
        <v>N/A</v>
      </c>
      <c r="I135" s="8">
        <v>-25.1</v>
      </c>
      <c r="J135" s="8">
        <v>-11.4</v>
      </c>
      <c r="K135" s="28" t="s">
        <v>734</v>
      </c>
      <c r="L135" s="105" t="str">
        <f t="shared" si="19"/>
        <v>Yes</v>
      </c>
    </row>
    <row r="136" spans="1:12" x14ac:dyDescent="0.2">
      <c r="A136" s="128" t="s">
        <v>1189</v>
      </c>
      <c r="B136" s="22" t="s">
        <v>213</v>
      </c>
      <c r="C136" s="29">
        <v>14142966</v>
      </c>
      <c r="D136" s="27" t="str">
        <f t="shared" si="23"/>
        <v>N/A</v>
      </c>
      <c r="E136" s="29">
        <v>22610698</v>
      </c>
      <c r="F136" s="27" t="str">
        <f t="shared" si="24"/>
        <v>N/A</v>
      </c>
      <c r="G136" s="29">
        <v>32678273</v>
      </c>
      <c r="H136" s="27" t="str">
        <f t="shared" si="25"/>
        <v>N/A</v>
      </c>
      <c r="I136" s="8">
        <v>59.87</v>
      </c>
      <c r="J136" s="8">
        <v>44.53</v>
      </c>
      <c r="K136" s="28" t="s">
        <v>734</v>
      </c>
      <c r="L136" s="105" t="str">
        <f t="shared" si="19"/>
        <v>No</v>
      </c>
    </row>
    <row r="137" spans="1:12" x14ac:dyDescent="0.2">
      <c r="A137" s="128" t="s">
        <v>530</v>
      </c>
      <c r="B137" s="22" t="s">
        <v>213</v>
      </c>
      <c r="C137" s="23">
        <v>535</v>
      </c>
      <c r="D137" s="27" t="str">
        <f t="shared" si="23"/>
        <v>N/A</v>
      </c>
      <c r="E137" s="23">
        <v>869</v>
      </c>
      <c r="F137" s="27" t="str">
        <f t="shared" si="24"/>
        <v>N/A</v>
      </c>
      <c r="G137" s="23">
        <v>1198</v>
      </c>
      <c r="H137" s="27" t="str">
        <f t="shared" si="25"/>
        <v>N/A</v>
      </c>
      <c r="I137" s="8">
        <v>62.43</v>
      </c>
      <c r="J137" s="8">
        <v>37.86</v>
      </c>
      <c r="K137" s="28" t="s">
        <v>734</v>
      </c>
      <c r="L137" s="105" t="str">
        <f t="shared" si="19"/>
        <v>No</v>
      </c>
    </row>
    <row r="138" spans="1:12" x14ac:dyDescent="0.2">
      <c r="A138" s="128" t="s">
        <v>1190</v>
      </c>
      <c r="B138" s="22" t="s">
        <v>213</v>
      </c>
      <c r="C138" s="29">
        <v>26435.450466999999</v>
      </c>
      <c r="D138" s="27" t="str">
        <f t="shared" si="23"/>
        <v>N/A</v>
      </c>
      <c r="E138" s="29">
        <v>26019.215189999999</v>
      </c>
      <c r="F138" s="27" t="str">
        <f t="shared" si="24"/>
        <v>N/A</v>
      </c>
      <c r="G138" s="29">
        <v>27277.356426999999</v>
      </c>
      <c r="H138" s="27" t="str">
        <f t="shared" si="25"/>
        <v>N/A</v>
      </c>
      <c r="I138" s="8">
        <v>-1.57</v>
      </c>
      <c r="J138" s="8">
        <v>4.835</v>
      </c>
      <c r="K138" s="28" t="s">
        <v>734</v>
      </c>
      <c r="L138" s="105" t="str">
        <f t="shared" si="19"/>
        <v>Yes</v>
      </c>
    </row>
    <row r="139" spans="1:12" x14ac:dyDescent="0.2">
      <c r="A139" s="156" t="s">
        <v>404</v>
      </c>
      <c r="B139" s="10" t="s">
        <v>213</v>
      </c>
      <c r="C139" s="10">
        <v>557570</v>
      </c>
      <c r="D139" s="7" t="str">
        <f t="shared" si="23"/>
        <v>N/A</v>
      </c>
      <c r="E139" s="10">
        <v>539223</v>
      </c>
      <c r="F139" s="7" t="str">
        <f t="shared" si="24"/>
        <v>N/A</v>
      </c>
      <c r="G139" s="10">
        <v>21178</v>
      </c>
      <c r="H139" s="7" t="str">
        <f t="shared" si="25"/>
        <v>N/A</v>
      </c>
      <c r="I139" s="8">
        <v>-3.29</v>
      </c>
      <c r="J139" s="8">
        <v>-96.1</v>
      </c>
      <c r="K139" s="10" t="s">
        <v>213</v>
      </c>
      <c r="L139" s="105" t="str">
        <f t="shared" ref="L139:L158" si="26">IF(J139="Div by 0", "N/A", IF(K139="N/A","N/A", IF(J139&gt;VALUE(MID(K139,1,2)), "No", IF(J139&lt;-1*VALUE(MID(K139,1,2)), "No", "Yes"))))</f>
        <v>N/A</v>
      </c>
    </row>
    <row r="140" spans="1:12" x14ac:dyDescent="0.2">
      <c r="A140" s="156" t="s">
        <v>1191</v>
      </c>
      <c r="B140" s="10" t="s">
        <v>213</v>
      </c>
      <c r="C140" s="10">
        <v>818.75183554</v>
      </c>
      <c r="D140" s="7" t="str">
        <f t="shared" si="23"/>
        <v>N/A</v>
      </c>
      <c r="E140" s="10">
        <v>951.01058201000001</v>
      </c>
      <c r="F140" s="7" t="str">
        <f t="shared" si="24"/>
        <v>N/A</v>
      </c>
      <c r="G140" s="10">
        <v>278.65789474000002</v>
      </c>
      <c r="H140" s="7" t="str">
        <f t="shared" si="25"/>
        <v>N/A</v>
      </c>
      <c r="I140" s="8">
        <v>16.149999999999999</v>
      </c>
      <c r="J140" s="8">
        <v>-70.7</v>
      </c>
      <c r="K140" s="10" t="s">
        <v>213</v>
      </c>
      <c r="L140" s="105" t="str">
        <f t="shared" si="26"/>
        <v>N/A</v>
      </c>
    </row>
    <row r="141" spans="1:12" x14ac:dyDescent="0.2">
      <c r="A141" s="156" t="s">
        <v>405</v>
      </c>
      <c r="B141" s="10" t="s">
        <v>213</v>
      </c>
      <c r="C141" s="10">
        <v>1965337</v>
      </c>
      <c r="D141" s="7" t="str">
        <f t="shared" si="23"/>
        <v>N/A</v>
      </c>
      <c r="E141" s="10">
        <v>5177890</v>
      </c>
      <c r="F141" s="7" t="str">
        <f t="shared" si="24"/>
        <v>N/A</v>
      </c>
      <c r="G141" s="10">
        <v>5960121</v>
      </c>
      <c r="H141" s="7" t="str">
        <f t="shared" si="25"/>
        <v>N/A</v>
      </c>
      <c r="I141" s="8">
        <v>163.5</v>
      </c>
      <c r="J141" s="8">
        <v>15.11</v>
      </c>
      <c r="K141" s="10" t="s">
        <v>213</v>
      </c>
      <c r="L141" s="105" t="str">
        <f t="shared" si="26"/>
        <v>N/A</v>
      </c>
    </row>
    <row r="142" spans="1:12" x14ac:dyDescent="0.2">
      <c r="A142" s="156" t="s">
        <v>1192</v>
      </c>
      <c r="B142" s="10" t="s">
        <v>213</v>
      </c>
      <c r="C142" s="10">
        <v>7707.2039216000003</v>
      </c>
      <c r="D142" s="7" t="str">
        <f t="shared" si="23"/>
        <v>N/A</v>
      </c>
      <c r="E142" s="10">
        <v>5897.3690205000003</v>
      </c>
      <c r="F142" s="7" t="str">
        <f t="shared" si="24"/>
        <v>N/A</v>
      </c>
      <c r="G142" s="10">
        <v>6354.0735608000005</v>
      </c>
      <c r="H142" s="7" t="str">
        <f t="shared" si="25"/>
        <v>N/A</v>
      </c>
      <c r="I142" s="8">
        <v>-23.5</v>
      </c>
      <c r="J142" s="8">
        <v>7.7439999999999998</v>
      </c>
      <c r="K142" s="10" t="s">
        <v>213</v>
      </c>
      <c r="L142" s="105" t="str">
        <f t="shared" si="26"/>
        <v>N/A</v>
      </c>
    </row>
    <row r="143" spans="1:12" x14ac:dyDescent="0.2">
      <c r="A143" s="156" t="s">
        <v>406</v>
      </c>
      <c r="B143" s="10" t="s">
        <v>213</v>
      </c>
      <c r="C143" s="10">
        <v>7387485</v>
      </c>
      <c r="D143" s="7" t="str">
        <f t="shared" si="23"/>
        <v>N/A</v>
      </c>
      <c r="E143" s="10">
        <v>8539853</v>
      </c>
      <c r="F143" s="7" t="str">
        <f t="shared" si="24"/>
        <v>N/A</v>
      </c>
      <c r="G143" s="10">
        <v>10047817</v>
      </c>
      <c r="H143" s="7" t="str">
        <f t="shared" si="25"/>
        <v>N/A</v>
      </c>
      <c r="I143" s="8">
        <v>15.6</v>
      </c>
      <c r="J143" s="8">
        <v>17.66</v>
      </c>
      <c r="K143" s="10" t="s">
        <v>213</v>
      </c>
      <c r="L143" s="105" t="str">
        <f t="shared" si="26"/>
        <v>N/A</v>
      </c>
    </row>
    <row r="144" spans="1:12" ht="25.5" x14ac:dyDescent="0.2">
      <c r="A144" s="156" t="s">
        <v>1193</v>
      </c>
      <c r="B144" s="10" t="s">
        <v>213</v>
      </c>
      <c r="C144" s="10">
        <v>668.42969598000002</v>
      </c>
      <c r="D144" s="7" t="str">
        <f t="shared" si="23"/>
        <v>N/A</v>
      </c>
      <c r="E144" s="10">
        <v>709.64375934999998</v>
      </c>
      <c r="F144" s="7" t="str">
        <f t="shared" si="24"/>
        <v>N/A</v>
      </c>
      <c r="G144" s="10">
        <v>747.88366208000002</v>
      </c>
      <c r="H144" s="7" t="str">
        <f t="shared" si="25"/>
        <v>N/A</v>
      </c>
      <c r="I144" s="8">
        <v>6.1660000000000004</v>
      </c>
      <c r="J144" s="8">
        <v>5.3890000000000002</v>
      </c>
      <c r="K144" s="10" t="s">
        <v>213</v>
      </c>
      <c r="L144" s="105" t="str">
        <f t="shared" si="26"/>
        <v>N/A</v>
      </c>
    </row>
    <row r="145" spans="1:13" x14ac:dyDescent="0.2">
      <c r="A145" s="156" t="s">
        <v>407</v>
      </c>
      <c r="B145" s="10" t="s">
        <v>213</v>
      </c>
      <c r="C145" s="10">
        <v>66653538</v>
      </c>
      <c r="D145" s="7" t="str">
        <f t="shared" si="23"/>
        <v>N/A</v>
      </c>
      <c r="E145" s="10">
        <v>60935047</v>
      </c>
      <c r="F145" s="7" t="str">
        <f t="shared" si="24"/>
        <v>N/A</v>
      </c>
      <c r="G145" s="10">
        <v>64132164</v>
      </c>
      <c r="H145" s="7" t="str">
        <f t="shared" si="25"/>
        <v>N/A</v>
      </c>
      <c r="I145" s="8">
        <v>-8.58</v>
      </c>
      <c r="J145" s="8">
        <v>5.2469999999999999</v>
      </c>
      <c r="K145" s="10" t="s">
        <v>213</v>
      </c>
      <c r="L145" s="105" t="str">
        <f t="shared" si="26"/>
        <v>N/A</v>
      </c>
    </row>
    <row r="146" spans="1:13" x14ac:dyDescent="0.2">
      <c r="A146" s="156" t="s">
        <v>1194</v>
      </c>
      <c r="B146" s="10" t="s">
        <v>213</v>
      </c>
      <c r="C146" s="10">
        <v>5221.9945158</v>
      </c>
      <c r="D146" s="7" t="str">
        <f t="shared" si="23"/>
        <v>N/A</v>
      </c>
      <c r="E146" s="10">
        <v>5301.0045237000004</v>
      </c>
      <c r="F146" s="7" t="str">
        <f t="shared" si="24"/>
        <v>N/A</v>
      </c>
      <c r="G146" s="10">
        <v>5477.6361462000004</v>
      </c>
      <c r="H146" s="7" t="str">
        <f t="shared" si="25"/>
        <v>N/A</v>
      </c>
      <c r="I146" s="8">
        <v>1.5129999999999999</v>
      </c>
      <c r="J146" s="8">
        <v>3.3319999999999999</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1404143899</v>
      </c>
      <c r="D151" s="7" t="str">
        <f t="shared" si="27"/>
        <v>N/A</v>
      </c>
      <c r="E151" s="10">
        <v>1464848912</v>
      </c>
      <c r="F151" s="7" t="str">
        <f t="shared" si="28"/>
        <v>N/A</v>
      </c>
      <c r="G151" s="10">
        <v>1580396611</v>
      </c>
      <c r="H151" s="7" t="str">
        <f t="shared" si="29"/>
        <v>N/A</v>
      </c>
      <c r="I151" s="8">
        <v>4.3230000000000004</v>
      </c>
      <c r="J151" s="8">
        <v>7.8879999999999999</v>
      </c>
      <c r="K151" s="10" t="s">
        <v>213</v>
      </c>
      <c r="L151" s="105" t="str">
        <f t="shared" si="26"/>
        <v>N/A</v>
      </c>
    </row>
    <row r="152" spans="1:13" x14ac:dyDescent="0.2">
      <c r="A152" s="156" t="s">
        <v>1197</v>
      </c>
      <c r="B152" s="10" t="s">
        <v>213</v>
      </c>
      <c r="C152" s="10">
        <v>5034.0007564999996</v>
      </c>
      <c r="D152" s="7" t="str">
        <f t="shared" si="27"/>
        <v>N/A</v>
      </c>
      <c r="E152" s="10">
        <v>5194.2970734999999</v>
      </c>
      <c r="F152" s="7" t="str">
        <f t="shared" si="28"/>
        <v>N/A</v>
      </c>
      <c r="G152" s="10">
        <v>5164.6104181000001</v>
      </c>
      <c r="H152" s="7" t="str">
        <f t="shared" si="29"/>
        <v>N/A</v>
      </c>
      <c r="I152" s="8">
        <v>3.1840000000000002</v>
      </c>
      <c r="J152" s="8">
        <v>-0.57199999999999995</v>
      </c>
      <c r="K152" s="10" t="s">
        <v>213</v>
      </c>
      <c r="L152" s="105" t="str">
        <f t="shared" si="26"/>
        <v>N/A</v>
      </c>
    </row>
    <row r="153" spans="1:13" x14ac:dyDescent="0.2">
      <c r="A153" s="156" t="s">
        <v>411</v>
      </c>
      <c r="B153" s="10" t="s">
        <v>213</v>
      </c>
      <c r="C153" s="10">
        <v>3434826</v>
      </c>
      <c r="D153" s="7" t="str">
        <f t="shared" si="27"/>
        <v>N/A</v>
      </c>
      <c r="E153" s="10">
        <v>4482742</v>
      </c>
      <c r="F153" s="7" t="str">
        <f t="shared" si="28"/>
        <v>N/A</v>
      </c>
      <c r="G153" s="10">
        <v>7101900</v>
      </c>
      <c r="H153" s="7" t="str">
        <f t="shared" si="29"/>
        <v>N/A</v>
      </c>
      <c r="I153" s="8">
        <v>30.51</v>
      </c>
      <c r="J153" s="8">
        <v>58.43</v>
      </c>
      <c r="K153" s="10" t="s">
        <v>213</v>
      </c>
      <c r="L153" s="105" t="str">
        <f t="shared" si="26"/>
        <v>N/A</v>
      </c>
      <c r="M153" s="41"/>
    </row>
    <row r="154" spans="1:13" x14ac:dyDescent="0.2">
      <c r="A154" s="156" t="s">
        <v>1198</v>
      </c>
      <c r="B154" s="10" t="s">
        <v>213</v>
      </c>
      <c r="C154" s="10">
        <v>45797.68</v>
      </c>
      <c r="D154" s="7" t="str">
        <f t="shared" si="27"/>
        <v>N/A</v>
      </c>
      <c r="E154" s="10">
        <v>52738.141175999997</v>
      </c>
      <c r="F154" s="7" t="str">
        <f t="shared" si="28"/>
        <v>N/A</v>
      </c>
      <c r="G154" s="10">
        <v>71019</v>
      </c>
      <c r="H154" s="7" t="str">
        <f t="shared" si="29"/>
        <v>N/A</v>
      </c>
      <c r="I154" s="8">
        <v>15.15</v>
      </c>
      <c r="J154" s="8">
        <v>34.659999999999997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1509.5027517999999</v>
      </c>
      <c r="D164" s="88" t="str">
        <f t="shared" ref="D164" si="31">IF($B164="N/A","N/A",IF(C164&gt;10,"No",IF(C164&lt;-10,"No","Yes")))</f>
        <v>N/A</v>
      </c>
      <c r="E164" s="87">
        <v>1420.1435094000001</v>
      </c>
      <c r="F164" s="88" t="str">
        <f t="shared" ref="F164" si="32">IF($B164="N/A","N/A",IF(E164&gt;10,"No",IF(E164&lt;-10,"No","Yes")))</f>
        <v>N/A</v>
      </c>
      <c r="G164" s="87">
        <v>1365.8465064</v>
      </c>
      <c r="H164" s="88" t="str">
        <f t="shared" ref="H164" si="33">IF($B164="N/A","N/A",IF(G164&gt;10,"No",IF(G164&lt;-10,"No","Yes")))</f>
        <v>N/A</v>
      </c>
      <c r="I164" s="89">
        <v>-5.92</v>
      </c>
      <c r="J164" s="89">
        <v>-3.82</v>
      </c>
      <c r="K164" s="90" t="s">
        <v>734</v>
      </c>
      <c r="L164" s="107" t="str">
        <f>IF(J164="Div by 0", "N/A", IF(OR(J164="N/A",K164="N/A"),"N/A", IF(J164&gt;VALUE(MID(K164,1,2)), "No", IF(J164&lt;-1*VALUE(MID(K164,1,2)), "No", "Yes"))))</f>
        <v>Yes</v>
      </c>
      <c r="N164" s="42"/>
    </row>
    <row r="165" spans="1:16" x14ac:dyDescent="0.2">
      <c r="A165" s="156" t="s">
        <v>1203</v>
      </c>
      <c r="B165" s="10" t="s">
        <v>213</v>
      </c>
      <c r="C165" s="10">
        <v>1510.7362189</v>
      </c>
      <c r="D165" s="7" t="str">
        <f t="shared" ref="D165:D171" si="34">IF($B165="N/A","N/A",IF(C165&gt;10,"No",IF(C165&lt;-10,"No","Yes")))</f>
        <v>N/A</v>
      </c>
      <c r="E165" s="10">
        <v>1427.9292935000001</v>
      </c>
      <c r="F165" s="7" t="str">
        <f t="shared" ref="F165:F171" si="35">IF($B165="N/A","N/A",IF(E165&gt;10,"No",IF(E165&lt;-10,"No","Yes")))</f>
        <v>N/A</v>
      </c>
      <c r="G165" s="10">
        <v>1360.8919407000001</v>
      </c>
      <c r="H165" s="7" t="str">
        <f t="shared" ref="H165:H171" si="36">IF($B165="N/A","N/A",IF(G165&gt;10,"No",IF(G165&lt;-10,"No","Yes")))</f>
        <v>N/A</v>
      </c>
      <c r="I165" s="8">
        <v>-5.48</v>
      </c>
      <c r="J165" s="8">
        <v>-4.6900000000000004</v>
      </c>
      <c r="K165" s="28" t="s">
        <v>734</v>
      </c>
      <c r="L165" s="105" t="str">
        <f>IF(J165="Div by 0", "N/A", IF(OR(J165="N/A",K165="N/A"),"N/A", IF(J165&gt;VALUE(MID(K165,1,2)), "No", IF(J165&lt;-1*VALUE(MID(K165,1,2)), "No", "Yes"))))</f>
        <v>Yes</v>
      </c>
      <c r="N165" s="42"/>
    </row>
    <row r="166" spans="1:16" x14ac:dyDescent="0.2">
      <c r="A166" s="156" t="s">
        <v>1204</v>
      </c>
      <c r="B166" s="10" t="s">
        <v>213</v>
      </c>
      <c r="C166" s="10">
        <v>1477.6213720000001</v>
      </c>
      <c r="D166" s="7" t="str">
        <f t="shared" si="34"/>
        <v>N/A</v>
      </c>
      <c r="E166" s="10">
        <v>1205.9423076999999</v>
      </c>
      <c r="F166" s="7" t="str">
        <f t="shared" si="35"/>
        <v>N/A</v>
      </c>
      <c r="G166" s="10">
        <v>1507.8154158</v>
      </c>
      <c r="H166" s="7" t="str">
        <f t="shared" si="36"/>
        <v>N/A</v>
      </c>
      <c r="I166" s="8">
        <v>-18.399999999999999</v>
      </c>
      <c r="J166" s="8">
        <v>25.03</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289853</v>
      </c>
      <c r="D6" s="7" t="str">
        <f t="shared" ref="D6:D11" si="0">IF($B6="N/A","N/A",IF(C6&gt;10,"No",IF(C6&lt;-10,"No","Yes")))</f>
        <v>N/A</v>
      </c>
      <c r="E6" s="1">
        <v>290840</v>
      </c>
      <c r="F6" s="7" t="str">
        <f t="shared" ref="F6:F11" si="1">IF($B6="N/A","N/A",IF(E6&gt;10,"No",IF(E6&lt;-10,"No","Yes")))</f>
        <v>N/A</v>
      </c>
      <c r="G6" s="1">
        <v>313555</v>
      </c>
      <c r="H6" s="7" t="str">
        <f t="shared" ref="H6:H11" si="2">IF($B6="N/A","N/A",IF(G6&gt;10,"No",IF(G6&lt;-10,"No","Yes")))</f>
        <v>N/A</v>
      </c>
      <c r="I6" s="8">
        <v>0.34050000000000002</v>
      </c>
      <c r="J6" s="8">
        <v>7.81</v>
      </c>
      <c r="K6" s="1" t="s">
        <v>734</v>
      </c>
      <c r="L6" s="105" t="str">
        <f t="shared" ref="L6:L14" si="3">IF(J6="Div by 0", "N/A", IF(K6="N/A","N/A", IF(J6&gt;VALUE(MID(K6,1,2)), "No", IF(J6&lt;-1*VALUE(MID(K6,1,2)), "No", "Yes"))))</f>
        <v>Yes</v>
      </c>
    </row>
    <row r="7" spans="1:12" x14ac:dyDescent="0.2">
      <c r="A7" s="138" t="s">
        <v>100</v>
      </c>
      <c r="B7" s="30" t="s">
        <v>213</v>
      </c>
      <c r="C7" s="1">
        <v>15238</v>
      </c>
      <c r="D7" s="7" t="str">
        <f t="shared" si="0"/>
        <v>N/A</v>
      </c>
      <c r="E7" s="1">
        <v>15636</v>
      </c>
      <c r="F7" s="7" t="str">
        <f t="shared" si="1"/>
        <v>N/A</v>
      </c>
      <c r="G7" s="1">
        <v>16440</v>
      </c>
      <c r="H7" s="7" t="str">
        <f t="shared" si="2"/>
        <v>N/A</v>
      </c>
      <c r="I7" s="8">
        <v>2.6120000000000001</v>
      </c>
      <c r="J7" s="8">
        <v>5.1420000000000003</v>
      </c>
      <c r="K7" s="30" t="s">
        <v>734</v>
      </c>
      <c r="L7" s="105" t="str">
        <f t="shared" si="3"/>
        <v>Yes</v>
      </c>
    </row>
    <row r="8" spans="1:12" x14ac:dyDescent="0.2">
      <c r="A8" s="138" t="s">
        <v>101</v>
      </c>
      <c r="B8" s="30" t="s">
        <v>213</v>
      </c>
      <c r="C8" s="1">
        <v>41018</v>
      </c>
      <c r="D8" s="7" t="str">
        <f t="shared" si="0"/>
        <v>N/A</v>
      </c>
      <c r="E8" s="1">
        <v>42315</v>
      </c>
      <c r="F8" s="7" t="str">
        <f t="shared" si="1"/>
        <v>N/A</v>
      </c>
      <c r="G8" s="1">
        <v>43571</v>
      </c>
      <c r="H8" s="7" t="str">
        <f t="shared" si="2"/>
        <v>N/A</v>
      </c>
      <c r="I8" s="8">
        <v>3.1619999999999999</v>
      </c>
      <c r="J8" s="8">
        <v>2.968</v>
      </c>
      <c r="K8" s="30" t="s">
        <v>734</v>
      </c>
      <c r="L8" s="105" t="str">
        <f t="shared" si="3"/>
        <v>Yes</v>
      </c>
    </row>
    <row r="9" spans="1:12" x14ac:dyDescent="0.2">
      <c r="A9" s="138" t="s">
        <v>104</v>
      </c>
      <c r="B9" s="30" t="s">
        <v>213</v>
      </c>
      <c r="C9" s="1">
        <v>191694</v>
      </c>
      <c r="D9" s="7" t="str">
        <f t="shared" si="0"/>
        <v>N/A</v>
      </c>
      <c r="E9" s="1">
        <v>189653</v>
      </c>
      <c r="F9" s="7" t="str">
        <f t="shared" si="1"/>
        <v>N/A</v>
      </c>
      <c r="G9" s="1">
        <v>204875</v>
      </c>
      <c r="H9" s="7" t="str">
        <f t="shared" si="2"/>
        <v>N/A</v>
      </c>
      <c r="I9" s="8">
        <v>-1.06</v>
      </c>
      <c r="J9" s="8">
        <v>8.0259999999999998</v>
      </c>
      <c r="K9" s="30" t="s">
        <v>734</v>
      </c>
      <c r="L9" s="105" t="str">
        <f t="shared" si="3"/>
        <v>Yes</v>
      </c>
    </row>
    <row r="10" spans="1:12" x14ac:dyDescent="0.2">
      <c r="A10" s="138" t="s">
        <v>105</v>
      </c>
      <c r="B10" s="30" t="s">
        <v>213</v>
      </c>
      <c r="C10" s="1">
        <v>41903</v>
      </c>
      <c r="D10" s="7" t="str">
        <f t="shared" si="0"/>
        <v>N/A</v>
      </c>
      <c r="E10" s="1">
        <v>43236</v>
      </c>
      <c r="F10" s="7" t="str">
        <f t="shared" si="1"/>
        <v>N/A</v>
      </c>
      <c r="G10" s="1">
        <v>48669</v>
      </c>
      <c r="H10" s="7" t="str">
        <f t="shared" si="2"/>
        <v>N/A</v>
      </c>
      <c r="I10" s="8">
        <v>3.181</v>
      </c>
      <c r="J10" s="8">
        <v>12.57</v>
      </c>
      <c r="K10" s="30" t="s">
        <v>734</v>
      </c>
      <c r="L10" s="105" t="str">
        <f t="shared" si="3"/>
        <v>Yes</v>
      </c>
    </row>
    <row r="11" spans="1:12" x14ac:dyDescent="0.2">
      <c r="A11" s="138" t="s">
        <v>77</v>
      </c>
      <c r="B11" s="1" t="s">
        <v>213</v>
      </c>
      <c r="C11" s="1">
        <v>227625.47</v>
      </c>
      <c r="D11" s="27" t="str">
        <f t="shared" si="0"/>
        <v>N/A</v>
      </c>
      <c r="E11" s="1">
        <v>232768.41</v>
      </c>
      <c r="F11" s="7" t="str">
        <f t="shared" si="1"/>
        <v>N/A</v>
      </c>
      <c r="G11" s="1">
        <v>254953.93</v>
      </c>
      <c r="H11" s="7" t="str">
        <f t="shared" si="2"/>
        <v>N/A</v>
      </c>
      <c r="I11" s="8">
        <v>2.2589999999999999</v>
      </c>
      <c r="J11" s="8">
        <v>9.5310000000000006</v>
      </c>
      <c r="K11" s="1" t="s">
        <v>735</v>
      </c>
      <c r="L11" s="105" t="str">
        <f t="shared" si="3"/>
        <v>Yes</v>
      </c>
    </row>
    <row r="12" spans="1:12" x14ac:dyDescent="0.2">
      <c r="A12" s="138" t="s">
        <v>115</v>
      </c>
      <c r="B12" s="1" t="s">
        <v>213</v>
      </c>
      <c r="C12" s="1">
        <v>30546</v>
      </c>
      <c r="D12" s="1" t="s">
        <v>213</v>
      </c>
      <c r="E12" s="1">
        <v>31205</v>
      </c>
      <c r="F12" s="1" t="s">
        <v>213</v>
      </c>
      <c r="G12" s="1">
        <v>32630</v>
      </c>
      <c r="H12" s="1" t="s">
        <v>213</v>
      </c>
      <c r="I12" s="8">
        <v>2.157</v>
      </c>
      <c r="J12" s="8">
        <v>4.5670000000000002</v>
      </c>
      <c r="K12" s="1" t="s">
        <v>735</v>
      </c>
      <c r="L12" s="105" t="str">
        <f t="shared" si="3"/>
        <v>Yes</v>
      </c>
    </row>
    <row r="13" spans="1:12" x14ac:dyDescent="0.2">
      <c r="A13" s="138" t="s">
        <v>446</v>
      </c>
      <c r="B13" s="1" t="s">
        <v>213</v>
      </c>
      <c r="C13" s="1">
        <v>14490</v>
      </c>
      <c r="D13" s="1" t="s">
        <v>213</v>
      </c>
      <c r="E13" s="1">
        <v>14801</v>
      </c>
      <c r="F13" s="1" t="s">
        <v>213</v>
      </c>
      <c r="G13" s="1">
        <v>15439</v>
      </c>
      <c r="H13" s="1" t="s">
        <v>213</v>
      </c>
      <c r="I13" s="8">
        <v>2.1459999999999999</v>
      </c>
      <c r="J13" s="8">
        <v>4.3109999999999999</v>
      </c>
      <c r="K13" s="1" t="s">
        <v>735</v>
      </c>
      <c r="L13" s="105" t="str">
        <f t="shared" si="3"/>
        <v>Yes</v>
      </c>
    </row>
    <row r="14" spans="1:12" x14ac:dyDescent="0.2">
      <c r="A14" s="138" t="s">
        <v>447</v>
      </c>
      <c r="B14" s="1" t="s">
        <v>213</v>
      </c>
      <c r="C14" s="1">
        <v>15851</v>
      </c>
      <c r="D14" s="1" t="s">
        <v>213</v>
      </c>
      <c r="E14" s="1">
        <v>16250</v>
      </c>
      <c r="F14" s="1" t="s">
        <v>213</v>
      </c>
      <c r="G14" s="1">
        <v>16988</v>
      </c>
      <c r="H14" s="1" t="s">
        <v>213</v>
      </c>
      <c r="I14" s="8">
        <v>2.5169999999999999</v>
      </c>
      <c r="J14" s="8">
        <v>4.5419999999999998</v>
      </c>
      <c r="K14" s="1" t="s">
        <v>735</v>
      </c>
      <c r="L14" s="105" t="str">
        <f t="shared" si="3"/>
        <v>Yes</v>
      </c>
    </row>
    <row r="15" spans="1:12" x14ac:dyDescent="0.2">
      <c r="A15" s="137" t="s">
        <v>58</v>
      </c>
      <c r="B15" s="30" t="s">
        <v>213</v>
      </c>
      <c r="C15" s="10">
        <v>1452995698</v>
      </c>
      <c r="D15" s="7" t="str">
        <f t="shared" ref="D15:D20" si="4">IF($B15="N/A","N/A",IF(C15&gt;10,"No",IF(C15&lt;-10,"No","Yes")))</f>
        <v>N/A</v>
      </c>
      <c r="E15" s="10">
        <v>1505185762</v>
      </c>
      <c r="F15" s="7" t="str">
        <f t="shared" ref="F15:F20" si="5">IF($B15="N/A","N/A",IF(E15&gt;10,"No",IF(E15&lt;-10,"No","Yes")))</f>
        <v>N/A</v>
      </c>
      <c r="G15" s="10">
        <v>1617645974</v>
      </c>
      <c r="H15" s="7" t="str">
        <f t="shared" ref="H15:H20" si="6">IF($B15="N/A","N/A",IF(G15&gt;10,"No",IF(G15&lt;-10,"No","Yes")))</f>
        <v>N/A</v>
      </c>
      <c r="I15" s="8">
        <v>3.5920000000000001</v>
      </c>
      <c r="J15" s="8">
        <v>7.4720000000000004</v>
      </c>
      <c r="K15" s="30" t="s">
        <v>734</v>
      </c>
      <c r="L15" s="105" t="str">
        <f t="shared" ref="L15:L20" si="7">IF(J15="Div by 0", "N/A", IF(K15="N/A","N/A", IF(J15&gt;VALUE(MID(K15,1,2)), "No", IF(J15&lt;-1*VALUE(MID(K15,1,2)), "No", "Yes"))))</f>
        <v>Yes</v>
      </c>
    </row>
    <row r="16" spans="1:12" x14ac:dyDescent="0.2">
      <c r="A16" s="137" t="s">
        <v>1107</v>
      </c>
      <c r="B16" s="30" t="s">
        <v>213</v>
      </c>
      <c r="C16" s="10">
        <v>5012.8710000999999</v>
      </c>
      <c r="D16" s="7" t="str">
        <f t="shared" si="4"/>
        <v>N/A</v>
      </c>
      <c r="E16" s="10">
        <v>5175.3051919</v>
      </c>
      <c r="F16" s="7" t="str">
        <f t="shared" si="5"/>
        <v>N/A</v>
      </c>
      <c r="G16" s="10">
        <v>5159.0501634000002</v>
      </c>
      <c r="H16" s="7" t="str">
        <f t="shared" si="6"/>
        <v>N/A</v>
      </c>
      <c r="I16" s="8">
        <v>3.24</v>
      </c>
      <c r="J16" s="8">
        <v>-0.314</v>
      </c>
      <c r="K16" s="30" t="s">
        <v>734</v>
      </c>
      <c r="L16" s="105" t="str">
        <f t="shared" si="7"/>
        <v>Yes</v>
      </c>
    </row>
    <row r="17" spans="1:12" x14ac:dyDescent="0.2">
      <c r="A17" s="137" t="s">
        <v>1207</v>
      </c>
      <c r="B17" s="30" t="s">
        <v>213</v>
      </c>
      <c r="C17" s="10">
        <v>12113.373146</v>
      </c>
      <c r="D17" s="7" t="str">
        <f t="shared" si="4"/>
        <v>N/A</v>
      </c>
      <c r="E17" s="10">
        <v>12433.552443</v>
      </c>
      <c r="F17" s="7" t="str">
        <f t="shared" si="5"/>
        <v>N/A</v>
      </c>
      <c r="G17" s="10">
        <v>14200.740146</v>
      </c>
      <c r="H17" s="7" t="str">
        <f t="shared" si="6"/>
        <v>N/A</v>
      </c>
      <c r="I17" s="8">
        <v>2.6429999999999998</v>
      </c>
      <c r="J17" s="8">
        <v>14.21</v>
      </c>
      <c r="K17" s="30" t="s">
        <v>734</v>
      </c>
      <c r="L17" s="105" t="str">
        <f t="shared" si="7"/>
        <v>Yes</v>
      </c>
    </row>
    <row r="18" spans="1:12" x14ac:dyDescent="0.2">
      <c r="A18" s="137" t="s">
        <v>1208</v>
      </c>
      <c r="B18" s="30" t="s">
        <v>213</v>
      </c>
      <c r="C18" s="10">
        <v>17024.328830999999</v>
      </c>
      <c r="D18" s="7" t="str">
        <f t="shared" si="4"/>
        <v>N/A</v>
      </c>
      <c r="E18" s="10">
        <v>17039.243223000001</v>
      </c>
      <c r="F18" s="7" t="str">
        <f t="shared" si="5"/>
        <v>N/A</v>
      </c>
      <c r="G18" s="10">
        <v>17274.115536000001</v>
      </c>
      <c r="H18" s="7" t="str">
        <f t="shared" si="6"/>
        <v>N/A</v>
      </c>
      <c r="I18" s="8">
        <v>8.7599999999999997E-2</v>
      </c>
      <c r="J18" s="8">
        <v>1.3779999999999999</v>
      </c>
      <c r="K18" s="30" t="s">
        <v>734</v>
      </c>
      <c r="L18" s="105" t="str">
        <f t="shared" si="7"/>
        <v>Yes</v>
      </c>
    </row>
    <row r="19" spans="1:12" x14ac:dyDescent="0.2">
      <c r="A19" s="137" t="s">
        <v>1209</v>
      </c>
      <c r="B19" s="30" t="s">
        <v>213</v>
      </c>
      <c r="C19" s="10">
        <v>1996.4457781999999</v>
      </c>
      <c r="D19" s="7" t="str">
        <f t="shared" si="4"/>
        <v>N/A</v>
      </c>
      <c r="E19" s="10">
        <v>2129.2492341000002</v>
      </c>
      <c r="F19" s="7" t="str">
        <f t="shared" si="5"/>
        <v>N/A</v>
      </c>
      <c r="G19" s="10">
        <v>2125.2160829999998</v>
      </c>
      <c r="H19" s="7" t="str">
        <f t="shared" si="6"/>
        <v>N/A</v>
      </c>
      <c r="I19" s="8">
        <v>6.6520000000000001</v>
      </c>
      <c r="J19" s="8">
        <v>-0.189</v>
      </c>
      <c r="K19" s="30" t="s">
        <v>734</v>
      </c>
      <c r="L19" s="105" t="str">
        <f t="shared" si="7"/>
        <v>Yes</v>
      </c>
    </row>
    <row r="20" spans="1:12" x14ac:dyDescent="0.2">
      <c r="A20" s="137" t="s">
        <v>1210</v>
      </c>
      <c r="B20" s="30" t="s">
        <v>213</v>
      </c>
      <c r="C20" s="10">
        <v>4472.2697897999997</v>
      </c>
      <c r="D20" s="7" t="str">
        <f t="shared" si="4"/>
        <v>N/A</v>
      </c>
      <c r="E20" s="10">
        <v>4300.5979739000004</v>
      </c>
      <c r="F20" s="7" t="str">
        <f t="shared" si="5"/>
        <v>N/A</v>
      </c>
      <c r="G20" s="10">
        <v>4029.9096549999999</v>
      </c>
      <c r="H20" s="7" t="str">
        <f t="shared" si="6"/>
        <v>N/A</v>
      </c>
      <c r="I20" s="8">
        <v>-3.84</v>
      </c>
      <c r="J20" s="8">
        <v>-6.29</v>
      </c>
      <c r="K20" s="30" t="s">
        <v>734</v>
      </c>
      <c r="L20" s="105" t="str">
        <f t="shared" si="7"/>
        <v>Yes</v>
      </c>
    </row>
    <row r="21" spans="1:12" x14ac:dyDescent="0.2">
      <c r="A21" s="128" t="s">
        <v>1111</v>
      </c>
      <c r="B21" s="30" t="s">
        <v>213</v>
      </c>
      <c r="C21" s="10">
        <v>5162.8922552000004</v>
      </c>
      <c r="D21" s="7" t="str">
        <f t="shared" ref="D21:D22" si="8">IF($B21="N/A","N/A",IF(C21&gt;10,"No",IF(C21&lt;-10,"No","Yes")))</f>
        <v>N/A</v>
      </c>
      <c r="E21" s="10">
        <v>5260.6063360999997</v>
      </c>
      <c r="F21" s="7" t="str">
        <f t="shared" ref="F21:F22" si="9">IF($B21="N/A","N/A",IF(E21&gt;10,"No",IF(E21&lt;-10,"No","Yes")))</f>
        <v>N/A</v>
      </c>
      <c r="G21" s="10">
        <v>5274.4107839999997</v>
      </c>
      <c r="H21" s="7" t="str">
        <f t="shared" ref="H21:H22" si="10">IF($B21="N/A","N/A",IF(G21&gt;10,"No",IF(G21&lt;-10,"No","Yes")))</f>
        <v>N/A</v>
      </c>
      <c r="I21" s="8">
        <v>1.893</v>
      </c>
      <c r="J21" s="8">
        <v>0.26240000000000002</v>
      </c>
      <c r="K21" s="30" t="s">
        <v>734</v>
      </c>
      <c r="L21" s="105" t="str">
        <f>IF(J21="Div by 0", "N/A", IF(OR(J21="N/A",K21="N/A"),"N/A", IF(J21&gt;VALUE(MID(K21,1,2)), "No", IF(J21&lt;-1*VALUE(MID(K21,1,2)), "No", "Yes"))))</f>
        <v>Yes</v>
      </c>
    </row>
    <row r="22" spans="1:12" x14ac:dyDescent="0.2">
      <c r="A22" s="128" t="s">
        <v>1112</v>
      </c>
      <c r="B22" s="30" t="s">
        <v>213</v>
      </c>
      <c r="C22" s="10">
        <v>4828.6110927</v>
      </c>
      <c r="D22" s="7" t="str">
        <f t="shared" si="8"/>
        <v>N/A</v>
      </c>
      <c r="E22" s="10">
        <v>5070.8945874999999</v>
      </c>
      <c r="F22" s="7" t="str">
        <f t="shared" si="9"/>
        <v>N/A</v>
      </c>
      <c r="G22" s="10">
        <v>5018.9523009000004</v>
      </c>
      <c r="H22" s="7" t="str">
        <f t="shared" si="10"/>
        <v>N/A</v>
      </c>
      <c r="I22" s="8">
        <v>5.0179999999999998</v>
      </c>
      <c r="J22" s="8">
        <v>-1.02</v>
      </c>
      <c r="K22" s="30" t="s">
        <v>734</v>
      </c>
      <c r="L22" s="105" t="str">
        <f>IF(J22="Div by 0", "N/A", IF(OR(J22="N/A",K22="N/A"),"N/A", IF(J22&gt;VALUE(MID(K22,1,2)), "No", IF(J22&lt;-1*VALUE(MID(K22,1,2)), "No", "Yes"))))</f>
        <v>Yes</v>
      </c>
    </row>
    <row r="23" spans="1:12" x14ac:dyDescent="0.2">
      <c r="A23" s="137" t="s">
        <v>1211</v>
      </c>
      <c r="B23" s="30" t="s">
        <v>213</v>
      </c>
      <c r="C23" s="10">
        <v>11568.395468999999</v>
      </c>
      <c r="D23" s="7" t="str">
        <f>IF($B23="N/A","N/A",IF(C23&gt;10,"No",IF(C23&lt;-10,"No","Yes")))</f>
        <v>N/A</v>
      </c>
      <c r="E23" s="10">
        <v>12001.357249999999</v>
      </c>
      <c r="F23" s="7" t="str">
        <f>IF($B23="N/A","N/A",IF(E23&gt;10,"No",IF(E23&lt;-10,"No","Yes")))</f>
        <v>N/A</v>
      </c>
      <c r="G23" s="10">
        <v>13026.158074999999</v>
      </c>
      <c r="H23" s="7" t="str">
        <f>IF($B23="N/A","N/A",IF(G23&gt;10,"No",IF(G23&lt;-10,"No","Yes")))</f>
        <v>N/A</v>
      </c>
      <c r="I23" s="8">
        <v>3.7429999999999999</v>
      </c>
      <c r="J23" s="8">
        <v>8.5389999999999997</v>
      </c>
      <c r="K23" s="30" t="s">
        <v>734</v>
      </c>
      <c r="L23" s="105" t="str">
        <f>IF(J23="Div by 0", "N/A", IF(K23="N/A","N/A", IF(J23&gt;VALUE(MID(K23,1,2)), "No", IF(J23&lt;-1*VALUE(MID(K23,1,2)), "No", "Yes"))))</f>
        <v>Yes</v>
      </c>
    </row>
    <row r="24" spans="1:12" x14ac:dyDescent="0.2">
      <c r="A24" s="137" t="s">
        <v>1212</v>
      </c>
      <c r="B24" s="30" t="s">
        <v>213</v>
      </c>
      <c r="C24" s="10">
        <v>11867.192822999999</v>
      </c>
      <c r="D24" s="7" t="str">
        <f>IF($B24="N/A","N/A",IF(C24&gt;10,"No",IF(C24&lt;-10,"No","Yes")))</f>
        <v>N/A</v>
      </c>
      <c r="E24" s="10">
        <v>12125.127289</v>
      </c>
      <c r="F24" s="7" t="str">
        <f>IF($B24="N/A","N/A",IF(E24&gt;10,"No",IF(E24&lt;-10,"No","Yes")))</f>
        <v>N/A</v>
      </c>
      <c r="G24" s="10">
        <v>13899.722326999999</v>
      </c>
      <c r="H24" s="7" t="str">
        <f>IF($B24="N/A","N/A",IF(G24&gt;10,"No",IF(G24&lt;-10,"No","Yes")))</f>
        <v>N/A</v>
      </c>
      <c r="I24" s="8">
        <v>2.1739999999999999</v>
      </c>
      <c r="J24" s="8">
        <v>14.64</v>
      </c>
      <c r="K24" s="30" t="s">
        <v>734</v>
      </c>
      <c r="L24" s="105" t="str">
        <f>IF(J24="Div by 0", "N/A", IF(K24="N/A","N/A", IF(J24&gt;VALUE(MID(K24,1,2)), "No", IF(J24&lt;-1*VALUE(MID(K24,1,2)), "No", "Yes"))))</f>
        <v>Yes</v>
      </c>
    </row>
    <row r="25" spans="1:12" x14ac:dyDescent="0.2">
      <c r="A25" s="137" t="s">
        <v>1213</v>
      </c>
      <c r="B25" s="30" t="s">
        <v>213</v>
      </c>
      <c r="C25" s="10">
        <v>11310.254053000001</v>
      </c>
      <c r="D25" s="7" t="str">
        <f>IF($B25="N/A","N/A",IF(C25&gt;10,"No",IF(C25&lt;-10,"No","Yes")))</f>
        <v>N/A</v>
      </c>
      <c r="E25" s="10">
        <v>11914.797662000001</v>
      </c>
      <c r="F25" s="7" t="str">
        <f>IF($B25="N/A","N/A",IF(E25&gt;10,"No",IF(E25&lt;-10,"No","Yes")))</f>
        <v>N/A</v>
      </c>
      <c r="G25" s="10">
        <v>12272.663763</v>
      </c>
      <c r="H25" s="7" t="str">
        <f>IF($B25="N/A","N/A",IF(G25&gt;10,"No",IF(G25&lt;-10,"No","Yes")))</f>
        <v>N/A</v>
      </c>
      <c r="I25" s="8">
        <v>5.3449999999999998</v>
      </c>
      <c r="J25" s="8">
        <v>3.004</v>
      </c>
      <c r="K25" s="30" t="s">
        <v>734</v>
      </c>
      <c r="L25" s="105" t="str">
        <f>IF(J25="Div by 0", "N/A", IF(K25="N/A","N/A", IF(J25&gt;VALUE(MID(K25,1,2)), "No", IF(J25&lt;-1*VALUE(MID(K25,1,2)), "No", "Yes"))))</f>
        <v>Yes</v>
      </c>
    </row>
    <row r="26" spans="1:12" x14ac:dyDescent="0.2">
      <c r="A26" s="137" t="s">
        <v>1214</v>
      </c>
      <c r="B26" s="30" t="s">
        <v>213</v>
      </c>
      <c r="C26" s="10">
        <v>11293.769252</v>
      </c>
      <c r="D26" s="7" t="str">
        <f t="shared" ref="D26:D27" si="11">IF($B26="N/A","N/A",IF(C26&gt;10,"No",IF(C26&lt;-10,"No","Yes")))</f>
        <v>N/A</v>
      </c>
      <c r="E26" s="10">
        <v>11684.604896000001</v>
      </c>
      <c r="F26" s="7" t="str">
        <f t="shared" ref="F26:F30" si="12">IF($B26="N/A","N/A",IF(E26&gt;10,"No",IF(E26&lt;-10,"No","Yes")))</f>
        <v>N/A</v>
      </c>
      <c r="G26" s="10">
        <v>12834.740352999999</v>
      </c>
      <c r="H26" s="7" t="str">
        <f t="shared" ref="H26:H27" si="13">IF($B26="N/A","N/A",IF(G26&gt;10,"No",IF(G26&lt;-10,"No","Yes")))</f>
        <v>N/A</v>
      </c>
      <c r="I26" s="8">
        <v>3.4609999999999999</v>
      </c>
      <c r="J26" s="8">
        <v>9.843</v>
      </c>
      <c r="K26" s="30" t="s">
        <v>734</v>
      </c>
      <c r="L26" s="105" t="str">
        <f>IF(J26="Div by 0", "N/A", IF(OR(J26="N/A",K26="N/A"),"N/A", IF(J26&gt;VALUE(MID(K26,1,2)), "No", IF(J26&lt;-1*VALUE(MID(K26,1,2)), "No", "Yes"))))</f>
        <v>Yes</v>
      </c>
    </row>
    <row r="27" spans="1:12" x14ac:dyDescent="0.2">
      <c r="A27" s="137" t="s">
        <v>1215</v>
      </c>
      <c r="B27" s="30" t="s">
        <v>213</v>
      </c>
      <c r="C27" s="10">
        <v>11967.887898000001</v>
      </c>
      <c r="D27" s="7" t="str">
        <f t="shared" si="11"/>
        <v>N/A</v>
      </c>
      <c r="E27" s="10">
        <v>12457.899937</v>
      </c>
      <c r="F27" s="7" t="str">
        <f t="shared" si="12"/>
        <v>N/A</v>
      </c>
      <c r="G27" s="10">
        <v>13297.267032</v>
      </c>
      <c r="H27" s="7" t="str">
        <f t="shared" si="13"/>
        <v>N/A</v>
      </c>
      <c r="I27" s="8">
        <v>4.0940000000000003</v>
      </c>
      <c r="J27" s="8">
        <v>6.7380000000000004</v>
      </c>
      <c r="K27" s="30" t="s">
        <v>734</v>
      </c>
      <c r="L27" s="105" t="str">
        <f>IF(J27="Div by 0", "N/A", IF(OR(J27="N/A",K27="N/A"),"N/A", IF(J27&gt;VALUE(MID(K27,1,2)), "No", IF(J27&lt;-1*VALUE(MID(K27,1,2)), "No", "Yes"))))</f>
        <v>Yes</v>
      </c>
    </row>
    <row r="28" spans="1:12" x14ac:dyDescent="0.2">
      <c r="A28" s="156" t="s">
        <v>1216</v>
      </c>
      <c r="B28" s="10" t="s">
        <v>213</v>
      </c>
      <c r="C28" s="10">
        <v>1509.5027517999999</v>
      </c>
      <c r="D28" s="7" t="str">
        <f t="shared" ref="D28:D30" si="14">IF($B28="N/A","N/A",IF(C28&gt;10,"No",IF(C28&lt;-10,"No","Yes")))</f>
        <v>N/A</v>
      </c>
      <c r="E28" s="10">
        <v>1420.1435094000001</v>
      </c>
      <c r="F28" s="7" t="str">
        <f t="shared" si="12"/>
        <v>N/A</v>
      </c>
      <c r="G28" s="10">
        <v>1365.8465064</v>
      </c>
      <c r="H28" s="7" t="str">
        <f t="shared" ref="H28:H30" si="15">IF($B28="N/A","N/A",IF(G28&gt;10,"No",IF(G28&lt;-10,"No","Yes")))</f>
        <v>N/A</v>
      </c>
      <c r="I28" s="8">
        <v>-5.92</v>
      </c>
      <c r="J28" s="8">
        <v>-3.82</v>
      </c>
      <c r="K28" s="28" t="s">
        <v>734</v>
      </c>
      <c r="L28" s="105" t="str">
        <f>IF(J28="Div by 0", "N/A", IF(OR(J28="N/A",K28="N/A"),"N/A", IF(J28&gt;VALUE(MID(K28,1,2)), "No", IF(J28&lt;-1*VALUE(MID(K28,1,2)), "No", "Yes"))))</f>
        <v>Yes</v>
      </c>
    </row>
    <row r="29" spans="1:12" x14ac:dyDescent="0.2">
      <c r="A29" s="156" t="s">
        <v>1217</v>
      </c>
      <c r="B29" s="10" t="s">
        <v>213</v>
      </c>
      <c r="C29" s="10">
        <v>1510.7362189</v>
      </c>
      <c r="D29" s="7" t="str">
        <f t="shared" si="14"/>
        <v>N/A</v>
      </c>
      <c r="E29" s="10">
        <v>1427.9292935000001</v>
      </c>
      <c r="F29" s="7" t="str">
        <f t="shared" si="12"/>
        <v>N/A</v>
      </c>
      <c r="G29" s="10">
        <v>1360.8919407000001</v>
      </c>
      <c r="H29" s="7" t="str">
        <f t="shared" si="15"/>
        <v>N/A</v>
      </c>
      <c r="I29" s="8">
        <v>-5.48</v>
      </c>
      <c r="J29" s="8">
        <v>-4.6900000000000004</v>
      </c>
      <c r="K29" s="28" t="s">
        <v>734</v>
      </c>
      <c r="L29" s="105" t="str">
        <f t="shared" ref="L29:L30" si="16">IF(J29="Div by 0", "N/A", IF(OR(J29="N/A",K29="N/A"),"N/A", IF(J29&gt;VALUE(MID(K29,1,2)), "No", IF(J29&lt;-1*VALUE(MID(K29,1,2)), "No", "Yes"))))</f>
        <v>Yes</v>
      </c>
    </row>
    <row r="30" spans="1:12" x14ac:dyDescent="0.2">
      <c r="A30" s="156" t="s">
        <v>1218</v>
      </c>
      <c r="B30" s="10" t="s">
        <v>213</v>
      </c>
      <c r="C30" s="10">
        <v>1477.6213720000001</v>
      </c>
      <c r="D30" s="7" t="str">
        <f t="shared" si="14"/>
        <v>N/A</v>
      </c>
      <c r="E30" s="10">
        <v>1205.9423076999999</v>
      </c>
      <c r="F30" s="7" t="str">
        <f t="shared" si="12"/>
        <v>N/A</v>
      </c>
      <c r="G30" s="10">
        <v>1507.8154158</v>
      </c>
      <c r="H30" s="7" t="str">
        <f t="shared" si="15"/>
        <v>N/A</v>
      </c>
      <c r="I30" s="8">
        <v>-18.399999999999999</v>
      </c>
      <c r="J30" s="8">
        <v>25.03</v>
      </c>
      <c r="K30" s="28" t="s">
        <v>734</v>
      </c>
      <c r="L30" s="105" t="str">
        <f t="shared" si="16"/>
        <v>Yes</v>
      </c>
    </row>
    <row r="31" spans="1:12" x14ac:dyDescent="0.2">
      <c r="A31" s="168" t="s">
        <v>2</v>
      </c>
      <c r="B31" s="22" t="s">
        <v>213</v>
      </c>
      <c r="C31" s="9">
        <v>98.607915047000006</v>
      </c>
      <c r="D31" s="27" t="str">
        <f t="shared" ref="D31:D69" si="17">IF($B31="N/A","N/A",IF(C31&gt;10,"No",IF(C31&lt;-10,"No","Yes")))</f>
        <v>N/A</v>
      </c>
      <c r="E31" s="9">
        <v>98.889767570000004</v>
      </c>
      <c r="F31" s="27" t="str">
        <f t="shared" ref="F31:F69" si="18">IF($B31="N/A","N/A",IF(E31&gt;10,"No",IF(E31&lt;-10,"No","Yes")))</f>
        <v>N/A</v>
      </c>
      <c r="G31" s="9">
        <v>98.997624020999993</v>
      </c>
      <c r="H31" s="27" t="str">
        <f t="shared" ref="H31:H69" si="19">IF($B31="N/A","N/A",IF(G31&gt;10,"No",IF(G31&lt;-10,"No","Yes")))</f>
        <v>N/A</v>
      </c>
      <c r="I31" s="8">
        <v>0.2858</v>
      </c>
      <c r="J31" s="8">
        <v>0.1091</v>
      </c>
      <c r="K31" s="28" t="s">
        <v>734</v>
      </c>
      <c r="L31" s="105" t="str">
        <f t="shared" ref="L31:L99" si="20">IF(J31="Div by 0", "N/A", IF(K31="N/A","N/A", IF(J31&gt;VALUE(MID(K31,1,2)), "No", IF(J31&lt;-1*VALUE(MID(K31,1,2)), "No", "Yes"))))</f>
        <v>Yes</v>
      </c>
    </row>
    <row r="32" spans="1:12" x14ac:dyDescent="0.2">
      <c r="A32" s="168" t="s">
        <v>22</v>
      </c>
      <c r="B32" s="22" t="s">
        <v>213</v>
      </c>
      <c r="C32" s="1">
        <v>285818</v>
      </c>
      <c r="D32" s="27" t="str">
        <f t="shared" si="17"/>
        <v>N/A</v>
      </c>
      <c r="E32" s="1">
        <v>287611</v>
      </c>
      <c r="F32" s="27" t="str">
        <f t="shared" si="18"/>
        <v>N/A</v>
      </c>
      <c r="G32" s="1">
        <v>310412</v>
      </c>
      <c r="H32" s="27" t="str">
        <f t="shared" si="19"/>
        <v>N/A</v>
      </c>
      <c r="I32" s="8">
        <v>0.62729999999999997</v>
      </c>
      <c r="J32" s="8">
        <v>7.9279999999999999</v>
      </c>
      <c r="K32" s="28" t="s">
        <v>734</v>
      </c>
      <c r="L32" s="105" t="str">
        <f t="shared" si="20"/>
        <v>Yes</v>
      </c>
    </row>
    <row r="33" spans="1:12" x14ac:dyDescent="0.2">
      <c r="A33" s="168" t="s">
        <v>448</v>
      </c>
      <c r="B33" s="30" t="s">
        <v>213</v>
      </c>
      <c r="C33" s="1">
        <v>13586</v>
      </c>
      <c r="D33" s="1" t="str">
        <f t="shared" si="17"/>
        <v>N/A</v>
      </c>
      <c r="E33" s="1">
        <v>13885</v>
      </c>
      <c r="F33" s="1" t="str">
        <f t="shared" si="18"/>
        <v>N/A</v>
      </c>
      <c r="G33" s="1">
        <v>14474</v>
      </c>
      <c r="H33" s="7" t="str">
        <f t="shared" si="19"/>
        <v>N/A</v>
      </c>
      <c r="I33" s="8">
        <v>2.2010000000000001</v>
      </c>
      <c r="J33" s="8">
        <v>4.242</v>
      </c>
      <c r="K33" s="30" t="s">
        <v>734</v>
      </c>
      <c r="L33" s="105" t="str">
        <f t="shared" si="20"/>
        <v>Yes</v>
      </c>
    </row>
    <row r="34" spans="1:12" x14ac:dyDescent="0.2">
      <c r="A34" s="168" t="s">
        <v>1219</v>
      </c>
      <c r="B34" s="3" t="s">
        <v>213</v>
      </c>
      <c r="C34" s="1">
        <v>2199</v>
      </c>
      <c r="D34" s="5" t="str">
        <f t="shared" ref="D34:D38" si="21">IF($B34="N/A","N/A",IF(C34&lt;0,"No","Yes"))</f>
        <v>N/A</v>
      </c>
      <c r="E34" s="1">
        <v>2189</v>
      </c>
      <c r="F34" s="5" t="str">
        <f t="shared" ref="F34:F38" si="22">IF($B34="N/A","N/A",IF(E34&lt;0,"No","Yes"))</f>
        <v>N/A</v>
      </c>
      <c r="G34" s="1">
        <v>28</v>
      </c>
      <c r="H34" s="5" t="str">
        <f t="shared" ref="H34:H38" si="23">IF($B34="N/A","N/A",IF(G34&lt;0,"No","Yes"))</f>
        <v>N/A</v>
      </c>
      <c r="I34" s="8">
        <v>-0.45500000000000002</v>
      </c>
      <c r="J34" s="8">
        <v>-98.7</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318</v>
      </c>
      <c r="D36" s="5" t="str">
        <f t="shared" si="21"/>
        <v>N/A</v>
      </c>
      <c r="E36" s="1">
        <v>441</v>
      </c>
      <c r="F36" s="5" t="str">
        <f t="shared" si="22"/>
        <v>N/A</v>
      </c>
      <c r="G36" s="1">
        <v>411</v>
      </c>
      <c r="H36" s="5" t="str">
        <f t="shared" si="23"/>
        <v>N/A</v>
      </c>
      <c r="I36" s="8">
        <v>38.68</v>
      </c>
      <c r="J36" s="8">
        <v>-6.8</v>
      </c>
      <c r="K36" s="1" t="s">
        <v>734</v>
      </c>
      <c r="L36" s="105" t="str">
        <f t="shared" si="20"/>
        <v>Yes</v>
      </c>
    </row>
    <row r="37" spans="1:12" x14ac:dyDescent="0.2">
      <c r="A37" s="168" t="s">
        <v>1222</v>
      </c>
      <c r="B37" s="3" t="s">
        <v>213</v>
      </c>
      <c r="C37" s="1">
        <v>11069</v>
      </c>
      <c r="D37" s="5" t="str">
        <f t="shared" si="21"/>
        <v>N/A</v>
      </c>
      <c r="E37" s="1">
        <v>11255</v>
      </c>
      <c r="F37" s="5" t="str">
        <f t="shared" si="22"/>
        <v>N/A</v>
      </c>
      <c r="G37" s="1">
        <v>14035</v>
      </c>
      <c r="H37" s="5" t="str">
        <f t="shared" si="23"/>
        <v>N/A</v>
      </c>
      <c r="I37" s="8">
        <v>1.68</v>
      </c>
      <c r="J37" s="8">
        <v>24.7</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40062</v>
      </c>
      <c r="D39" s="1" t="str">
        <f t="shared" si="17"/>
        <v>N/A</v>
      </c>
      <c r="E39" s="1">
        <v>41352</v>
      </c>
      <c r="F39" s="1" t="str">
        <f t="shared" si="18"/>
        <v>N/A</v>
      </c>
      <c r="G39" s="1">
        <v>42468</v>
      </c>
      <c r="H39" s="7" t="str">
        <f t="shared" si="19"/>
        <v>N/A</v>
      </c>
      <c r="I39" s="8">
        <v>3.22</v>
      </c>
      <c r="J39" s="8">
        <v>2.6989999999999998</v>
      </c>
      <c r="K39" s="30" t="s">
        <v>734</v>
      </c>
      <c r="L39" s="105" t="str">
        <f t="shared" si="20"/>
        <v>Yes</v>
      </c>
    </row>
    <row r="40" spans="1:12" x14ac:dyDescent="0.2">
      <c r="A40" s="168" t="s">
        <v>1224</v>
      </c>
      <c r="B40" s="3" t="s">
        <v>213</v>
      </c>
      <c r="C40" s="1">
        <v>14344</v>
      </c>
      <c r="D40" s="5" t="str">
        <f t="shared" ref="D40:D45" si="24">IF($B40="N/A","N/A",IF(C40&lt;0,"No","Yes"))</f>
        <v>N/A</v>
      </c>
      <c r="E40" s="1">
        <v>14351</v>
      </c>
      <c r="F40" s="5" t="str">
        <f t="shared" ref="F40:F45" si="25">IF($B40="N/A","N/A",IF(E40&lt;0,"No","Yes"))</f>
        <v>N/A</v>
      </c>
      <c r="G40" s="1">
        <v>220</v>
      </c>
      <c r="H40" s="5" t="str">
        <f t="shared" ref="H40:H45" si="26">IF($B40="N/A","N/A",IF(G40&lt;0,"No","Yes"))</f>
        <v>N/A</v>
      </c>
      <c r="I40" s="8">
        <v>4.8800000000000003E-2</v>
      </c>
      <c r="J40" s="8">
        <v>-98.5</v>
      </c>
      <c r="K40" s="1" t="s">
        <v>734</v>
      </c>
      <c r="L40" s="105" t="str">
        <f t="shared" si="20"/>
        <v>No</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793</v>
      </c>
      <c r="D42" s="5" t="str">
        <f t="shared" si="24"/>
        <v>N/A</v>
      </c>
      <c r="E42" s="1">
        <v>1000</v>
      </c>
      <c r="F42" s="5" t="str">
        <f t="shared" si="25"/>
        <v>N/A</v>
      </c>
      <c r="G42" s="1">
        <v>841</v>
      </c>
      <c r="H42" s="5" t="str">
        <f t="shared" si="26"/>
        <v>N/A</v>
      </c>
      <c r="I42" s="8">
        <v>26.1</v>
      </c>
      <c r="J42" s="8">
        <v>-15.9</v>
      </c>
      <c r="K42" s="1" t="s">
        <v>734</v>
      </c>
      <c r="L42" s="105" t="str">
        <f t="shared" si="20"/>
        <v>Yes</v>
      </c>
    </row>
    <row r="43" spans="1:12" x14ac:dyDescent="0.2">
      <c r="A43" s="168" t="s">
        <v>1227</v>
      </c>
      <c r="B43" s="3" t="s">
        <v>213</v>
      </c>
      <c r="C43" s="1">
        <v>321</v>
      </c>
      <c r="D43" s="5" t="str">
        <f t="shared" si="24"/>
        <v>N/A</v>
      </c>
      <c r="E43" s="1">
        <v>310</v>
      </c>
      <c r="F43" s="5" t="str">
        <f t="shared" si="25"/>
        <v>N/A</v>
      </c>
      <c r="G43" s="1">
        <v>297</v>
      </c>
      <c r="H43" s="5" t="str">
        <f t="shared" si="26"/>
        <v>N/A</v>
      </c>
      <c r="I43" s="8">
        <v>-3.43</v>
      </c>
      <c r="J43" s="8">
        <v>-4.1900000000000004</v>
      </c>
      <c r="K43" s="1" t="s">
        <v>734</v>
      </c>
      <c r="L43" s="105" t="str">
        <f t="shared" si="20"/>
        <v>Yes</v>
      </c>
    </row>
    <row r="44" spans="1:12" x14ac:dyDescent="0.2">
      <c r="A44" s="168" t="s">
        <v>1228</v>
      </c>
      <c r="B44" s="3" t="s">
        <v>213</v>
      </c>
      <c r="C44" s="1">
        <v>24604</v>
      </c>
      <c r="D44" s="5" t="str">
        <f t="shared" si="24"/>
        <v>N/A</v>
      </c>
      <c r="E44" s="1">
        <v>25691</v>
      </c>
      <c r="F44" s="5" t="str">
        <f t="shared" si="25"/>
        <v>N/A</v>
      </c>
      <c r="G44" s="1">
        <v>41110</v>
      </c>
      <c r="H44" s="5" t="str">
        <f t="shared" si="26"/>
        <v>N/A</v>
      </c>
      <c r="I44" s="8">
        <v>4.4180000000000001</v>
      </c>
      <c r="J44" s="8">
        <v>60.02</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191463</v>
      </c>
      <c r="D46" s="1" t="str">
        <f t="shared" si="17"/>
        <v>N/A</v>
      </c>
      <c r="E46" s="1">
        <v>189540</v>
      </c>
      <c r="F46" s="1" t="str">
        <f t="shared" si="18"/>
        <v>N/A</v>
      </c>
      <c r="G46" s="1">
        <v>204874</v>
      </c>
      <c r="H46" s="7" t="str">
        <f t="shared" si="19"/>
        <v>N/A</v>
      </c>
      <c r="I46" s="8">
        <v>-1</v>
      </c>
      <c r="J46" s="8">
        <v>8.09</v>
      </c>
      <c r="K46" s="30" t="s">
        <v>734</v>
      </c>
      <c r="L46" s="105" t="str">
        <f t="shared" si="20"/>
        <v>Yes</v>
      </c>
    </row>
    <row r="47" spans="1:12" x14ac:dyDescent="0.2">
      <c r="A47" s="168" t="s">
        <v>1230</v>
      </c>
      <c r="B47" s="3" t="s">
        <v>213</v>
      </c>
      <c r="C47" s="1">
        <v>2940</v>
      </c>
      <c r="D47" s="5" t="str">
        <f t="shared" ref="D47:D53" si="27">IF($B47="N/A","N/A",IF(C47&lt;0,"No","Yes"))</f>
        <v>N/A</v>
      </c>
      <c r="E47" s="1">
        <v>2676</v>
      </c>
      <c r="F47" s="5" t="str">
        <f t="shared" ref="F47:F53" si="28">IF($B47="N/A","N/A",IF(E47&lt;0,"No","Yes"))</f>
        <v>N/A</v>
      </c>
      <c r="G47" s="1">
        <v>2252</v>
      </c>
      <c r="H47" s="5" t="str">
        <f t="shared" ref="H47:H53" si="29">IF($B47="N/A","N/A",IF(G47&lt;0,"No","Yes"))</f>
        <v>N/A</v>
      </c>
      <c r="I47" s="8">
        <v>-8.98</v>
      </c>
      <c r="J47" s="8">
        <v>-15.8</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184114</v>
      </c>
      <c r="D50" s="5" t="str">
        <f t="shared" si="27"/>
        <v>N/A</v>
      </c>
      <c r="E50" s="1">
        <v>182283</v>
      </c>
      <c r="F50" s="5" t="str">
        <f t="shared" si="28"/>
        <v>N/A</v>
      </c>
      <c r="G50" s="1">
        <v>197889</v>
      </c>
      <c r="H50" s="5" t="str">
        <f t="shared" si="29"/>
        <v>N/A</v>
      </c>
      <c r="I50" s="8">
        <v>-0.99399999999999999</v>
      </c>
      <c r="J50" s="8">
        <v>8.5609999999999999</v>
      </c>
      <c r="K50" s="1" t="s">
        <v>734</v>
      </c>
      <c r="L50" s="105" t="str">
        <f t="shared" si="20"/>
        <v>Yes</v>
      </c>
    </row>
    <row r="51" spans="1:12" x14ac:dyDescent="0.2">
      <c r="A51" s="168" t="s">
        <v>1234</v>
      </c>
      <c r="B51" s="3" t="s">
        <v>213</v>
      </c>
      <c r="C51" s="1">
        <v>11</v>
      </c>
      <c r="D51" s="5" t="str">
        <f t="shared" si="27"/>
        <v>N/A</v>
      </c>
      <c r="E51" s="1">
        <v>11</v>
      </c>
      <c r="F51" s="5" t="str">
        <f t="shared" si="28"/>
        <v>N/A</v>
      </c>
      <c r="G51" s="1">
        <v>11</v>
      </c>
      <c r="H51" s="5" t="str">
        <f t="shared" si="29"/>
        <v>N/A</v>
      </c>
      <c r="I51" s="8">
        <v>-50</v>
      </c>
      <c r="J51" s="8">
        <v>0</v>
      </c>
      <c r="K51" s="1" t="s">
        <v>734</v>
      </c>
      <c r="L51" s="105" t="str">
        <f t="shared" si="20"/>
        <v>Yes</v>
      </c>
    </row>
    <row r="52" spans="1:12" x14ac:dyDescent="0.2">
      <c r="A52" s="168" t="s">
        <v>1235</v>
      </c>
      <c r="B52" s="3" t="s">
        <v>213</v>
      </c>
      <c r="C52" s="1">
        <v>4401</v>
      </c>
      <c r="D52" s="5" t="str">
        <f t="shared" si="27"/>
        <v>N/A</v>
      </c>
      <c r="E52" s="1">
        <v>4573</v>
      </c>
      <c r="F52" s="5" t="str">
        <f t="shared" si="28"/>
        <v>N/A</v>
      </c>
      <c r="G52" s="1">
        <v>4732</v>
      </c>
      <c r="H52" s="5" t="str">
        <f t="shared" si="29"/>
        <v>N/A</v>
      </c>
      <c r="I52" s="8">
        <v>3.9079999999999999</v>
      </c>
      <c r="J52" s="8">
        <v>3.4769999999999999</v>
      </c>
      <c r="K52" s="1" t="s">
        <v>734</v>
      </c>
      <c r="L52" s="105" t="str">
        <f t="shared" si="20"/>
        <v>Yes</v>
      </c>
    </row>
    <row r="53" spans="1:12" x14ac:dyDescent="0.2">
      <c r="A53" s="168" t="s">
        <v>1236</v>
      </c>
      <c r="B53" s="3" t="s">
        <v>213</v>
      </c>
      <c r="C53" s="1">
        <v>11</v>
      </c>
      <c r="D53" s="5" t="str">
        <f t="shared" si="27"/>
        <v>N/A</v>
      </c>
      <c r="E53" s="1">
        <v>11</v>
      </c>
      <c r="F53" s="5" t="str">
        <f t="shared" si="28"/>
        <v>N/A</v>
      </c>
      <c r="G53" s="1">
        <v>0</v>
      </c>
      <c r="H53" s="5" t="str">
        <f t="shared" si="29"/>
        <v>N/A</v>
      </c>
      <c r="I53" s="8">
        <v>16.670000000000002</v>
      </c>
      <c r="J53" s="8">
        <v>-100</v>
      </c>
      <c r="K53" s="1" t="s">
        <v>734</v>
      </c>
      <c r="L53" s="105" t="str">
        <f t="shared" si="20"/>
        <v>No</v>
      </c>
    </row>
    <row r="54" spans="1:12" x14ac:dyDescent="0.2">
      <c r="A54" s="168" t="s">
        <v>451</v>
      </c>
      <c r="B54" s="30" t="s">
        <v>213</v>
      </c>
      <c r="C54" s="1">
        <v>40707</v>
      </c>
      <c r="D54" s="1" t="str">
        <f t="shared" si="17"/>
        <v>N/A</v>
      </c>
      <c r="E54" s="1">
        <v>42834</v>
      </c>
      <c r="F54" s="1" t="str">
        <f t="shared" si="18"/>
        <v>N/A</v>
      </c>
      <c r="G54" s="1">
        <v>48596</v>
      </c>
      <c r="H54" s="7" t="str">
        <f t="shared" si="19"/>
        <v>N/A</v>
      </c>
      <c r="I54" s="8">
        <v>5.2249999999999996</v>
      </c>
      <c r="J54" s="8">
        <v>13.45</v>
      </c>
      <c r="K54" s="30" t="s">
        <v>734</v>
      </c>
      <c r="L54" s="105" t="str">
        <f t="shared" si="20"/>
        <v>Yes</v>
      </c>
    </row>
    <row r="55" spans="1:12" x14ac:dyDescent="0.2">
      <c r="A55" s="168" t="s">
        <v>1237</v>
      </c>
      <c r="B55" s="3" t="s">
        <v>213</v>
      </c>
      <c r="C55" s="1">
        <v>23585</v>
      </c>
      <c r="D55" s="5" t="str">
        <f t="shared" ref="D55:D60" si="30">IF($B55="N/A","N/A",IF(C55&lt;0,"No","Yes"))</f>
        <v>N/A</v>
      </c>
      <c r="E55" s="1">
        <v>24951</v>
      </c>
      <c r="F55" s="5" t="str">
        <f t="shared" ref="F55:F60" si="31">IF($B55="N/A","N/A",IF(E55&lt;0,"No","Yes"))</f>
        <v>N/A</v>
      </c>
      <c r="G55" s="1">
        <v>36272</v>
      </c>
      <c r="H55" s="5" t="str">
        <f t="shared" ref="H55:H60" si="32">IF($B55="N/A","N/A",IF(G55&lt;0,"No","Yes"))</f>
        <v>N/A</v>
      </c>
      <c r="I55" s="8">
        <v>5.7919999999999998</v>
      </c>
      <c r="J55" s="8">
        <v>45.37</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9647</v>
      </c>
      <c r="D58" s="5" t="str">
        <f t="shared" si="30"/>
        <v>N/A</v>
      </c>
      <c r="E58" s="1">
        <v>8583</v>
      </c>
      <c r="F58" s="5" t="str">
        <f t="shared" si="31"/>
        <v>N/A</v>
      </c>
      <c r="G58" s="1">
        <v>8468</v>
      </c>
      <c r="H58" s="5" t="str">
        <f t="shared" si="32"/>
        <v>N/A</v>
      </c>
      <c r="I58" s="8">
        <v>-11</v>
      </c>
      <c r="J58" s="8">
        <v>-1.34</v>
      </c>
      <c r="K58" s="1" t="s">
        <v>734</v>
      </c>
      <c r="L58" s="105" t="str">
        <f t="shared" si="20"/>
        <v>Yes</v>
      </c>
    </row>
    <row r="59" spans="1:12" x14ac:dyDescent="0.2">
      <c r="A59" s="168" t="s">
        <v>1241</v>
      </c>
      <c r="B59" s="3" t="s">
        <v>213</v>
      </c>
      <c r="C59" s="1">
        <v>7461</v>
      </c>
      <c r="D59" s="5" t="str">
        <f t="shared" si="30"/>
        <v>N/A</v>
      </c>
      <c r="E59" s="1">
        <v>9278</v>
      </c>
      <c r="F59" s="5" t="str">
        <f t="shared" si="31"/>
        <v>N/A</v>
      </c>
      <c r="G59" s="1">
        <v>3856</v>
      </c>
      <c r="H59" s="5" t="str">
        <f t="shared" si="32"/>
        <v>N/A</v>
      </c>
      <c r="I59" s="8">
        <v>24.35</v>
      </c>
      <c r="J59" s="8">
        <v>-58.4</v>
      </c>
      <c r="K59" s="1" t="s">
        <v>734</v>
      </c>
      <c r="L59" s="105" t="str">
        <f t="shared" si="20"/>
        <v>No</v>
      </c>
    </row>
    <row r="60" spans="1:12" x14ac:dyDescent="0.2">
      <c r="A60" s="168" t="s">
        <v>1242</v>
      </c>
      <c r="B60" s="3" t="s">
        <v>213</v>
      </c>
      <c r="C60" s="1">
        <v>14</v>
      </c>
      <c r="D60" s="5" t="str">
        <f t="shared" si="30"/>
        <v>N/A</v>
      </c>
      <c r="E60" s="1">
        <v>22</v>
      </c>
      <c r="F60" s="5" t="str">
        <f t="shared" si="31"/>
        <v>N/A</v>
      </c>
      <c r="G60" s="1">
        <v>0</v>
      </c>
      <c r="H60" s="5" t="str">
        <f t="shared" si="32"/>
        <v>N/A</v>
      </c>
      <c r="I60" s="8">
        <v>57.14</v>
      </c>
      <c r="J60" s="8">
        <v>-100</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285275</v>
      </c>
      <c r="D62" s="1" t="str">
        <f t="shared" si="17"/>
        <v>N/A</v>
      </c>
      <c r="E62" s="1">
        <v>286978</v>
      </c>
      <c r="F62" s="1" t="str">
        <f t="shared" si="18"/>
        <v>N/A</v>
      </c>
      <c r="G62" s="1">
        <v>309779</v>
      </c>
      <c r="H62" s="7" t="str">
        <f t="shared" si="19"/>
        <v>N/A</v>
      </c>
      <c r="I62" s="8">
        <v>0.59699999999999998</v>
      </c>
      <c r="J62" s="8">
        <v>7.9450000000000003</v>
      </c>
      <c r="K62" s="28" t="s">
        <v>734</v>
      </c>
      <c r="L62" s="105" t="str">
        <f t="shared" ref="L62:L69" si="33">IF(J62="Div by 0", "N/A", IF(OR(J62="N/A",K62="N/A"),"N/A", IF(J62&gt;VALUE(MID(K62,1,2)), "No", IF(J62&lt;-1*VALUE(MID(K62,1,2)), "No", "Yes"))))</f>
        <v>Yes</v>
      </c>
    </row>
    <row r="63" spans="1:12" x14ac:dyDescent="0.2">
      <c r="A63" s="104" t="s">
        <v>188</v>
      </c>
      <c r="B63" s="22" t="s">
        <v>213</v>
      </c>
      <c r="C63" s="1">
        <v>0</v>
      </c>
      <c r="D63" s="1" t="str">
        <f t="shared" si="17"/>
        <v>N/A</v>
      </c>
      <c r="E63" s="1">
        <v>246567</v>
      </c>
      <c r="F63" s="1" t="str">
        <f t="shared" si="18"/>
        <v>N/A</v>
      </c>
      <c r="G63" s="1">
        <v>309794</v>
      </c>
      <c r="H63" s="7" t="str">
        <f t="shared" si="19"/>
        <v>N/A</v>
      </c>
      <c r="I63" s="8" t="s">
        <v>1748</v>
      </c>
      <c r="J63" s="8">
        <v>25.64</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262971</v>
      </c>
      <c r="D67" s="1" t="str">
        <f t="shared" si="17"/>
        <v>N/A</v>
      </c>
      <c r="E67" s="1">
        <v>262897</v>
      </c>
      <c r="F67" s="1" t="str">
        <f t="shared" si="18"/>
        <v>N/A</v>
      </c>
      <c r="G67" s="1">
        <v>277920</v>
      </c>
      <c r="H67" s="7" t="str">
        <f t="shared" si="19"/>
        <v>N/A</v>
      </c>
      <c r="I67" s="8">
        <v>-2.8000000000000001E-2</v>
      </c>
      <c r="J67" s="8">
        <v>5.7140000000000004</v>
      </c>
      <c r="K67" s="28" t="s">
        <v>734</v>
      </c>
      <c r="L67" s="105" t="str">
        <f t="shared" si="33"/>
        <v>Yes</v>
      </c>
    </row>
    <row r="68" spans="1:12" x14ac:dyDescent="0.2">
      <c r="A68" s="128" t="s">
        <v>193</v>
      </c>
      <c r="B68" s="30" t="s">
        <v>213</v>
      </c>
      <c r="C68" s="1">
        <v>285809</v>
      </c>
      <c r="D68" s="1" t="str">
        <f t="shared" si="17"/>
        <v>N/A</v>
      </c>
      <c r="E68" s="1">
        <v>287610</v>
      </c>
      <c r="F68" s="1" t="str">
        <f t="shared" si="18"/>
        <v>N/A</v>
      </c>
      <c r="G68" s="1">
        <v>310397</v>
      </c>
      <c r="H68" s="7" t="str">
        <f t="shared" si="19"/>
        <v>N/A</v>
      </c>
      <c r="I68" s="36">
        <v>0.63009999999999999</v>
      </c>
      <c r="J68" s="36">
        <v>7.923</v>
      </c>
      <c r="K68" s="30" t="s">
        <v>734</v>
      </c>
      <c r="L68" s="105" t="str">
        <f t="shared" si="33"/>
        <v>Yes</v>
      </c>
    </row>
    <row r="69" spans="1:12" x14ac:dyDescent="0.2">
      <c r="A69" s="128" t="s">
        <v>194</v>
      </c>
      <c r="B69" s="30" t="s">
        <v>213</v>
      </c>
      <c r="C69" s="1">
        <v>285809</v>
      </c>
      <c r="D69" s="1" t="str">
        <f t="shared" si="17"/>
        <v>N/A</v>
      </c>
      <c r="E69" s="1">
        <v>287611</v>
      </c>
      <c r="F69" s="1" t="str">
        <f t="shared" si="18"/>
        <v>N/A</v>
      </c>
      <c r="G69" s="1">
        <v>310412</v>
      </c>
      <c r="H69" s="7" t="str">
        <f t="shared" si="19"/>
        <v>N/A</v>
      </c>
      <c r="I69" s="36">
        <v>0.63049999999999995</v>
      </c>
      <c r="J69" s="36">
        <v>7.9279999999999999</v>
      </c>
      <c r="K69" s="30" t="s">
        <v>734</v>
      </c>
      <c r="L69" s="105" t="str">
        <f t="shared" si="33"/>
        <v>Yes</v>
      </c>
    </row>
    <row r="70" spans="1:12" x14ac:dyDescent="0.2">
      <c r="A70" s="168"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734</v>
      </c>
      <c r="L70" s="105" t="str">
        <f t="shared" si="20"/>
        <v>N/A</v>
      </c>
    </row>
    <row r="71" spans="1:12" x14ac:dyDescent="0.2">
      <c r="A71" s="168" t="s">
        <v>79</v>
      </c>
      <c r="B71" s="22" t="s">
        <v>213</v>
      </c>
      <c r="C71" s="9">
        <v>91.465330976000004</v>
      </c>
      <c r="D71" s="27" t="str">
        <f>IF($B71="N/A","N/A",IF(C71&gt;10,"No",IF(C71&lt;-10,"No","Yes")))</f>
        <v>N/A</v>
      </c>
      <c r="E71" s="9">
        <v>91.318698925999996</v>
      </c>
      <c r="F71" s="27" t="str">
        <f>IF($B71="N/A","N/A",IF(E71&gt;10,"No",IF(E71&lt;-10,"No","Yes")))</f>
        <v>N/A</v>
      </c>
      <c r="G71" s="9">
        <v>90.615997547999996</v>
      </c>
      <c r="H71" s="27" t="str">
        <f>IF($B71="N/A","N/A",IF(G71&gt;10,"No",IF(G71&lt;-10,"No","Yes")))</f>
        <v>N/A</v>
      </c>
      <c r="I71" s="8">
        <v>-0.16</v>
      </c>
      <c r="J71" s="8">
        <v>-0.77</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734</v>
      </c>
      <c r="L73" s="105" t="str">
        <f t="shared" si="20"/>
        <v>N/A</v>
      </c>
    </row>
    <row r="74" spans="1:12" x14ac:dyDescent="0.2">
      <c r="A74" s="168" t="s">
        <v>121</v>
      </c>
      <c r="B74" s="22" t="s">
        <v>213</v>
      </c>
      <c r="C74" s="9">
        <v>100</v>
      </c>
      <c r="D74" s="27" t="str">
        <f>IF($B74="N/A","N/A",IF(C74&gt;10,"No",IF(C74&lt;-10,"No","Yes")))</f>
        <v>N/A</v>
      </c>
      <c r="E74" s="9">
        <v>100</v>
      </c>
      <c r="F74" s="27" t="str">
        <f>IF($B74="N/A","N/A",IF(E74&gt;10,"No",IF(E74&lt;-10,"No","Yes")))</f>
        <v>N/A</v>
      </c>
      <c r="G74" s="9">
        <v>100</v>
      </c>
      <c r="H74" s="27" t="str">
        <f>IF($B74="N/A","N/A",IF(G74&gt;10,"No",IF(G74&lt;-10,"No","Yes")))</f>
        <v>N/A</v>
      </c>
      <c r="I74" s="8">
        <v>0</v>
      </c>
      <c r="J74" s="8">
        <v>0</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v>100</v>
      </c>
      <c r="D77" s="27" t="str">
        <f t="shared" si="34"/>
        <v>N/A</v>
      </c>
      <c r="E77" s="9">
        <v>100</v>
      </c>
      <c r="F77" s="27" t="str">
        <f t="shared" si="35"/>
        <v>N/A</v>
      </c>
      <c r="G77" s="9">
        <v>100</v>
      </c>
      <c r="H77" s="27" t="str">
        <f t="shared" si="36"/>
        <v>N/A</v>
      </c>
      <c r="I77" s="8">
        <v>0</v>
      </c>
      <c r="J77" s="8">
        <v>0</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0</v>
      </c>
      <c r="D79" s="27" t="str">
        <f t="shared" si="34"/>
        <v>N/A</v>
      </c>
      <c r="E79" s="9">
        <v>0</v>
      </c>
      <c r="F79" s="27" t="str">
        <f t="shared" si="35"/>
        <v>N/A</v>
      </c>
      <c r="G79" s="9">
        <v>0</v>
      </c>
      <c r="H79" s="27" t="str">
        <f t="shared" si="36"/>
        <v>N/A</v>
      </c>
      <c r="I79" s="8" t="s">
        <v>1748</v>
      </c>
      <c r="J79" s="8" t="s">
        <v>1748</v>
      </c>
      <c r="K79" s="28" t="s">
        <v>734</v>
      </c>
      <c r="L79" s="105" t="str">
        <f t="shared" si="37"/>
        <v>N/A</v>
      </c>
    </row>
    <row r="80" spans="1:12" x14ac:dyDescent="0.2">
      <c r="A80" s="168" t="s">
        <v>199</v>
      </c>
      <c r="B80" s="22" t="s">
        <v>213</v>
      </c>
      <c r="C80" s="9">
        <v>100</v>
      </c>
      <c r="D80" s="27" t="str">
        <f t="shared" si="34"/>
        <v>N/A</v>
      </c>
      <c r="E80" s="9">
        <v>100</v>
      </c>
      <c r="F80" s="27" t="str">
        <f t="shared" si="35"/>
        <v>N/A</v>
      </c>
      <c r="G80" s="9">
        <v>100</v>
      </c>
      <c r="H80" s="27" t="str">
        <f t="shared" si="36"/>
        <v>N/A</v>
      </c>
      <c r="I80" s="8">
        <v>0</v>
      </c>
      <c r="J80" s="8">
        <v>0</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225753</v>
      </c>
      <c r="D82" s="27" t="str">
        <f t="shared" si="34"/>
        <v>N/A</v>
      </c>
      <c r="E82" s="23">
        <v>231488</v>
      </c>
      <c r="F82" s="27" t="str">
        <f t="shared" si="35"/>
        <v>N/A</v>
      </c>
      <c r="G82" s="23">
        <v>252649</v>
      </c>
      <c r="H82" s="27" t="str">
        <f t="shared" si="36"/>
        <v>N/A</v>
      </c>
      <c r="I82" s="8">
        <v>2.54</v>
      </c>
      <c r="J82" s="8">
        <v>9.141</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1.14783751E-2</v>
      </c>
      <c r="H85" s="27" t="str">
        <f t="shared" si="36"/>
        <v>N/A</v>
      </c>
      <c r="I85" s="8" t="s">
        <v>1748</v>
      </c>
      <c r="J85" s="8" t="s">
        <v>1748</v>
      </c>
      <c r="K85" s="28" t="s">
        <v>734</v>
      </c>
      <c r="L85" s="105" t="str">
        <f t="shared" si="20"/>
        <v>N/A</v>
      </c>
    </row>
    <row r="86" spans="1:12" x14ac:dyDescent="0.2">
      <c r="A86" s="168" t="s">
        <v>1246</v>
      </c>
      <c r="B86" s="22" t="s">
        <v>213</v>
      </c>
      <c r="C86" s="4">
        <v>8.8592399999999996E-4</v>
      </c>
      <c r="D86" s="27" t="str">
        <f t="shared" si="34"/>
        <v>N/A</v>
      </c>
      <c r="E86" s="4">
        <v>0</v>
      </c>
      <c r="F86" s="27" t="str">
        <f t="shared" si="35"/>
        <v>N/A</v>
      </c>
      <c r="G86" s="4">
        <v>0</v>
      </c>
      <c r="H86" s="27" t="str">
        <f t="shared" si="36"/>
        <v>N/A</v>
      </c>
      <c r="I86" s="8">
        <v>-100</v>
      </c>
      <c r="J86" s="8" t="s">
        <v>1748</v>
      </c>
      <c r="K86" s="28" t="s">
        <v>734</v>
      </c>
      <c r="L86" s="105" t="str">
        <f t="shared" si="20"/>
        <v>N/A</v>
      </c>
    </row>
    <row r="87" spans="1:12" x14ac:dyDescent="0.2">
      <c r="A87" s="168" t="s">
        <v>1247</v>
      </c>
      <c r="B87" s="22" t="s">
        <v>213</v>
      </c>
      <c r="C87" s="4">
        <v>0.26046165500000001</v>
      </c>
      <c r="D87" s="27" t="str">
        <f t="shared" si="34"/>
        <v>N/A</v>
      </c>
      <c r="E87" s="4">
        <v>0.3019594968</v>
      </c>
      <c r="F87" s="27" t="str">
        <f t="shared" si="35"/>
        <v>N/A</v>
      </c>
      <c r="G87" s="4">
        <v>0.26321101609999997</v>
      </c>
      <c r="H87" s="27" t="str">
        <f t="shared" si="36"/>
        <v>N/A</v>
      </c>
      <c r="I87" s="8">
        <v>15.93</v>
      </c>
      <c r="J87" s="8">
        <v>-12.8</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2.4935780500000001E-2</v>
      </c>
      <c r="H93" s="27" t="str">
        <f t="shared" si="36"/>
        <v>N/A</v>
      </c>
      <c r="I93" s="8" t="s">
        <v>1748</v>
      </c>
      <c r="J93" s="8" t="s">
        <v>1748</v>
      </c>
      <c r="K93" s="28" t="s">
        <v>734</v>
      </c>
      <c r="L93" s="105" t="str">
        <f t="shared" si="20"/>
        <v>N/A</v>
      </c>
    </row>
    <row r="94" spans="1:12" x14ac:dyDescent="0.2">
      <c r="A94" s="168" t="s">
        <v>1254</v>
      </c>
      <c r="B94" s="22" t="s">
        <v>213</v>
      </c>
      <c r="C94" s="4">
        <v>4.4296199999999998E-4</v>
      </c>
      <c r="D94" s="27" t="str">
        <f t="shared" si="34"/>
        <v>N/A</v>
      </c>
      <c r="E94" s="4">
        <v>2.1599392000000001E-3</v>
      </c>
      <c r="F94" s="27" t="str">
        <f t="shared" si="35"/>
        <v>N/A</v>
      </c>
      <c r="G94" s="4">
        <v>0</v>
      </c>
      <c r="H94" s="27" t="str">
        <f t="shared" si="36"/>
        <v>N/A</v>
      </c>
      <c r="I94" s="8">
        <v>387.6</v>
      </c>
      <c r="J94" s="8">
        <v>-100</v>
      </c>
      <c r="K94" s="28" t="s">
        <v>734</v>
      </c>
      <c r="L94" s="105" t="str">
        <f t="shared" si="20"/>
        <v>No</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98.134687025000005</v>
      </c>
      <c r="D97" s="27" t="str">
        <f t="shared" si="34"/>
        <v>N/A</v>
      </c>
      <c r="E97" s="4">
        <v>98.071606303999999</v>
      </c>
      <c r="F97" s="27" t="str">
        <f t="shared" si="35"/>
        <v>N/A</v>
      </c>
      <c r="G97" s="4">
        <v>98.134170331000007</v>
      </c>
      <c r="H97" s="27" t="str">
        <f t="shared" si="36"/>
        <v>N/A</v>
      </c>
      <c r="I97" s="8">
        <v>-6.4000000000000001E-2</v>
      </c>
      <c r="J97" s="8">
        <v>6.3799999999999996E-2</v>
      </c>
      <c r="K97" s="28" t="s">
        <v>734</v>
      </c>
      <c r="L97" s="105" t="str">
        <f t="shared" si="20"/>
        <v>Yes</v>
      </c>
    </row>
    <row r="98" spans="1:12" x14ac:dyDescent="0.2">
      <c r="A98" s="168" t="s">
        <v>1258</v>
      </c>
      <c r="B98" s="22" t="s">
        <v>213</v>
      </c>
      <c r="C98" s="4">
        <v>1.6035224338</v>
      </c>
      <c r="D98" s="27" t="str">
        <f t="shared" si="34"/>
        <v>N/A</v>
      </c>
      <c r="E98" s="4">
        <v>1.6242742604</v>
      </c>
      <c r="F98" s="27" t="str">
        <f t="shared" si="35"/>
        <v>N/A</v>
      </c>
      <c r="G98" s="4">
        <v>1.5662044971</v>
      </c>
      <c r="H98" s="27" t="str">
        <f t="shared" si="36"/>
        <v>N/A</v>
      </c>
      <c r="I98" s="8">
        <v>1.294</v>
      </c>
      <c r="J98" s="8">
        <v>-3.58</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58552790</v>
      </c>
      <c r="D100" s="27" t="str">
        <f>IF($B100="N/A","N/A",IF(C100&gt;10,"No",IF(C100&lt;-10,"No","Yes")))</f>
        <v>N/A</v>
      </c>
      <c r="E100" s="29">
        <v>113839798</v>
      </c>
      <c r="F100" s="27" t="str">
        <f>IF($B100="N/A","N/A",IF(E100&gt;10,"No",IF(E100&lt;-10,"No","Yes")))</f>
        <v>N/A</v>
      </c>
      <c r="G100" s="29">
        <v>178015189</v>
      </c>
      <c r="H100" s="27" t="str">
        <f>IF($B100="N/A","N/A",IF(G100&gt;10,"No",IF(G100&lt;-10,"No","Yes")))</f>
        <v>N/A</v>
      </c>
      <c r="I100" s="8">
        <v>94.42</v>
      </c>
      <c r="J100" s="8">
        <v>56.37</v>
      </c>
      <c r="K100" s="28" t="s">
        <v>734</v>
      </c>
      <c r="L100" s="105" t="str">
        <f t="shared" ref="L100:L111" si="38">IF(J100="Div by 0", "N/A", IF(K100="N/A","N/A", IF(J100&gt;VALUE(MID(K100,1,2)), "No", IF(J100&lt;-1*VALUE(MID(K100,1,2)), "No", "Yes"))))</f>
        <v>No</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734</v>
      </c>
      <c r="L101" s="105" t="str">
        <f t="shared" si="38"/>
        <v>N/A</v>
      </c>
    </row>
    <row r="102" spans="1:12" x14ac:dyDescent="0.2">
      <c r="A102" s="168" t="s">
        <v>453</v>
      </c>
      <c r="B102" s="22" t="s">
        <v>213</v>
      </c>
      <c r="C102" s="29">
        <v>51484948</v>
      </c>
      <c r="D102" s="27" t="str">
        <f>IF($B102="N/A","N/A",IF(C102&gt;10,"No",IF(C102&lt;-10,"No","Yes")))</f>
        <v>N/A</v>
      </c>
      <c r="E102" s="29">
        <v>105315536</v>
      </c>
      <c r="F102" s="27" t="str">
        <f>IF($B102="N/A","N/A",IF(E102&gt;10,"No",IF(E102&lt;-10,"No","Yes")))</f>
        <v>N/A</v>
      </c>
      <c r="G102" s="29">
        <v>168548331</v>
      </c>
      <c r="H102" s="27" t="str">
        <f>IF($B102="N/A","N/A",IF(G102&gt;10,"No",IF(G102&lt;-10,"No","Yes")))</f>
        <v>N/A</v>
      </c>
      <c r="I102" s="8">
        <v>104.6</v>
      </c>
      <c r="J102" s="8">
        <v>60.04</v>
      </c>
      <c r="K102" s="28" t="s">
        <v>734</v>
      </c>
      <c r="L102" s="105" t="str">
        <f t="shared" si="38"/>
        <v>No</v>
      </c>
    </row>
    <row r="103" spans="1:12" x14ac:dyDescent="0.2">
      <c r="A103" s="168" t="s">
        <v>454</v>
      </c>
      <c r="B103" s="22" t="s">
        <v>213</v>
      </c>
      <c r="C103" s="29">
        <v>7067842</v>
      </c>
      <c r="D103" s="27" t="str">
        <f>IF($B103="N/A","N/A",IF(C103&gt;10,"No",IF(C103&lt;-10,"No","Yes")))</f>
        <v>N/A</v>
      </c>
      <c r="E103" s="29">
        <v>8524262</v>
      </c>
      <c r="F103" s="27" t="str">
        <f>IF($B103="N/A","N/A",IF(E103&gt;10,"No",IF(E103&lt;-10,"No","Yes")))</f>
        <v>N/A</v>
      </c>
      <c r="G103" s="29">
        <v>9466858</v>
      </c>
      <c r="H103" s="27" t="str">
        <f>IF($B103="N/A","N/A",IF(G103&gt;10,"No",IF(G103&lt;-10,"No","Yes")))</f>
        <v>N/A</v>
      </c>
      <c r="I103" s="8">
        <v>20.61</v>
      </c>
      <c r="J103" s="8">
        <v>11.06</v>
      </c>
      <c r="K103" s="28" t="s">
        <v>734</v>
      </c>
      <c r="L103" s="105" t="str">
        <f t="shared" si="38"/>
        <v>Yes</v>
      </c>
    </row>
    <row r="104" spans="1:12" x14ac:dyDescent="0.2">
      <c r="A104" s="168" t="s">
        <v>108</v>
      </c>
      <c r="B104" s="39" t="s">
        <v>295</v>
      </c>
      <c r="C104" s="4">
        <v>2.5089843482999998</v>
      </c>
      <c r="D104" s="27" t="str">
        <f>IF($B104="N/A","N/A",IF(C104&gt;2,"No",IF(C104&lt;0.9,"No","Yes")))</f>
        <v>No</v>
      </c>
      <c r="E104" s="4">
        <v>3.3466124449999999</v>
      </c>
      <c r="F104" s="27" t="str">
        <f>IF($B104="N/A","N/A",IF(E104&gt;2,"No",IF(E104&lt;0.9,"No","Yes")))</f>
        <v>No</v>
      </c>
      <c r="G104" s="4">
        <v>3.4820409890000001</v>
      </c>
      <c r="H104" s="27" t="str">
        <f>IF($B104="N/A","N/A",IF(G104&gt;2,"No",IF(G104&lt;0.9,"No","Yes")))</f>
        <v>No</v>
      </c>
      <c r="I104" s="8">
        <v>33.39</v>
      </c>
      <c r="J104" s="8">
        <v>4.0469999999999997</v>
      </c>
      <c r="K104" s="28" t="s">
        <v>734</v>
      </c>
      <c r="L104" s="105" t="str">
        <f t="shared" si="38"/>
        <v>Yes</v>
      </c>
    </row>
    <row r="105" spans="1:12" x14ac:dyDescent="0.2">
      <c r="A105" s="168" t="s">
        <v>455</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734</v>
      </c>
      <c r="L105" s="105" t="str">
        <f t="shared" si="38"/>
        <v>N/A</v>
      </c>
    </row>
    <row r="106" spans="1:12" x14ac:dyDescent="0.2">
      <c r="A106" s="168" t="s">
        <v>456</v>
      </c>
      <c r="B106" s="39" t="s">
        <v>295</v>
      </c>
      <c r="C106" s="4">
        <v>1.6731476239</v>
      </c>
      <c r="D106" s="27" t="str">
        <f>IF($B106="N/A","N/A",IF(C106&gt;2,"No",IF(C106&lt;0.9,"No","Yes")))</f>
        <v>Yes</v>
      </c>
      <c r="E106" s="4">
        <v>2.4946770945000001</v>
      </c>
      <c r="F106" s="27" t="str">
        <f>IF($B106="N/A","N/A",IF(E106&gt;2,"No",IF(E106&lt;0.9,"No","Yes")))</f>
        <v>No</v>
      </c>
      <c r="G106" s="4">
        <v>2.6197554101999998</v>
      </c>
      <c r="H106" s="27" t="str">
        <f>IF($B106="N/A","N/A",IF(G106&gt;2,"No",IF(G106&lt;0.9,"No","Yes")))</f>
        <v>No</v>
      </c>
      <c r="I106" s="8">
        <v>49.1</v>
      </c>
      <c r="J106" s="8">
        <v>5.0140000000000002</v>
      </c>
      <c r="K106" s="28" t="s">
        <v>734</v>
      </c>
      <c r="L106" s="105" t="str">
        <f t="shared" si="38"/>
        <v>Yes</v>
      </c>
    </row>
    <row r="107" spans="1:12" x14ac:dyDescent="0.2">
      <c r="A107" s="168" t="s">
        <v>457</v>
      </c>
      <c r="B107" s="39" t="s">
        <v>295</v>
      </c>
      <c r="C107" s="4">
        <v>0.94412458269999999</v>
      </c>
      <c r="D107" s="27" t="str">
        <f>IF($B107="N/A","N/A",IF(C107&gt;2,"No",IF(C107&lt;0.9,"No","Yes")))</f>
        <v>Yes</v>
      </c>
      <c r="E107" s="4">
        <v>0.98318811230000003</v>
      </c>
      <c r="F107" s="27" t="str">
        <f>IF($B107="N/A","N/A",IF(E107&gt;2,"No",IF(E107&lt;0.9,"No","Yes")))</f>
        <v>Yes</v>
      </c>
      <c r="G107" s="4">
        <v>0.98893889239999999</v>
      </c>
      <c r="H107" s="27" t="str">
        <f>IF($B107="N/A","N/A",IF(G107&gt;2,"No",IF(G107&lt;0.9,"No","Yes")))</f>
        <v>Yes</v>
      </c>
      <c r="I107" s="8">
        <v>4.1379999999999999</v>
      </c>
      <c r="J107" s="8">
        <v>0.58489999999999998</v>
      </c>
      <c r="K107" s="28" t="s">
        <v>734</v>
      </c>
      <c r="L107" s="105" t="str">
        <f t="shared" si="38"/>
        <v>Yes</v>
      </c>
    </row>
    <row r="108" spans="1:12" x14ac:dyDescent="0.2">
      <c r="A108" s="168" t="s">
        <v>1260</v>
      </c>
      <c r="B108" s="22" t="s">
        <v>213</v>
      </c>
      <c r="C108" s="29">
        <v>21.782967163999999</v>
      </c>
      <c r="D108" s="27" t="str">
        <f>IF($B108="N/A","N/A",IF(C108&gt;10,"No",IF(C108&lt;-10,"No","Yes")))</f>
        <v>N/A</v>
      </c>
      <c r="E108" s="29">
        <v>41.441559433999998</v>
      </c>
      <c r="F108" s="27" t="str">
        <f>IF($B108="N/A","N/A",IF(E108&gt;10,"No",IF(E108&lt;-10,"No","Yes")))</f>
        <v>N/A</v>
      </c>
      <c r="G108" s="29">
        <v>59.116787203999998</v>
      </c>
      <c r="H108" s="27" t="str">
        <f>IF($B108="N/A","N/A",IF(G108&gt;10,"No",IF(G108&lt;-10,"No","Yes")))</f>
        <v>N/A</v>
      </c>
      <c r="I108" s="8">
        <v>90.25</v>
      </c>
      <c r="J108" s="8">
        <v>42.65</v>
      </c>
      <c r="K108" s="28" t="s">
        <v>734</v>
      </c>
      <c r="L108" s="105" t="str">
        <f t="shared" si="38"/>
        <v>No</v>
      </c>
    </row>
    <row r="109" spans="1:12" x14ac:dyDescent="0.2">
      <c r="A109" s="168" t="s">
        <v>1261</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734</v>
      </c>
      <c r="L109" s="105" t="str">
        <f t="shared" si="38"/>
        <v>N/A</v>
      </c>
    </row>
    <row r="110" spans="1:12" x14ac:dyDescent="0.2">
      <c r="A110" s="168" t="s">
        <v>1262</v>
      </c>
      <c r="B110" s="22" t="s">
        <v>213</v>
      </c>
      <c r="C110" s="29">
        <v>19.154153796999999</v>
      </c>
      <c r="D110" s="27" t="str">
        <f>IF($B110="N/A","N/A",IF(C110&gt;10,"No",IF(C110&lt;-10,"No","Yes")))</f>
        <v>N/A</v>
      </c>
      <c r="E110" s="29">
        <v>38.338438060999998</v>
      </c>
      <c r="F110" s="27" t="str">
        <f>IF($B110="N/A","N/A",IF(E110&gt;10,"No",IF(E110&lt;-10,"No","Yes")))</f>
        <v>N/A</v>
      </c>
      <c r="G110" s="29">
        <v>55.972953056999998</v>
      </c>
      <c r="H110" s="27" t="str">
        <f>IF($B110="N/A","N/A",IF(G110&gt;10,"No",IF(G110&lt;-10,"No","Yes")))</f>
        <v>N/A</v>
      </c>
      <c r="I110" s="8">
        <v>100.2</v>
      </c>
      <c r="J110" s="8">
        <v>46</v>
      </c>
      <c r="K110" s="28" t="s">
        <v>734</v>
      </c>
      <c r="L110" s="105" t="str">
        <f t="shared" si="38"/>
        <v>No</v>
      </c>
    </row>
    <row r="111" spans="1:12" x14ac:dyDescent="0.2">
      <c r="A111" s="168" t="s">
        <v>1263</v>
      </c>
      <c r="B111" s="22" t="s">
        <v>213</v>
      </c>
      <c r="C111" s="29">
        <v>2.9698711851000001</v>
      </c>
      <c r="D111" s="27" t="str">
        <f>IF($B111="N/A","N/A",IF(C111&gt;10,"No",IF(C111&lt;-10,"No","Yes")))</f>
        <v>N/A</v>
      </c>
      <c r="E111" s="29">
        <v>3.5812013713000002</v>
      </c>
      <c r="F111" s="27" t="str">
        <f>IF($B111="N/A","N/A",IF(E111&gt;10,"No",IF(E111&lt;-10,"No","Yes")))</f>
        <v>N/A</v>
      </c>
      <c r="G111" s="29">
        <v>3.6056034516</v>
      </c>
      <c r="H111" s="27" t="str">
        <f>IF($B111="N/A","N/A",IF(G111&gt;10,"No",IF(G111&lt;-10,"No","Yes")))</f>
        <v>N/A</v>
      </c>
      <c r="I111" s="8">
        <v>20.58</v>
      </c>
      <c r="J111" s="8">
        <v>0.68140000000000001</v>
      </c>
      <c r="K111" s="28" t="s">
        <v>734</v>
      </c>
      <c r="L111" s="105" t="str">
        <f t="shared" si="38"/>
        <v>Yes</v>
      </c>
    </row>
    <row r="112" spans="1:12" x14ac:dyDescent="0.2">
      <c r="A112" s="168" t="s">
        <v>325</v>
      </c>
      <c r="B112" s="30" t="s">
        <v>296</v>
      </c>
      <c r="C112" s="4">
        <v>98.700571691999997</v>
      </c>
      <c r="D112" s="27" t="str">
        <f>IF(OR($B112="N/A",$C112="N/A"),"N/A",IF(C112&gt;98,"Yes","No"))</f>
        <v>Yes</v>
      </c>
      <c r="E112" s="4">
        <v>99.019508990000006</v>
      </c>
      <c r="F112" s="27" t="str">
        <f>IF(OR($B112="N/A",$E112="N/A"),"N/A",IF(E112&gt;98,"Yes","No"))</f>
        <v>Yes</v>
      </c>
      <c r="G112" s="4">
        <v>97.087741453000007</v>
      </c>
      <c r="H112" s="27" t="str">
        <f t="shared" ref="H112:H115" si="39">IF($B112="N/A","N/A",IF(G112&gt;98,"Yes","No"))</f>
        <v>No</v>
      </c>
      <c r="I112" s="8">
        <v>0.3231</v>
      </c>
      <c r="J112" s="8">
        <v>-1.95</v>
      </c>
      <c r="K112" s="28" t="s">
        <v>734</v>
      </c>
      <c r="L112" s="105" t="str">
        <f>IF(J112="Div by 0", "N/A", IF(OR(J112="N/A",K112="N/A"),"N/A", IF(J112&gt;VALUE(MID(K112,1,2)), "No", IF(J112&lt;-1*VALUE(MID(K112,1,2)), "No", "Yes"))))</f>
        <v>Yes</v>
      </c>
    </row>
    <row r="113" spans="1:12" x14ac:dyDescent="0.2">
      <c r="A113" s="168" t="s">
        <v>458</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734</v>
      </c>
      <c r="L113" s="105" t="str">
        <f t="shared" ref="L113:L115" si="42">IF(J113="Div by 0", "N/A", IF(OR(J113="N/A",K113="N/A"),"N/A", IF(J113&gt;VALUE(MID(K113,1,2)), "No", IF(J113&lt;-1*VALUE(MID(K113,1,2)), "No", "Yes"))))</f>
        <v>N/A</v>
      </c>
    </row>
    <row r="114" spans="1:12" x14ac:dyDescent="0.2">
      <c r="A114" s="168" t="s">
        <v>459</v>
      </c>
      <c r="B114" s="30" t="s">
        <v>296</v>
      </c>
      <c r="C114" s="4">
        <v>98.700530774000001</v>
      </c>
      <c r="D114" s="27" t="str">
        <f t="shared" si="40"/>
        <v>Yes</v>
      </c>
      <c r="E114" s="4">
        <v>99.019508990000006</v>
      </c>
      <c r="F114" s="27" t="str">
        <f t="shared" si="41"/>
        <v>Yes</v>
      </c>
      <c r="G114" s="4">
        <v>97.087741453000007</v>
      </c>
      <c r="H114" s="27" t="str">
        <f t="shared" si="39"/>
        <v>No</v>
      </c>
      <c r="I114" s="8">
        <v>0.32319999999999999</v>
      </c>
      <c r="J114" s="8">
        <v>-1.95</v>
      </c>
      <c r="K114" s="28" t="s">
        <v>734</v>
      </c>
      <c r="L114" s="105" t="str">
        <f t="shared" si="42"/>
        <v>Yes</v>
      </c>
    </row>
    <row r="115" spans="1:12" x14ac:dyDescent="0.2">
      <c r="A115" s="168" t="s">
        <v>460</v>
      </c>
      <c r="B115" s="30" t="s">
        <v>296</v>
      </c>
      <c r="C115" s="4">
        <v>96.108696395999999</v>
      </c>
      <c r="D115" s="27" t="str">
        <f t="shared" si="40"/>
        <v>No</v>
      </c>
      <c r="E115" s="4">
        <v>96.197750450000001</v>
      </c>
      <c r="F115" s="27" t="str">
        <f t="shared" si="41"/>
        <v>No</v>
      </c>
      <c r="G115" s="4">
        <v>99.102619458999996</v>
      </c>
      <c r="H115" s="27" t="str">
        <f t="shared" si="39"/>
        <v>Yes</v>
      </c>
      <c r="I115" s="8">
        <v>9.2700000000000005E-2</v>
      </c>
      <c r="J115" s="8">
        <v>3.02</v>
      </c>
      <c r="K115" s="28" t="s">
        <v>734</v>
      </c>
      <c r="L115" s="105" t="str">
        <f t="shared" si="42"/>
        <v>Yes</v>
      </c>
    </row>
    <row r="116" spans="1:12" x14ac:dyDescent="0.2">
      <c r="A116" s="104" t="s">
        <v>461</v>
      </c>
      <c r="B116" s="30" t="s">
        <v>213</v>
      </c>
      <c r="C116" s="31">
        <v>285809</v>
      </c>
      <c r="D116" s="27" t="str">
        <f>IF($B116="N/A","N/A",IF(C116&gt;10,"No",IF(C116&lt;-10,"No","Yes")))</f>
        <v>N/A</v>
      </c>
      <c r="E116" s="31">
        <v>287611</v>
      </c>
      <c r="F116" s="27" t="str">
        <f>IF($B116="N/A","N/A",IF(E116&gt;10,"No",IF(E116&lt;-10,"No","Yes")))</f>
        <v>N/A</v>
      </c>
      <c r="G116" s="31">
        <v>310412</v>
      </c>
      <c r="H116" s="27" t="str">
        <f>IF($B116="N/A","N/A",IF(G116&gt;10,"No",IF(G116&lt;-10,"No","Yes")))</f>
        <v>N/A</v>
      </c>
      <c r="I116" s="8">
        <v>0.63049999999999995</v>
      </c>
      <c r="J116" s="8">
        <v>7.9279999999999999</v>
      </c>
      <c r="K116" s="30" t="s">
        <v>734</v>
      </c>
      <c r="L116" s="105" t="str">
        <f>IF(J116="Div by 0", "N/A", IF(OR(J116="N/A",K116="N/A"),"N/A", IF(J116&gt;VALUE(MID(K116,1,2)), "No", IF(J116&lt;-1*VALUE(MID(K116,1,2)), "No", "Yes"))))</f>
        <v>Yes</v>
      </c>
    </row>
    <row r="117" spans="1:12" x14ac:dyDescent="0.2">
      <c r="A117" s="104"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58552446</v>
      </c>
      <c r="D118" s="7" t="str">
        <f>IF($B118="N/A","N/A",IF(C118&gt;10,"No",IF(C118&lt;-10,"No","Yes")))</f>
        <v>N/A</v>
      </c>
      <c r="E118" s="10">
        <v>113839798</v>
      </c>
      <c r="F118" s="7" t="str">
        <f>IF($B118="N/A","N/A",IF(E118&gt;10,"No",IF(E118&lt;-10,"No","Yes")))</f>
        <v>N/A</v>
      </c>
      <c r="G118" s="10">
        <v>178015189</v>
      </c>
      <c r="H118" s="7" t="str">
        <f>IF($B118="N/A","N/A",IF(G118&gt;10,"No",IF(G118&lt;-10,"No","Yes")))</f>
        <v>N/A</v>
      </c>
      <c r="I118" s="36">
        <v>94.42</v>
      </c>
      <c r="J118" s="36">
        <v>56.37</v>
      </c>
      <c r="K118" s="30" t="s">
        <v>734</v>
      </c>
      <c r="L118" s="105" t="str">
        <f>IF(J118="Div by 0", "N/A", IF(K118="N/A","N/A", IF(J118&gt;VALUE(MID(K118,1,2)), "No", IF(J118&lt;-1*VALUE(MID(K118,1,2)), "No", "Yes"))))</f>
        <v>No</v>
      </c>
    </row>
    <row r="119" spans="1:12" x14ac:dyDescent="0.2">
      <c r="A119" s="137" t="s">
        <v>1603</v>
      </c>
      <c r="B119" s="30" t="s">
        <v>213</v>
      </c>
      <c r="C119" s="10">
        <v>1446785487</v>
      </c>
      <c r="D119" s="7" t="str">
        <f>IF($B119="N/A","N/A",IF(C119&gt;10,"No",IF(C119&lt;-10,"No","Yes")))</f>
        <v>N/A</v>
      </c>
      <c r="E119" s="10">
        <v>1504731097</v>
      </c>
      <c r="F119" s="7" t="str">
        <f>IF($B119="N/A","N/A",IF(E119&gt;10,"No",IF(E119&lt;-10,"No","Yes")))</f>
        <v>N/A</v>
      </c>
      <c r="G119" s="10">
        <v>1617504006</v>
      </c>
      <c r="H119" s="7" t="str">
        <f>IF($B119="N/A","N/A",IF(G119&gt;10,"No",IF(G119&lt;-10,"No","Yes")))</f>
        <v>N/A</v>
      </c>
      <c r="I119" s="36">
        <v>4.0049999999999999</v>
      </c>
      <c r="J119" s="36">
        <v>7.4950000000000001</v>
      </c>
      <c r="K119" s="30" t="s">
        <v>734</v>
      </c>
      <c r="L119" s="105" t="str">
        <f>IF(J119="Div by 0", "N/A", IF(K119="N/A","N/A", IF(J119&gt;VALUE(MID(K119,1,2)), "No", IF(J119&lt;-1*VALUE(MID(K119,1,2)), "No", "Yes"))))</f>
        <v>Yes</v>
      </c>
    </row>
    <row r="120" spans="1:12" x14ac:dyDescent="0.2">
      <c r="A120" s="137" t="s">
        <v>1604</v>
      </c>
      <c r="B120" s="30" t="s">
        <v>213</v>
      </c>
      <c r="C120" s="1">
        <v>285809</v>
      </c>
      <c r="D120" s="7" t="str">
        <f>IF($B120="N/A","N/A",IF(C120&gt;10,"No",IF(C120&lt;-10,"No","Yes")))</f>
        <v>N/A</v>
      </c>
      <c r="E120" s="1">
        <v>287611</v>
      </c>
      <c r="F120" s="7" t="str">
        <f>IF($B120="N/A","N/A",IF(E120&gt;10,"No",IF(E120&lt;-10,"No","Yes")))</f>
        <v>N/A</v>
      </c>
      <c r="G120" s="1">
        <v>310412</v>
      </c>
      <c r="H120" s="7" t="str">
        <f>IF($B120="N/A","N/A",IF(G120&gt;10,"No",IF(G120&lt;-10,"No","Yes")))</f>
        <v>N/A</v>
      </c>
      <c r="I120" s="36">
        <v>0.63049999999999995</v>
      </c>
      <c r="J120" s="36">
        <v>7.9279999999999999</v>
      </c>
      <c r="K120" s="30" t="s">
        <v>734</v>
      </c>
      <c r="L120" s="105" t="str">
        <f>IF(J120="Div by 0", "N/A", IF(K120="N/A","N/A", IF(J120&gt;VALUE(MID(K120,1,2)), "No", IF(J120&lt;-1*VALUE(MID(K120,1,2)), "No", "Yes"))))</f>
        <v>Yes</v>
      </c>
    </row>
    <row r="121" spans="1:12" x14ac:dyDescent="0.2">
      <c r="A121" s="137" t="s">
        <v>1605</v>
      </c>
      <c r="B121" s="3" t="s">
        <v>213</v>
      </c>
      <c r="C121" s="1">
        <v>13586</v>
      </c>
      <c r="D121" s="5" t="str">
        <f t="shared" ref="D121:H134" si="43">IF($B121="N/A","N/A",IF(C121&lt;0,"No","Yes"))</f>
        <v>N/A</v>
      </c>
      <c r="E121" s="1">
        <v>13885</v>
      </c>
      <c r="F121" s="5" t="str">
        <f t="shared" si="43"/>
        <v>N/A</v>
      </c>
      <c r="G121" s="1">
        <v>14474</v>
      </c>
      <c r="H121" s="5" t="str">
        <f t="shared" si="43"/>
        <v>N/A</v>
      </c>
      <c r="I121" s="36">
        <v>2.2010000000000001</v>
      </c>
      <c r="J121" s="36">
        <v>4.242</v>
      </c>
      <c r="K121" s="3" t="s">
        <v>734</v>
      </c>
      <c r="L121" s="105" t="str">
        <f t="shared" ref="L121:L142" si="44">IF(J121="Div by 0", "N/A", IF(OR(J121="N/A",K121="N/A"),"N/A", IF(J121&gt;VALUE(MID(K121,1,2)), "No", IF(J121&lt;-1*VALUE(MID(K121,1,2)), "No", "Yes"))))</f>
        <v>Yes</v>
      </c>
    </row>
    <row r="122" spans="1:12" x14ac:dyDescent="0.2">
      <c r="A122" s="137" t="s">
        <v>1606</v>
      </c>
      <c r="B122" s="3" t="s">
        <v>213</v>
      </c>
      <c r="C122" s="1">
        <v>40062</v>
      </c>
      <c r="D122" s="5" t="str">
        <f t="shared" si="43"/>
        <v>N/A</v>
      </c>
      <c r="E122" s="1">
        <v>41352</v>
      </c>
      <c r="F122" s="5" t="str">
        <f t="shared" si="43"/>
        <v>N/A</v>
      </c>
      <c r="G122" s="1">
        <v>42468</v>
      </c>
      <c r="H122" s="5" t="str">
        <f t="shared" si="43"/>
        <v>N/A</v>
      </c>
      <c r="I122" s="36">
        <v>3.22</v>
      </c>
      <c r="J122" s="36">
        <v>2.6989999999999998</v>
      </c>
      <c r="K122" s="3" t="s">
        <v>734</v>
      </c>
      <c r="L122" s="105" t="str">
        <f t="shared" si="44"/>
        <v>Yes</v>
      </c>
    </row>
    <row r="123" spans="1:12" x14ac:dyDescent="0.2">
      <c r="A123" s="137" t="s">
        <v>1607</v>
      </c>
      <c r="B123" s="3" t="s">
        <v>213</v>
      </c>
      <c r="C123" s="1">
        <v>191460</v>
      </c>
      <c r="D123" s="5" t="str">
        <f t="shared" si="43"/>
        <v>N/A</v>
      </c>
      <c r="E123" s="1">
        <v>189540</v>
      </c>
      <c r="F123" s="5" t="str">
        <f t="shared" si="43"/>
        <v>N/A</v>
      </c>
      <c r="G123" s="1">
        <v>204874</v>
      </c>
      <c r="H123" s="5" t="str">
        <f t="shared" si="43"/>
        <v>N/A</v>
      </c>
      <c r="I123" s="36">
        <v>-1</v>
      </c>
      <c r="J123" s="36">
        <v>8.09</v>
      </c>
      <c r="K123" s="3" t="s">
        <v>734</v>
      </c>
      <c r="L123" s="105" t="str">
        <f t="shared" si="44"/>
        <v>Yes</v>
      </c>
    </row>
    <row r="124" spans="1:12" x14ac:dyDescent="0.2">
      <c r="A124" s="137" t="s">
        <v>1608</v>
      </c>
      <c r="B124" s="3" t="s">
        <v>213</v>
      </c>
      <c r="C124" s="1">
        <v>40701</v>
      </c>
      <c r="D124" s="5" t="str">
        <f t="shared" si="43"/>
        <v>N/A</v>
      </c>
      <c r="E124" s="1">
        <v>42834</v>
      </c>
      <c r="F124" s="5" t="str">
        <f t="shared" si="43"/>
        <v>N/A</v>
      </c>
      <c r="G124" s="1">
        <v>48596</v>
      </c>
      <c r="H124" s="5" t="str">
        <f t="shared" si="43"/>
        <v>N/A</v>
      </c>
      <c r="I124" s="36">
        <v>5.2409999999999997</v>
      </c>
      <c r="J124" s="36">
        <v>13.45</v>
      </c>
      <c r="K124" s="3" t="s">
        <v>734</v>
      </c>
      <c r="L124" s="105" t="str">
        <f t="shared" si="44"/>
        <v>Yes</v>
      </c>
    </row>
    <row r="125" spans="1:12" x14ac:dyDescent="0.2">
      <c r="A125" s="128" t="s">
        <v>1609</v>
      </c>
      <c r="B125" s="3" t="s">
        <v>213</v>
      </c>
      <c r="C125" s="40">
        <v>98.604810024000002</v>
      </c>
      <c r="D125" s="5" t="str">
        <f t="shared" si="43"/>
        <v>N/A</v>
      </c>
      <c r="E125" s="40">
        <v>98.889767570000004</v>
      </c>
      <c r="F125" s="5" t="str">
        <f t="shared" si="43"/>
        <v>N/A</v>
      </c>
      <c r="G125" s="40">
        <v>98.997624020999993</v>
      </c>
      <c r="H125" s="5" t="str">
        <f t="shared" si="43"/>
        <v>N/A</v>
      </c>
      <c r="I125" s="8">
        <v>0.28899999999999998</v>
      </c>
      <c r="J125" s="8">
        <v>0.1091</v>
      </c>
      <c r="K125" s="30" t="s">
        <v>734</v>
      </c>
      <c r="L125" s="105" t="str">
        <f>IF(J125="Div by 0", "N/A", IF(OR(J125="N/A",K125="N/A"),"N/A", IF(J125&gt;VALUE(MID(K125,1,2)), "No", IF(J125&lt;-1*VALUE(MID(K125,1,2)), "No", "Yes"))))</f>
        <v>Yes</v>
      </c>
    </row>
    <row r="126" spans="1:12" ht="25.5" x14ac:dyDescent="0.2">
      <c r="A126" s="128" t="s">
        <v>1610</v>
      </c>
      <c r="B126" s="3" t="s">
        <v>213</v>
      </c>
      <c r="C126" s="40">
        <v>89.158682241999998</v>
      </c>
      <c r="D126" s="5" t="str">
        <f t="shared" si="43"/>
        <v>N/A</v>
      </c>
      <c r="E126" s="40">
        <v>88.801483755000007</v>
      </c>
      <c r="F126" s="5" t="str">
        <f t="shared" si="43"/>
        <v>N/A</v>
      </c>
      <c r="G126" s="40">
        <v>88.041362530000001</v>
      </c>
      <c r="H126" s="5" t="str">
        <f t="shared" si="43"/>
        <v>N/A</v>
      </c>
      <c r="I126" s="8">
        <v>-0.40100000000000002</v>
      </c>
      <c r="J126" s="8">
        <v>-0.85599999999999998</v>
      </c>
      <c r="K126" s="3" t="s">
        <v>734</v>
      </c>
      <c r="L126" s="105" t="str">
        <f t="shared" ref="L126:L129" si="45">IF(J126="Div by 0", "N/A", IF(OR(J126="N/A",K126="N/A"),"N/A", IF(J126&gt;VALUE(MID(K126,1,2)), "No", IF(J126&lt;-1*VALUE(MID(K126,1,2)), "No", "Yes"))))</f>
        <v>Yes</v>
      </c>
    </row>
    <row r="127" spans="1:12" ht="25.5" x14ac:dyDescent="0.2">
      <c r="A127" s="128" t="s">
        <v>1611</v>
      </c>
      <c r="B127" s="3" t="s">
        <v>213</v>
      </c>
      <c r="C127" s="40">
        <v>97.669315909999995</v>
      </c>
      <c r="D127" s="5" t="str">
        <f t="shared" si="43"/>
        <v>N/A</v>
      </c>
      <c r="E127" s="40">
        <v>97.724211272999995</v>
      </c>
      <c r="F127" s="5" t="str">
        <f t="shared" si="43"/>
        <v>N/A</v>
      </c>
      <c r="G127" s="40">
        <v>97.468499690000002</v>
      </c>
      <c r="H127" s="5" t="str">
        <f t="shared" si="43"/>
        <v>N/A</v>
      </c>
      <c r="I127" s="8">
        <v>5.62E-2</v>
      </c>
      <c r="J127" s="8">
        <v>-0.26200000000000001</v>
      </c>
      <c r="K127" s="3" t="s">
        <v>734</v>
      </c>
      <c r="L127" s="105" t="str">
        <f t="shared" si="45"/>
        <v>Yes</v>
      </c>
    </row>
    <row r="128" spans="1:12" ht="25.5" x14ac:dyDescent="0.2">
      <c r="A128" s="128" t="s">
        <v>1612</v>
      </c>
      <c r="B128" s="3" t="s">
        <v>213</v>
      </c>
      <c r="C128" s="40">
        <v>99.877930452000001</v>
      </c>
      <c r="D128" s="5" t="str">
        <f t="shared" si="43"/>
        <v>N/A</v>
      </c>
      <c r="E128" s="40">
        <v>99.940417499000006</v>
      </c>
      <c r="F128" s="5" t="str">
        <f t="shared" si="43"/>
        <v>N/A</v>
      </c>
      <c r="G128" s="40">
        <v>99.999511897000005</v>
      </c>
      <c r="H128" s="5" t="str">
        <f t="shared" si="43"/>
        <v>N/A</v>
      </c>
      <c r="I128" s="8">
        <v>6.2600000000000003E-2</v>
      </c>
      <c r="J128" s="8">
        <v>5.91E-2</v>
      </c>
      <c r="K128" s="3" t="s">
        <v>734</v>
      </c>
      <c r="L128" s="105" t="str">
        <f t="shared" si="45"/>
        <v>Yes</v>
      </c>
    </row>
    <row r="129" spans="1:12" ht="25.5" x14ac:dyDescent="0.2">
      <c r="A129" s="128" t="s">
        <v>1613</v>
      </c>
      <c r="B129" s="3" t="s">
        <v>213</v>
      </c>
      <c r="C129" s="40">
        <v>97.131470300000004</v>
      </c>
      <c r="D129" s="5" t="str">
        <f t="shared" si="43"/>
        <v>N/A</v>
      </c>
      <c r="E129" s="40">
        <v>99.070219261999995</v>
      </c>
      <c r="F129" s="5" t="str">
        <f t="shared" si="43"/>
        <v>N/A</v>
      </c>
      <c r="G129" s="40">
        <v>99.850007191000003</v>
      </c>
      <c r="H129" s="5" t="str">
        <f t="shared" si="43"/>
        <v>N/A</v>
      </c>
      <c r="I129" s="8">
        <v>1.996</v>
      </c>
      <c r="J129" s="8">
        <v>0.78710000000000002</v>
      </c>
      <c r="K129" s="3" t="s">
        <v>734</v>
      </c>
      <c r="L129" s="105" t="str">
        <f t="shared" si="45"/>
        <v>Yes</v>
      </c>
    </row>
    <row r="130" spans="1:12" ht="25.5" x14ac:dyDescent="0.2">
      <c r="A130" s="128" t="s">
        <v>1614</v>
      </c>
      <c r="B130" s="3" t="s">
        <v>213</v>
      </c>
      <c r="C130" s="40">
        <v>0</v>
      </c>
      <c r="D130" s="5" t="str">
        <f t="shared" si="43"/>
        <v>N/A</v>
      </c>
      <c r="E130" s="40">
        <v>0</v>
      </c>
      <c r="F130" s="5" t="str">
        <f t="shared" si="43"/>
        <v>N/A</v>
      </c>
      <c r="G130" s="40">
        <v>0</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v>0</v>
      </c>
      <c r="D131" s="5" t="str">
        <f t="shared" si="43"/>
        <v>N/A</v>
      </c>
      <c r="E131" s="40">
        <v>0</v>
      </c>
      <c r="F131" s="5" t="str">
        <f t="shared" si="43"/>
        <v>N/A</v>
      </c>
      <c r="G131" s="40">
        <v>0</v>
      </c>
      <c r="H131" s="5" t="str">
        <f t="shared" si="43"/>
        <v>N/A</v>
      </c>
      <c r="I131" s="8" t="s">
        <v>1748</v>
      </c>
      <c r="J131" s="8" t="s">
        <v>1748</v>
      </c>
      <c r="K131" s="3" t="s">
        <v>734</v>
      </c>
      <c r="L131" s="105" t="str">
        <f t="shared" si="44"/>
        <v>N/A</v>
      </c>
    </row>
    <row r="132" spans="1:12" ht="25.5" x14ac:dyDescent="0.2">
      <c r="A132" s="128" t="s">
        <v>493</v>
      </c>
      <c r="B132" s="3" t="s">
        <v>213</v>
      </c>
      <c r="C132" s="40">
        <v>0</v>
      </c>
      <c r="D132" s="5" t="str">
        <f t="shared" si="43"/>
        <v>N/A</v>
      </c>
      <c r="E132" s="40">
        <v>0</v>
      </c>
      <c r="F132" s="5" t="str">
        <f t="shared" si="43"/>
        <v>N/A</v>
      </c>
      <c r="G132" s="40">
        <v>0</v>
      </c>
      <c r="H132" s="5" t="str">
        <f t="shared" si="43"/>
        <v>N/A</v>
      </c>
      <c r="I132" s="8" t="s">
        <v>1748</v>
      </c>
      <c r="J132" s="8" t="s">
        <v>1748</v>
      </c>
      <c r="K132" s="3" t="s">
        <v>734</v>
      </c>
      <c r="L132" s="105" t="str">
        <f t="shared" si="44"/>
        <v>N/A</v>
      </c>
    </row>
    <row r="133" spans="1:12" ht="25.5" x14ac:dyDescent="0.2">
      <c r="A133" s="128" t="s">
        <v>494</v>
      </c>
      <c r="B133" s="3" t="s">
        <v>213</v>
      </c>
      <c r="C133" s="40">
        <v>0</v>
      </c>
      <c r="D133" s="5" t="str">
        <f t="shared" si="43"/>
        <v>N/A</v>
      </c>
      <c r="E133" s="40">
        <v>0</v>
      </c>
      <c r="F133" s="5" t="str">
        <f t="shared" si="43"/>
        <v>N/A</v>
      </c>
      <c r="G133" s="40">
        <v>0</v>
      </c>
      <c r="H133" s="5" t="str">
        <f t="shared" si="43"/>
        <v>N/A</v>
      </c>
      <c r="I133" s="8" t="s">
        <v>1748</v>
      </c>
      <c r="J133" s="8" t="s">
        <v>1748</v>
      </c>
      <c r="K133" s="3" t="s">
        <v>734</v>
      </c>
      <c r="L133" s="105" t="str">
        <f t="shared" si="44"/>
        <v>N/A</v>
      </c>
    </row>
    <row r="134" spans="1:12" ht="25.5" x14ac:dyDescent="0.2">
      <c r="A134" s="128" t="s">
        <v>495</v>
      </c>
      <c r="B134" s="3" t="s">
        <v>213</v>
      </c>
      <c r="C134" s="40">
        <v>0</v>
      </c>
      <c r="D134" s="5" t="str">
        <f t="shared" si="43"/>
        <v>N/A</v>
      </c>
      <c r="E134" s="40">
        <v>0</v>
      </c>
      <c r="F134" s="5" t="str">
        <f t="shared" si="43"/>
        <v>N/A</v>
      </c>
      <c r="G134" s="40">
        <v>0</v>
      </c>
      <c r="H134" s="5" t="str">
        <f t="shared" si="43"/>
        <v>N/A</v>
      </c>
      <c r="I134" s="8" t="s">
        <v>1748</v>
      </c>
      <c r="J134" s="8" t="s">
        <v>1748</v>
      </c>
      <c r="K134" s="3" t="s">
        <v>734</v>
      </c>
      <c r="L134" s="105" t="str">
        <f t="shared" si="44"/>
        <v>N/A</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1748</v>
      </c>
      <c r="J137" s="8" t="s">
        <v>1748</v>
      </c>
      <c r="K137" s="3" t="s">
        <v>734</v>
      </c>
      <c r="L137" s="105" t="str">
        <f t="shared" si="44"/>
        <v>N/A</v>
      </c>
    </row>
    <row r="138" spans="1:12" ht="25.5" x14ac:dyDescent="0.2">
      <c r="A138" s="128" t="s">
        <v>499</v>
      </c>
      <c r="B138" s="22" t="s">
        <v>213</v>
      </c>
      <c r="C138" s="40">
        <v>0</v>
      </c>
      <c r="D138" s="27" t="str">
        <f t="shared" si="46"/>
        <v>N/A</v>
      </c>
      <c r="E138" s="40">
        <v>0</v>
      </c>
      <c r="F138" s="27" t="str">
        <f t="shared" si="47"/>
        <v>N/A</v>
      </c>
      <c r="G138" s="40">
        <v>0</v>
      </c>
      <c r="H138" s="27" t="str">
        <f t="shared" si="48"/>
        <v>N/A</v>
      </c>
      <c r="I138" s="8" t="s">
        <v>1748</v>
      </c>
      <c r="J138" s="8" t="s">
        <v>1748</v>
      </c>
      <c r="K138" s="3" t="s">
        <v>734</v>
      </c>
      <c r="L138" s="105" t="str">
        <f t="shared" si="44"/>
        <v>N/A</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v>
      </c>
      <c r="D140" s="27" t="str">
        <f t="shared" si="46"/>
        <v>N/A</v>
      </c>
      <c r="E140" s="40">
        <v>0</v>
      </c>
      <c r="F140" s="27" t="str">
        <f t="shared" si="47"/>
        <v>N/A</v>
      </c>
      <c r="G140" s="40">
        <v>0</v>
      </c>
      <c r="H140" s="27" t="str">
        <f t="shared" si="48"/>
        <v>N/A</v>
      </c>
      <c r="I140" s="8" t="s">
        <v>1748</v>
      </c>
      <c r="J140" s="8" t="s">
        <v>1748</v>
      </c>
      <c r="K140" s="3" t="s">
        <v>734</v>
      </c>
      <c r="L140" s="105" t="str">
        <f t="shared" si="44"/>
        <v>N/A</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344</v>
      </c>
      <c r="D143" s="27" t="str">
        <f>IF($B143="N/A","N/A",IF(C143&gt;10,"No",IF(C143&lt;-10,"No","Yes")))</f>
        <v>N/A</v>
      </c>
      <c r="E143" s="10">
        <v>0</v>
      </c>
      <c r="F143" s="27" t="str">
        <f>IF($B143="N/A","N/A",IF(E143&gt;10,"No",IF(E143&lt;-10,"No","Yes")))</f>
        <v>N/A</v>
      </c>
      <c r="G143" s="10">
        <v>0</v>
      </c>
      <c r="H143" s="27" t="str">
        <f>IF($B143="N/A","N/A",IF(G143&gt;10,"No",IF(G143&lt;-10,"No","Yes")))</f>
        <v>N/A</v>
      </c>
      <c r="I143" s="8">
        <v>-100</v>
      </c>
      <c r="J143" s="8" t="s">
        <v>1748</v>
      </c>
      <c r="K143" s="28" t="s">
        <v>734</v>
      </c>
      <c r="L143" s="105" t="str">
        <f>IF(J143="Div by 0", "N/A", IF(K143="N/A","N/A", IF(J143&gt;VALUE(MID(K143,1,2)), "No", IF(J143&lt;-1*VALUE(MID(K143,1,2)), "No", "Yes"))))</f>
        <v>N/A</v>
      </c>
    </row>
    <row r="144" spans="1:12" x14ac:dyDescent="0.2">
      <c r="A144" s="104" t="s">
        <v>732</v>
      </c>
      <c r="B144" s="22" t="s">
        <v>213</v>
      </c>
      <c r="C144" s="1">
        <v>11</v>
      </c>
      <c r="D144" s="27" t="str">
        <f>IF($B144="N/A","N/A",IF(C144&gt;10,"No",IF(C144&lt;-10,"No","Yes")))</f>
        <v>N/A</v>
      </c>
      <c r="E144" s="1">
        <v>0</v>
      </c>
      <c r="F144" s="27" t="str">
        <f>IF($B144="N/A","N/A",IF(E144&gt;10,"No",IF(E144&lt;-10,"No","Yes")))</f>
        <v>N/A</v>
      </c>
      <c r="G144" s="1">
        <v>0</v>
      </c>
      <c r="H144" s="27" t="str">
        <f>IF($B144="N/A","N/A",IF(G144&gt;10,"No",IF(G144&lt;-10,"No","Yes")))</f>
        <v>N/A</v>
      </c>
      <c r="I144" s="8">
        <v>-100</v>
      </c>
      <c r="J144" s="8" t="s">
        <v>1748</v>
      </c>
      <c r="K144" s="28" t="s">
        <v>734</v>
      </c>
      <c r="L144" s="105" t="str">
        <f>IF(J144="Div by 0", "N/A", IF(K144="N/A","N/A", IF(J144&gt;VALUE(MID(K144,1,2)), "No", IF(J144&lt;-1*VALUE(MID(K144,1,2)), "No", "Yes"))))</f>
        <v>N/A</v>
      </c>
    </row>
    <row r="145" spans="1:12" x14ac:dyDescent="0.2">
      <c r="A145" s="128" t="s">
        <v>504</v>
      </c>
      <c r="B145" s="3" t="s">
        <v>213</v>
      </c>
      <c r="C145" s="40">
        <v>3.1050221999999999E-3</v>
      </c>
      <c r="D145" s="5" t="str">
        <f t="shared" ref="D145:D149" si="52">IF($B145="N/A","N/A",IF(C145&lt;0,"No","Yes"))</f>
        <v>N/A</v>
      </c>
      <c r="E145" s="40">
        <v>0</v>
      </c>
      <c r="F145" s="5" t="str">
        <f t="shared" ref="F145:F149" si="53">IF($B145="N/A","N/A",IF(E145&lt;0,"No","Yes"))</f>
        <v>N/A</v>
      </c>
      <c r="G145" s="40">
        <v>0</v>
      </c>
      <c r="H145" s="5" t="str">
        <f t="shared" ref="H145:H149" si="54">IF($B145="N/A","N/A",IF(G145&lt;0,"No","Yes"))</f>
        <v>N/A</v>
      </c>
      <c r="I145" s="8">
        <v>-100</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1.5649942E-3</v>
      </c>
      <c r="D148" s="5" t="str">
        <f t="shared" si="52"/>
        <v>N/A</v>
      </c>
      <c r="E148" s="40">
        <v>0</v>
      </c>
      <c r="F148" s="5" t="str">
        <f t="shared" si="53"/>
        <v>N/A</v>
      </c>
      <c r="G148" s="40">
        <v>0</v>
      </c>
      <c r="H148" s="5" t="str">
        <f t="shared" si="54"/>
        <v>N/A</v>
      </c>
      <c r="I148" s="8">
        <v>-100</v>
      </c>
      <c r="J148" s="8" t="s">
        <v>1748</v>
      </c>
      <c r="K148" s="3" t="s">
        <v>734</v>
      </c>
      <c r="L148" s="105" t="str">
        <f t="shared" si="55"/>
        <v>N/A</v>
      </c>
    </row>
    <row r="149" spans="1:12" x14ac:dyDescent="0.2">
      <c r="A149" s="128" t="s">
        <v>508</v>
      </c>
      <c r="B149" s="3" t="s">
        <v>213</v>
      </c>
      <c r="C149" s="40">
        <v>1.43187839E-2</v>
      </c>
      <c r="D149" s="5" t="str">
        <f t="shared" si="52"/>
        <v>N/A</v>
      </c>
      <c r="E149" s="40">
        <v>0</v>
      </c>
      <c r="F149" s="5" t="str">
        <f t="shared" si="53"/>
        <v>N/A</v>
      </c>
      <c r="G149" s="40">
        <v>0</v>
      </c>
      <c r="H149" s="5" t="str">
        <f t="shared" si="54"/>
        <v>N/A</v>
      </c>
      <c r="I149" s="8">
        <v>-100</v>
      </c>
      <c r="J149" s="8" t="s">
        <v>1748</v>
      </c>
      <c r="K149" s="3" t="s">
        <v>734</v>
      </c>
      <c r="L149" s="105" t="str">
        <f t="shared" si="55"/>
        <v>N/A</v>
      </c>
    </row>
    <row r="150" spans="1:12" x14ac:dyDescent="0.2">
      <c r="A150" s="137" t="s">
        <v>733</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734</v>
      </c>
      <c r="L150" s="105" t="str">
        <f t="shared" ref="L150:L172" si="59">IF(J150="Div by 0", "N/A", IF(K150="N/A","N/A", IF(J150&gt;VALUE(MID(K150,1,2)), "No", IF(J150&lt;-1*VALUE(MID(K150,1,2)), "No", "Yes"))))</f>
        <v>N/A</v>
      </c>
    </row>
    <row r="151" spans="1:12" x14ac:dyDescent="0.2">
      <c r="A151" s="137" t="s">
        <v>531</v>
      </c>
      <c r="B151" s="30" t="s">
        <v>213</v>
      </c>
      <c r="C151" s="1">
        <v>0</v>
      </c>
      <c r="D151" s="7" t="str">
        <f t="shared" si="56"/>
        <v>N/A</v>
      </c>
      <c r="E151" s="1">
        <v>0</v>
      </c>
      <c r="F151" s="7" t="str">
        <f t="shared" si="57"/>
        <v>N/A</v>
      </c>
      <c r="G151" s="1">
        <v>0</v>
      </c>
      <c r="H151" s="7" t="str">
        <f t="shared" si="58"/>
        <v>N/A</v>
      </c>
      <c r="I151" s="8" t="s">
        <v>1748</v>
      </c>
      <c r="J151" s="8" t="s">
        <v>1748</v>
      </c>
      <c r="K151" s="30" t="s">
        <v>734</v>
      </c>
      <c r="L151" s="105" t="str">
        <f t="shared" si="59"/>
        <v>N/A</v>
      </c>
    </row>
    <row r="152" spans="1:12" x14ac:dyDescent="0.2">
      <c r="A152" s="137" t="s">
        <v>532</v>
      </c>
      <c r="B152" s="30" t="s">
        <v>213</v>
      </c>
      <c r="C152" s="1">
        <v>0</v>
      </c>
      <c r="D152" s="7" t="str">
        <f t="shared" si="56"/>
        <v>N/A</v>
      </c>
      <c r="E152" s="1">
        <v>0</v>
      </c>
      <c r="F152" s="7" t="str">
        <f t="shared" si="57"/>
        <v>N/A</v>
      </c>
      <c r="G152" s="1">
        <v>0</v>
      </c>
      <c r="H152" s="7" t="str">
        <f t="shared" si="58"/>
        <v>N/A</v>
      </c>
      <c r="I152" s="8" t="s">
        <v>1748</v>
      </c>
      <c r="J152" s="8" t="s">
        <v>1748</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734</v>
      </c>
      <c r="L155" s="105" t="str">
        <f>IF(J155="Div by 0", "N/A", IF(OR(J155="N/A",K155="N/A"),"N/A", IF(J155&gt;VALUE(MID(K155,1,2)), "No", IF(J155&lt;-1*VALUE(MID(K155,1,2)), "No", "Yes"))))</f>
        <v>N/A</v>
      </c>
    </row>
    <row r="156" spans="1:12" ht="25.5" x14ac:dyDescent="0.2">
      <c r="A156" s="128" t="s">
        <v>536</v>
      </c>
      <c r="B156" s="3" t="s">
        <v>213</v>
      </c>
      <c r="C156" s="40">
        <v>0</v>
      </c>
      <c r="D156" s="5" t="str">
        <f t="shared" si="60"/>
        <v>N/A</v>
      </c>
      <c r="E156" s="40">
        <v>0</v>
      </c>
      <c r="F156" s="5" t="str">
        <f t="shared" si="61"/>
        <v>N/A</v>
      </c>
      <c r="G156" s="40">
        <v>0</v>
      </c>
      <c r="H156" s="5" t="str">
        <f t="shared" si="62"/>
        <v>N/A</v>
      </c>
      <c r="I156" s="8" t="s">
        <v>1748</v>
      </c>
      <c r="J156" s="8" t="s">
        <v>1748</v>
      </c>
      <c r="K156" s="3" t="s">
        <v>734</v>
      </c>
      <c r="L156" s="105" t="str">
        <f t="shared" ref="L156:L159" si="63">IF(J156="Div by 0", "N/A", IF(OR(J156="N/A",K156="N/A"),"N/A", IF(J156&gt;VALUE(MID(K156,1,2)), "No", IF(J156&lt;-1*VALUE(MID(K156,1,2)), "No", "Yes"))))</f>
        <v>N/A</v>
      </c>
    </row>
    <row r="157" spans="1:12" ht="25.5" x14ac:dyDescent="0.2">
      <c r="A157" s="128" t="s">
        <v>537</v>
      </c>
      <c r="B157" s="3" t="s">
        <v>213</v>
      </c>
      <c r="C157" s="40">
        <v>0</v>
      </c>
      <c r="D157" s="5" t="str">
        <f t="shared" si="60"/>
        <v>N/A</v>
      </c>
      <c r="E157" s="40">
        <v>0</v>
      </c>
      <c r="F157" s="5" t="str">
        <f t="shared" si="61"/>
        <v>N/A</v>
      </c>
      <c r="G157" s="40">
        <v>0</v>
      </c>
      <c r="H157" s="5" t="str">
        <f t="shared" si="62"/>
        <v>N/A</v>
      </c>
      <c r="I157" s="8" t="s">
        <v>1748</v>
      </c>
      <c r="J157" s="8" t="s">
        <v>1748</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0</v>
      </c>
      <c r="D160" s="7" t="str">
        <f t="shared" si="56"/>
        <v>N/A</v>
      </c>
      <c r="E160" s="1">
        <v>0</v>
      </c>
      <c r="F160" s="7" t="str">
        <f t="shared" si="57"/>
        <v>N/A</v>
      </c>
      <c r="G160" s="1">
        <v>0</v>
      </c>
      <c r="H160" s="7" t="str">
        <f t="shared" si="58"/>
        <v>N/A</v>
      </c>
      <c r="I160" s="8" t="s">
        <v>1748</v>
      </c>
      <c r="J160" s="8" t="s">
        <v>1748</v>
      </c>
      <c r="K160" s="30" t="s">
        <v>734</v>
      </c>
      <c r="L160" s="105" t="str">
        <f t="shared" si="59"/>
        <v>N/A</v>
      </c>
    </row>
    <row r="161" spans="1:12" x14ac:dyDescent="0.2">
      <c r="A161" s="137" t="s">
        <v>541</v>
      </c>
      <c r="B161" s="30" t="s">
        <v>213</v>
      </c>
      <c r="C161" s="10">
        <v>0</v>
      </c>
      <c r="D161" s="7" t="str">
        <f t="shared" si="56"/>
        <v>N/A</v>
      </c>
      <c r="E161" s="10">
        <v>0</v>
      </c>
      <c r="F161" s="7" t="str">
        <f t="shared" si="57"/>
        <v>N/A</v>
      </c>
      <c r="G161" s="10">
        <v>0</v>
      </c>
      <c r="H161" s="7" t="str">
        <f t="shared" si="58"/>
        <v>N/A</v>
      </c>
      <c r="I161" s="8" t="s">
        <v>1748</v>
      </c>
      <c r="J161" s="8" t="s">
        <v>1748</v>
      </c>
      <c r="K161" s="30" t="s">
        <v>734</v>
      </c>
      <c r="L161" s="105" t="str">
        <f t="shared" si="59"/>
        <v>N/A</v>
      </c>
    </row>
    <row r="162" spans="1:12" x14ac:dyDescent="0.2">
      <c r="A162" s="137" t="s">
        <v>1264</v>
      </c>
      <c r="B162" s="30" t="s">
        <v>213</v>
      </c>
      <c r="C162" s="10" t="s">
        <v>1748</v>
      </c>
      <c r="D162" s="7" t="str">
        <f t="shared" si="56"/>
        <v>N/A</v>
      </c>
      <c r="E162" s="10" t="s">
        <v>1748</v>
      </c>
      <c r="F162" s="7" t="str">
        <f t="shared" si="57"/>
        <v>N/A</v>
      </c>
      <c r="G162" s="10" t="s">
        <v>1748</v>
      </c>
      <c r="H162" s="7" t="str">
        <f t="shared" si="58"/>
        <v>N/A</v>
      </c>
      <c r="I162" s="8" t="s">
        <v>1748</v>
      </c>
      <c r="J162" s="8" t="s">
        <v>1748</v>
      </c>
      <c r="K162" s="30" t="s">
        <v>734</v>
      </c>
      <c r="L162" s="105" t="str">
        <f t="shared" si="59"/>
        <v>N/A</v>
      </c>
    </row>
    <row r="163" spans="1:12" ht="25.5" x14ac:dyDescent="0.2">
      <c r="A163" s="137" t="s">
        <v>1265</v>
      </c>
      <c r="B163" s="30" t="s">
        <v>213</v>
      </c>
      <c r="C163" s="10" t="s">
        <v>1748</v>
      </c>
      <c r="D163" s="7" t="str">
        <f t="shared" si="56"/>
        <v>N/A</v>
      </c>
      <c r="E163" s="10" t="s">
        <v>1748</v>
      </c>
      <c r="F163" s="7" t="str">
        <f t="shared" si="57"/>
        <v>N/A</v>
      </c>
      <c r="G163" s="10" t="s">
        <v>1748</v>
      </c>
      <c r="H163" s="7" t="str">
        <f t="shared" si="58"/>
        <v>N/A</v>
      </c>
      <c r="I163" s="8" t="s">
        <v>1748</v>
      </c>
      <c r="J163" s="8" t="s">
        <v>1748</v>
      </c>
      <c r="K163" s="30" t="s">
        <v>734</v>
      </c>
      <c r="L163" s="105" t="str">
        <f t="shared" si="59"/>
        <v>N/A</v>
      </c>
    </row>
    <row r="164" spans="1:12" ht="25.5" x14ac:dyDescent="0.2">
      <c r="A164" s="137" t="s">
        <v>1266</v>
      </c>
      <c r="B164" s="30" t="s">
        <v>213</v>
      </c>
      <c r="C164" s="10" t="s">
        <v>1748</v>
      </c>
      <c r="D164" s="7" t="str">
        <f t="shared" si="56"/>
        <v>N/A</v>
      </c>
      <c r="E164" s="10" t="s">
        <v>1748</v>
      </c>
      <c r="F164" s="7" t="str">
        <f t="shared" si="57"/>
        <v>N/A</v>
      </c>
      <c r="G164" s="10" t="s">
        <v>1748</v>
      </c>
      <c r="H164" s="7" t="str">
        <f t="shared" si="58"/>
        <v>N/A</v>
      </c>
      <c r="I164" s="8" t="s">
        <v>1748</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0</v>
      </c>
      <c r="D167" s="27" t="str">
        <f t="shared" si="56"/>
        <v>N/A</v>
      </c>
      <c r="E167" s="29">
        <v>0</v>
      </c>
      <c r="F167" s="27" t="str">
        <f t="shared" si="57"/>
        <v>N/A</v>
      </c>
      <c r="G167" s="29">
        <v>0</v>
      </c>
      <c r="H167" s="27" t="str">
        <f t="shared" si="58"/>
        <v>N/A</v>
      </c>
      <c r="I167" s="8" t="s">
        <v>1748</v>
      </c>
      <c r="J167" s="8" t="s">
        <v>1748</v>
      </c>
      <c r="K167" s="28" t="s">
        <v>734</v>
      </c>
      <c r="L167" s="105" t="str">
        <f t="shared" si="59"/>
        <v>N/A</v>
      </c>
    </row>
    <row r="168" spans="1:12" x14ac:dyDescent="0.2">
      <c r="A168" s="168" t="s">
        <v>1269</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734</v>
      </c>
      <c r="L168" s="105" t="str">
        <f t="shared" si="59"/>
        <v>N/A</v>
      </c>
    </row>
    <row r="169" spans="1:12" ht="25.5" x14ac:dyDescent="0.2">
      <c r="A169" s="168" t="s">
        <v>1270</v>
      </c>
      <c r="B169" s="30" t="s">
        <v>213</v>
      </c>
      <c r="C169" s="10" t="s">
        <v>1748</v>
      </c>
      <c r="D169" s="7" t="str">
        <f t="shared" si="56"/>
        <v>N/A</v>
      </c>
      <c r="E169" s="10" t="s">
        <v>1748</v>
      </c>
      <c r="F169" s="7" t="str">
        <f t="shared" si="57"/>
        <v>N/A</v>
      </c>
      <c r="G169" s="10" t="s">
        <v>1748</v>
      </c>
      <c r="H169" s="7" t="str">
        <f t="shared" si="58"/>
        <v>N/A</v>
      </c>
      <c r="I169" s="8" t="s">
        <v>1748</v>
      </c>
      <c r="J169" s="8" t="s">
        <v>1748</v>
      </c>
      <c r="K169" s="30" t="s">
        <v>734</v>
      </c>
      <c r="L169" s="105" t="str">
        <f t="shared" si="59"/>
        <v>N/A</v>
      </c>
    </row>
    <row r="170" spans="1:12" ht="25.5" x14ac:dyDescent="0.2">
      <c r="A170" s="168" t="s">
        <v>1271</v>
      </c>
      <c r="B170" s="30" t="s">
        <v>213</v>
      </c>
      <c r="C170" s="10" t="s">
        <v>1748</v>
      </c>
      <c r="D170" s="7" t="str">
        <f t="shared" si="56"/>
        <v>N/A</v>
      </c>
      <c r="E170" s="10" t="s">
        <v>1748</v>
      </c>
      <c r="F170" s="7" t="str">
        <f t="shared" si="57"/>
        <v>N/A</v>
      </c>
      <c r="G170" s="10" t="s">
        <v>1748</v>
      </c>
      <c r="H170" s="7" t="str">
        <f t="shared" si="58"/>
        <v>N/A</v>
      </c>
      <c r="I170" s="8" t="s">
        <v>1748</v>
      </c>
      <c r="J170" s="8" t="s">
        <v>1748</v>
      </c>
      <c r="K170" s="30" t="s">
        <v>734</v>
      </c>
      <c r="L170" s="105" t="str">
        <f t="shared" si="59"/>
        <v>N/A</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0</v>
      </c>
      <c r="D173" s="94" t="str">
        <f>IF($B173="N/A","N/A",IF(C173&gt;10,"No",IF(C173&lt;-10,"No","Yes")))</f>
        <v>N/A</v>
      </c>
      <c r="E173" s="93">
        <v>0</v>
      </c>
      <c r="F173" s="94" t="str">
        <f>IF($B173="N/A","N/A",IF(E173&gt;10,"No",IF(E173&lt;-10,"No","Yes")))</f>
        <v>N/A</v>
      </c>
      <c r="G173" s="93">
        <v>0</v>
      </c>
      <c r="H173" s="94" t="str">
        <f>IF($B173="N/A","N/A",IF(G173&gt;10,"No",IF(G173&lt;-10,"No","Yes")))</f>
        <v>N/A</v>
      </c>
      <c r="I173" s="89" t="s">
        <v>1748</v>
      </c>
      <c r="J173" s="89" t="s">
        <v>1748</v>
      </c>
      <c r="K173" s="90" t="s">
        <v>734</v>
      </c>
      <c r="L173" s="107" t="str">
        <f>IF(J173="Div by 0", "N/A", IF(K173="N/A","N/A", IF(J173&gt;VALUE(MID(K173,1,2)), "No", IF(J173&lt;-1*VALUE(MID(K173,1,2)), "No", "Yes"))))</f>
        <v>N/A</v>
      </c>
    </row>
    <row r="174" spans="1:12" ht="25.5" x14ac:dyDescent="0.2">
      <c r="A174" s="128" t="s">
        <v>1274</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734</v>
      </c>
      <c r="L174" s="105" t="str">
        <f t="shared" ref="L174:L181" si="67">IF(J174="Div by 0", "N/A", IF(K174="N/A","N/A", IF(J174&gt;VALUE(MID(K174,1,2)), "No", IF(J174&lt;-1*VALUE(MID(K174,1,2)), "No", "Yes"))))</f>
        <v>N/A</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1748</v>
      </c>
      <c r="J175" s="8" t="s">
        <v>1748</v>
      </c>
      <c r="K175" s="30" t="s">
        <v>734</v>
      </c>
      <c r="L175" s="105" t="str">
        <f t="shared" si="67"/>
        <v>N/A</v>
      </c>
    </row>
    <row r="176" spans="1:12" ht="25.5" x14ac:dyDescent="0.2">
      <c r="A176" s="128" t="s">
        <v>509</v>
      </c>
      <c r="B176" s="30" t="s">
        <v>213</v>
      </c>
      <c r="C176" s="10">
        <v>0</v>
      </c>
      <c r="D176" s="7" t="str">
        <f t="shared" si="64"/>
        <v>N/A</v>
      </c>
      <c r="E176" s="10">
        <v>0</v>
      </c>
      <c r="F176" s="7" t="str">
        <f t="shared" si="65"/>
        <v>N/A</v>
      </c>
      <c r="G176" s="10">
        <v>0</v>
      </c>
      <c r="H176" s="7" t="str">
        <f t="shared" si="66"/>
        <v>N/A</v>
      </c>
      <c r="I176" s="8" t="s">
        <v>1748</v>
      </c>
      <c r="J176" s="8" t="s">
        <v>1748</v>
      </c>
      <c r="K176" s="30" t="s">
        <v>734</v>
      </c>
      <c r="L176" s="105" t="str">
        <f t="shared" si="67"/>
        <v>N/A</v>
      </c>
    </row>
    <row r="177" spans="1:12" ht="25.5" x14ac:dyDescent="0.2">
      <c r="A177" s="128" t="s">
        <v>510</v>
      </c>
      <c r="B177" s="30" t="s">
        <v>213</v>
      </c>
      <c r="C177" s="10" t="s">
        <v>1748</v>
      </c>
      <c r="D177" s="7" t="str">
        <f t="shared" si="64"/>
        <v>N/A</v>
      </c>
      <c r="E177" s="10" t="s">
        <v>1748</v>
      </c>
      <c r="F177" s="7" t="str">
        <f t="shared" si="65"/>
        <v>N/A</v>
      </c>
      <c r="G177" s="10" t="s">
        <v>1748</v>
      </c>
      <c r="H177" s="7" t="str">
        <f t="shared" si="66"/>
        <v>N/A</v>
      </c>
      <c r="I177" s="8" t="s">
        <v>1748</v>
      </c>
      <c r="J177" s="8" t="s">
        <v>1748</v>
      </c>
      <c r="K177" s="30" t="s">
        <v>734</v>
      </c>
      <c r="L177" s="105" t="str">
        <f t="shared" si="67"/>
        <v>N/A</v>
      </c>
    </row>
    <row r="178" spans="1:12" ht="25.5" x14ac:dyDescent="0.2">
      <c r="A178" s="128" t="s">
        <v>1275</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734</v>
      </c>
      <c r="L178" s="105" t="str">
        <f t="shared" si="67"/>
        <v>N/A</v>
      </c>
    </row>
    <row r="179" spans="1:12" ht="25.5" x14ac:dyDescent="0.2">
      <c r="A179" s="128" t="s">
        <v>511</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734</v>
      </c>
      <c r="L179" s="105" t="str">
        <f t="shared" si="67"/>
        <v>N/A</v>
      </c>
    </row>
    <row r="180" spans="1:12" ht="25.5" x14ac:dyDescent="0.2">
      <c r="A180" s="128" t="s">
        <v>512</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734</v>
      </c>
      <c r="L180" s="105" t="str">
        <f t="shared" si="67"/>
        <v>N/A</v>
      </c>
    </row>
    <row r="181" spans="1:12" ht="25.5" x14ac:dyDescent="0.2">
      <c r="A181" s="128" t="s">
        <v>1625</v>
      </c>
      <c r="B181" s="30" t="s">
        <v>213</v>
      </c>
      <c r="C181" s="9" t="s">
        <v>1748</v>
      </c>
      <c r="D181" s="7" t="str">
        <f t="shared" si="64"/>
        <v>N/A</v>
      </c>
      <c r="E181" s="9" t="s">
        <v>1748</v>
      </c>
      <c r="F181" s="7" t="str">
        <f t="shared" si="65"/>
        <v>N/A</v>
      </c>
      <c r="G181" s="9" t="s">
        <v>1748</v>
      </c>
      <c r="H181" s="7" t="str">
        <f t="shared" si="66"/>
        <v>N/A</v>
      </c>
      <c r="I181" s="36" t="s">
        <v>1748</v>
      </c>
      <c r="J181" s="36" t="s">
        <v>1748</v>
      </c>
      <c r="K181" s="30" t="s">
        <v>734</v>
      </c>
      <c r="L181" s="105" t="str">
        <f t="shared" si="67"/>
        <v>N/A</v>
      </c>
    </row>
    <row r="182" spans="1:12" ht="25.5" x14ac:dyDescent="0.2">
      <c r="A182" s="128" t="s">
        <v>1626</v>
      </c>
      <c r="B182" s="95" t="s">
        <v>213</v>
      </c>
      <c r="C182" s="96" t="s">
        <v>1748</v>
      </c>
      <c r="D182" s="91" t="str">
        <f t="shared" ref="D182" si="68">IF($B182="N/A","N/A",IF(C182&lt;0,"No","Yes"))</f>
        <v>N/A</v>
      </c>
      <c r="E182" s="96" t="s">
        <v>1748</v>
      </c>
      <c r="F182" s="91" t="str">
        <f t="shared" ref="F182" si="69">IF($B182="N/A","N/A",IF(E182&lt;0,"No","Yes"))</f>
        <v>N/A</v>
      </c>
      <c r="G182" s="96" t="s">
        <v>1748</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t="s">
        <v>1748</v>
      </c>
      <c r="D186" s="88" t="str">
        <f>IF($B186="N/A","N/A",IF(C186&gt;10,"No",IF(C186&lt;-10,"No","Yes")))</f>
        <v>N/A</v>
      </c>
      <c r="E186" s="96" t="s">
        <v>1748</v>
      </c>
      <c r="F186" s="88" t="str">
        <f>IF($B186="N/A","N/A",IF(E186&gt;10,"No",IF(E186&lt;-10,"No","Yes")))</f>
        <v>N/A</v>
      </c>
      <c r="G186" s="96" t="s">
        <v>1748</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t="s">
        <v>1748</v>
      </c>
      <c r="D188" s="27" t="str">
        <f t="shared" si="76"/>
        <v>N/A</v>
      </c>
      <c r="E188" s="9" t="s">
        <v>1748</v>
      </c>
      <c r="F188" s="27" t="str">
        <f t="shared" si="77"/>
        <v>N/A</v>
      </c>
      <c r="G188" s="9" t="s">
        <v>1748</v>
      </c>
      <c r="H188" s="27" t="str">
        <f t="shared" si="78"/>
        <v>N/A</v>
      </c>
      <c r="I188" s="36" t="s">
        <v>1748</v>
      </c>
      <c r="J188" s="36" t="s">
        <v>1748</v>
      </c>
      <c r="K188" s="28" t="s">
        <v>734</v>
      </c>
      <c r="L188" s="105" t="str">
        <f t="shared" si="75"/>
        <v>N/A</v>
      </c>
    </row>
    <row r="189" spans="1:12" ht="25.5" x14ac:dyDescent="0.2">
      <c r="A189" s="128" t="s">
        <v>1634</v>
      </c>
      <c r="B189" s="22" t="s">
        <v>213</v>
      </c>
      <c r="C189" s="9" t="s">
        <v>1748</v>
      </c>
      <c r="D189" s="27" t="str">
        <f t="shared" si="76"/>
        <v>N/A</v>
      </c>
      <c r="E189" s="9" t="s">
        <v>1748</v>
      </c>
      <c r="F189" s="27" t="str">
        <f t="shared" si="77"/>
        <v>N/A</v>
      </c>
      <c r="G189" s="9" t="s">
        <v>1748</v>
      </c>
      <c r="H189" s="27" t="str">
        <f t="shared" si="78"/>
        <v>N/A</v>
      </c>
      <c r="I189" s="36" t="s">
        <v>1748</v>
      </c>
      <c r="J189" s="36" t="s">
        <v>1748</v>
      </c>
      <c r="K189" s="28" t="s">
        <v>734</v>
      </c>
      <c r="L189" s="105" t="str">
        <f t="shared" si="75"/>
        <v>N/A</v>
      </c>
    </row>
    <row r="190" spans="1:12" ht="25.5" x14ac:dyDescent="0.2">
      <c r="A190" s="128" t="s">
        <v>1635</v>
      </c>
      <c r="B190" s="22" t="s">
        <v>213</v>
      </c>
      <c r="C190" s="9" t="s">
        <v>1748</v>
      </c>
      <c r="D190" s="27" t="str">
        <f t="shared" si="76"/>
        <v>N/A</v>
      </c>
      <c r="E190" s="9" t="s">
        <v>1748</v>
      </c>
      <c r="F190" s="27" t="str">
        <f t="shared" si="77"/>
        <v>N/A</v>
      </c>
      <c r="G190" s="9" t="s">
        <v>1748</v>
      </c>
      <c r="H190" s="27" t="str">
        <f t="shared" si="78"/>
        <v>N/A</v>
      </c>
      <c r="I190" s="36" t="s">
        <v>1748</v>
      </c>
      <c r="J190" s="36" t="s">
        <v>1748</v>
      </c>
      <c r="K190" s="28" t="s">
        <v>734</v>
      </c>
      <c r="L190" s="105" t="str">
        <f t="shared" si="75"/>
        <v>N/A</v>
      </c>
    </row>
    <row r="191" spans="1:12" ht="25.5" x14ac:dyDescent="0.2">
      <c r="A191" s="128" t="s">
        <v>1636</v>
      </c>
      <c r="B191" s="22" t="s">
        <v>213</v>
      </c>
      <c r="C191" s="9" t="s">
        <v>1748</v>
      </c>
      <c r="D191" s="27" t="str">
        <f t="shared" si="76"/>
        <v>N/A</v>
      </c>
      <c r="E191" s="9" t="s">
        <v>1748</v>
      </c>
      <c r="F191" s="27" t="str">
        <f t="shared" si="77"/>
        <v>N/A</v>
      </c>
      <c r="G191" s="9" t="s">
        <v>1748</v>
      </c>
      <c r="H191" s="27" t="str">
        <f t="shared" si="78"/>
        <v>N/A</v>
      </c>
      <c r="I191" s="36" t="s">
        <v>1748</v>
      </c>
      <c r="J191" s="36" t="s">
        <v>1748</v>
      </c>
      <c r="K191" s="28" t="s">
        <v>734</v>
      </c>
      <c r="L191" s="105" t="str">
        <f t="shared" si="75"/>
        <v>N/A</v>
      </c>
    </row>
    <row r="192" spans="1:12" ht="25.5" x14ac:dyDescent="0.2">
      <c r="A192" s="128" t="s">
        <v>1637</v>
      </c>
      <c r="B192" s="22" t="s">
        <v>213</v>
      </c>
      <c r="C192" s="9" t="s">
        <v>1748</v>
      </c>
      <c r="D192" s="27" t="str">
        <f t="shared" si="76"/>
        <v>N/A</v>
      </c>
      <c r="E192" s="9" t="s">
        <v>1748</v>
      </c>
      <c r="F192" s="27" t="str">
        <f t="shared" si="77"/>
        <v>N/A</v>
      </c>
      <c r="G192" s="9" t="s">
        <v>1748</v>
      </c>
      <c r="H192" s="27" t="str">
        <f t="shared" si="78"/>
        <v>N/A</v>
      </c>
      <c r="I192" s="36" t="s">
        <v>1748</v>
      </c>
      <c r="J192" s="36" t="s">
        <v>1748</v>
      </c>
      <c r="K192" s="28" t="s">
        <v>734</v>
      </c>
      <c r="L192" s="105" t="str">
        <f t="shared" si="75"/>
        <v>N/A</v>
      </c>
    </row>
    <row r="193" spans="1:12" ht="25.5" x14ac:dyDescent="0.2">
      <c r="A193" s="128" t="s">
        <v>1638</v>
      </c>
      <c r="B193" s="22" t="s">
        <v>213</v>
      </c>
      <c r="C193" s="9" t="s">
        <v>1748</v>
      </c>
      <c r="D193" s="27" t="str">
        <f t="shared" si="76"/>
        <v>N/A</v>
      </c>
      <c r="E193" s="9" t="s">
        <v>1748</v>
      </c>
      <c r="F193" s="27" t="str">
        <f t="shared" si="77"/>
        <v>N/A</v>
      </c>
      <c r="G193" s="9" t="s">
        <v>1748</v>
      </c>
      <c r="H193" s="27" t="str">
        <f t="shared" si="78"/>
        <v>N/A</v>
      </c>
      <c r="I193" s="36" t="s">
        <v>1748</v>
      </c>
      <c r="J193" s="36" t="s">
        <v>1748</v>
      </c>
      <c r="K193" s="28" t="s">
        <v>734</v>
      </c>
      <c r="L193" s="105" t="str">
        <f t="shared" si="75"/>
        <v>N/A</v>
      </c>
    </row>
    <row r="194" spans="1:12" ht="25.5" x14ac:dyDescent="0.2">
      <c r="A194" s="128" t="s">
        <v>1639</v>
      </c>
      <c r="B194" s="22" t="s">
        <v>213</v>
      </c>
      <c r="C194" s="9" t="s">
        <v>1748</v>
      </c>
      <c r="D194" s="27" t="str">
        <f t="shared" si="76"/>
        <v>N/A</v>
      </c>
      <c r="E194" s="9" t="s">
        <v>1748</v>
      </c>
      <c r="F194" s="27" t="str">
        <f t="shared" si="77"/>
        <v>N/A</v>
      </c>
      <c r="G194" s="9" t="s">
        <v>1748</v>
      </c>
      <c r="H194" s="27" t="str">
        <f t="shared" si="78"/>
        <v>N/A</v>
      </c>
      <c r="I194" s="36" t="s">
        <v>1748</v>
      </c>
      <c r="J194" s="36" t="s">
        <v>1748</v>
      </c>
      <c r="K194" s="28" t="s">
        <v>734</v>
      </c>
      <c r="L194" s="105" t="str">
        <f t="shared" si="75"/>
        <v>N/A</v>
      </c>
    </row>
    <row r="195" spans="1:12" ht="25.5" x14ac:dyDescent="0.2">
      <c r="A195" s="128" t="s">
        <v>1640</v>
      </c>
      <c r="B195" s="22" t="s">
        <v>213</v>
      </c>
      <c r="C195" s="9" t="s">
        <v>1748</v>
      </c>
      <c r="D195" s="27" t="str">
        <f t="shared" si="76"/>
        <v>N/A</v>
      </c>
      <c r="E195" s="9" t="s">
        <v>1748</v>
      </c>
      <c r="F195" s="27" t="str">
        <f t="shared" si="77"/>
        <v>N/A</v>
      </c>
      <c r="G195" s="9" t="s">
        <v>1748</v>
      </c>
      <c r="H195" s="27" t="str">
        <f t="shared" si="78"/>
        <v>N/A</v>
      </c>
      <c r="I195" s="36" t="s">
        <v>1748</v>
      </c>
      <c r="J195" s="36" t="s">
        <v>1748</v>
      </c>
      <c r="K195" s="28" t="s">
        <v>734</v>
      </c>
      <c r="L195" s="105" t="str">
        <f t="shared" si="75"/>
        <v>N/A</v>
      </c>
    </row>
    <row r="196" spans="1:12" ht="25.5" x14ac:dyDescent="0.2">
      <c r="A196" s="128" t="s">
        <v>1641</v>
      </c>
      <c r="B196" s="22" t="s">
        <v>213</v>
      </c>
      <c r="C196" s="9" t="s">
        <v>1748</v>
      </c>
      <c r="D196" s="27" t="str">
        <f t="shared" si="76"/>
        <v>N/A</v>
      </c>
      <c r="E196" s="9" t="s">
        <v>1748</v>
      </c>
      <c r="F196" s="27" t="str">
        <f t="shared" si="77"/>
        <v>N/A</v>
      </c>
      <c r="G196" s="9" t="s">
        <v>1748</v>
      </c>
      <c r="H196" s="27" t="str">
        <f t="shared" si="78"/>
        <v>N/A</v>
      </c>
      <c r="I196" s="36" t="s">
        <v>1748</v>
      </c>
      <c r="J196" s="36" t="s">
        <v>1748</v>
      </c>
      <c r="K196" s="28" t="s">
        <v>734</v>
      </c>
      <c r="L196" s="105" t="str">
        <f t="shared" si="75"/>
        <v>N/A</v>
      </c>
    </row>
    <row r="197" spans="1:12" ht="25.5" x14ac:dyDescent="0.2">
      <c r="A197" s="128" t="s">
        <v>1642</v>
      </c>
      <c r="B197" s="22" t="s">
        <v>213</v>
      </c>
      <c r="C197" s="9" t="s">
        <v>1748</v>
      </c>
      <c r="D197" s="27" t="str">
        <f t="shared" si="76"/>
        <v>N/A</v>
      </c>
      <c r="E197" s="9" t="s">
        <v>1748</v>
      </c>
      <c r="F197" s="27" t="str">
        <f t="shared" si="77"/>
        <v>N/A</v>
      </c>
      <c r="G197" s="9" t="s">
        <v>1748</v>
      </c>
      <c r="H197" s="27" t="str">
        <f t="shared" si="78"/>
        <v>N/A</v>
      </c>
      <c r="I197" s="36" t="s">
        <v>1748</v>
      </c>
      <c r="J197" s="36" t="s">
        <v>1748</v>
      </c>
      <c r="K197" s="28" t="s">
        <v>734</v>
      </c>
      <c r="L197" s="105" t="str">
        <f t="shared" si="75"/>
        <v>N/A</v>
      </c>
    </row>
    <row r="198" spans="1:12" ht="25.5" x14ac:dyDescent="0.2">
      <c r="A198" s="128" t="s">
        <v>1643</v>
      </c>
      <c r="B198" s="22" t="s">
        <v>213</v>
      </c>
      <c r="C198" s="9" t="s">
        <v>1748</v>
      </c>
      <c r="D198" s="27" t="str">
        <f t="shared" si="76"/>
        <v>N/A</v>
      </c>
      <c r="E198" s="9" t="s">
        <v>1748</v>
      </c>
      <c r="F198" s="27" t="str">
        <f t="shared" si="77"/>
        <v>N/A</v>
      </c>
      <c r="G198" s="9" t="s">
        <v>1748</v>
      </c>
      <c r="H198" s="27" t="str">
        <f t="shared" si="78"/>
        <v>N/A</v>
      </c>
      <c r="I198" s="36" t="s">
        <v>1748</v>
      </c>
      <c r="J198" s="36" t="s">
        <v>1748</v>
      </c>
      <c r="K198" s="28" t="s">
        <v>734</v>
      </c>
      <c r="L198" s="105" t="str">
        <f t="shared" si="75"/>
        <v>N/A</v>
      </c>
    </row>
    <row r="199" spans="1:12" ht="25.5" x14ac:dyDescent="0.2">
      <c r="A199" s="128" t="s">
        <v>1644</v>
      </c>
      <c r="B199" s="22" t="s">
        <v>213</v>
      </c>
      <c r="C199" s="9" t="s">
        <v>1748</v>
      </c>
      <c r="D199" s="27" t="str">
        <f t="shared" si="76"/>
        <v>N/A</v>
      </c>
      <c r="E199" s="9" t="s">
        <v>1748</v>
      </c>
      <c r="F199" s="27" t="str">
        <f t="shared" si="77"/>
        <v>N/A</v>
      </c>
      <c r="G199" s="9" t="s">
        <v>1748</v>
      </c>
      <c r="H199" s="27" t="str">
        <f t="shared" si="78"/>
        <v>N/A</v>
      </c>
      <c r="I199" s="36" t="s">
        <v>1748</v>
      </c>
      <c r="J199" s="36" t="s">
        <v>1748</v>
      </c>
      <c r="K199" s="28" t="s">
        <v>734</v>
      </c>
      <c r="L199" s="105" t="str">
        <f t="shared" si="75"/>
        <v>N/A</v>
      </c>
    </row>
    <row r="200" spans="1:12" ht="25.5" x14ac:dyDescent="0.2">
      <c r="A200" s="128" t="s">
        <v>1645</v>
      </c>
      <c r="B200" s="22" t="s">
        <v>213</v>
      </c>
      <c r="C200" s="9" t="s">
        <v>1748</v>
      </c>
      <c r="D200" s="27" t="str">
        <f t="shared" si="76"/>
        <v>N/A</v>
      </c>
      <c r="E200" s="9" t="s">
        <v>1748</v>
      </c>
      <c r="F200" s="27" t="str">
        <f t="shared" si="77"/>
        <v>N/A</v>
      </c>
      <c r="G200" s="9" t="s">
        <v>1748</v>
      </c>
      <c r="H200" s="27" t="str">
        <f t="shared" si="78"/>
        <v>N/A</v>
      </c>
      <c r="I200" s="36" t="s">
        <v>1748</v>
      </c>
      <c r="J200" s="36" t="s">
        <v>1748</v>
      </c>
      <c r="K200" s="28" t="s">
        <v>734</v>
      </c>
      <c r="L200" s="105" t="str">
        <f t="shared" si="75"/>
        <v>N/A</v>
      </c>
    </row>
    <row r="201" spans="1:12" ht="25.5" x14ac:dyDescent="0.2">
      <c r="A201" s="128" t="s">
        <v>1646</v>
      </c>
      <c r="B201" s="22" t="s">
        <v>213</v>
      </c>
      <c r="C201" s="9" t="s">
        <v>1748</v>
      </c>
      <c r="D201" s="27" t="str">
        <f t="shared" si="76"/>
        <v>N/A</v>
      </c>
      <c r="E201" s="9" t="s">
        <v>1748</v>
      </c>
      <c r="F201" s="27" t="str">
        <f t="shared" si="77"/>
        <v>N/A</v>
      </c>
      <c r="G201" s="9" t="s">
        <v>1748</v>
      </c>
      <c r="H201" s="27" t="str">
        <f t="shared" si="78"/>
        <v>N/A</v>
      </c>
      <c r="I201" s="36" t="s">
        <v>1748</v>
      </c>
      <c r="J201" s="36" t="s">
        <v>1748</v>
      </c>
      <c r="K201" s="28" t="s">
        <v>734</v>
      </c>
      <c r="L201" s="105" t="str">
        <f t="shared" si="75"/>
        <v>N/A</v>
      </c>
    </row>
    <row r="202" spans="1:12" ht="25.5" x14ac:dyDescent="0.2">
      <c r="A202" s="128" t="s">
        <v>1647</v>
      </c>
      <c r="B202" s="22" t="s">
        <v>213</v>
      </c>
      <c r="C202" s="9" t="s">
        <v>1748</v>
      </c>
      <c r="D202" s="27" t="str">
        <f t="shared" si="76"/>
        <v>N/A</v>
      </c>
      <c r="E202" s="9" t="s">
        <v>1748</v>
      </c>
      <c r="F202" s="27" t="str">
        <f t="shared" si="77"/>
        <v>N/A</v>
      </c>
      <c r="G202" s="9" t="s">
        <v>1748</v>
      </c>
      <c r="H202" s="27" t="str">
        <f t="shared" si="78"/>
        <v>N/A</v>
      </c>
      <c r="I202" s="36" t="s">
        <v>1748</v>
      </c>
      <c r="J202" s="36" t="s">
        <v>1748</v>
      </c>
      <c r="K202" s="28" t="s">
        <v>734</v>
      </c>
      <c r="L202" s="105" t="str">
        <f t="shared" si="75"/>
        <v>N/A</v>
      </c>
    </row>
    <row r="203" spans="1:12" ht="25.5" x14ac:dyDescent="0.2">
      <c r="A203" s="128" t="s">
        <v>1648</v>
      </c>
      <c r="B203" s="22" t="s">
        <v>213</v>
      </c>
      <c r="C203" s="9" t="s">
        <v>1748</v>
      </c>
      <c r="D203" s="27" t="str">
        <f t="shared" si="76"/>
        <v>N/A</v>
      </c>
      <c r="E203" s="9" t="s">
        <v>1748</v>
      </c>
      <c r="F203" s="27" t="str">
        <f t="shared" si="77"/>
        <v>N/A</v>
      </c>
      <c r="G203" s="9" t="s">
        <v>1748</v>
      </c>
      <c r="H203" s="27" t="str">
        <f t="shared" si="78"/>
        <v>N/A</v>
      </c>
      <c r="I203" s="36" t="s">
        <v>1748</v>
      </c>
      <c r="J203" s="36" t="s">
        <v>1748</v>
      </c>
      <c r="K203" s="28" t="s">
        <v>734</v>
      </c>
      <c r="L203" s="105" t="str">
        <f t="shared" si="75"/>
        <v>N/A</v>
      </c>
    </row>
    <row r="204" spans="1:12" ht="25.5" x14ac:dyDescent="0.2">
      <c r="A204" s="128" t="s">
        <v>1649</v>
      </c>
      <c r="B204" s="22" t="s">
        <v>213</v>
      </c>
      <c r="C204" s="9" t="s">
        <v>1748</v>
      </c>
      <c r="D204" s="27" t="str">
        <f t="shared" si="76"/>
        <v>N/A</v>
      </c>
      <c r="E204" s="9" t="s">
        <v>1748</v>
      </c>
      <c r="F204" s="27" t="str">
        <f t="shared" si="77"/>
        <v>N/A</v>
      </c>
      <c r="G204" s="9" t="s">
        <v>1748</v>
      </c>
      <c r="H204" s="27" t="str">
        <f t="shared" si="78"/>
        <v>N/A</v>
      </c>
      <c r="I204" s="36" t="s">
        <v>1748</v>
      </c>
      <c r="J204" s="36" t="s">
        <v>1748</v>
      </c>
      <c r="K204" s="28" t="s">
        <v>734</v>
      </c>
      <c r="L204" s="105" t="str">
        <f t="shared" si="75"/>
        <v>N/A</v>
      </c>
    </row>
    <row r="205" spans="1:12" ht="25.5" x14ac:dyDescent="0.2">
      <c r="A205" s="128" t="s">
        <v>1650</v>
      </c>
      <c r="B205" s="22" t="s">
        <v>213</v>
      </c>
      <c r="C205" s="9" t="s">
        <v>1748</v>
      </c>
      <c r="D205" s="27" t="str">
        <f t="shared" si="76"/>
        <v>N/A</v>
      </c>
      <c r="E205" s="9" t="s">
        <v>1748</v>
      </c>
      <c r="F205" s="27" t="str">
        <f t="shared" si="77"/>
        <v>N/A</v>
      </c>
      <c r="G205" s="9" t="s">
        <v>1748</v>
      </c>
      <c r="H205" s="27" t="str">
        <f t="shared" si="78"/>
        <v>N/A</v>
      </c>
      <c r="I205" s="36" t="s">
        <v>1748</v>
      </c>
      <c r="J205" s="36" t="s">
        <v>1748</v>
      </c>
      <c r="K205" s="28" t="s">
        <v>734</v>
      </c>
      <c r="L205" s="105" t="str">
        <f t="shared" si="75"/>
        <v>N/A</v>
      </c>
    </row>
    <row r="206" spans="1:12" ht="25.5" x14ac:dyDescent="0.2">
      <c r="A206" s="128" t="s">
        <v>1651</v>
      </c>
      <c r="B206" s="22" t="s">
        <v>213</v>
      </c>
      <c r="C206" s="9" t="s">
        <v>1748</v>
      </c>
      <c r="D206" s="27" t="str">
        <f t="shared" si="76"/>
        <v>N/A</v>
      </c>
      <c r="E206" s="9" t="s">
        <v>1748</v>
      </c>
      <c r="F206" s="27" t="str">
        <f t="shared" si="77"/>
        <v>N/A</v>
      </c>
      <c r="G206" s="9" t="s">
        <v>1748</v>
      </c>
      <c r="H206" s="27" t="str">
        <f t="shared" si="78"/>
        <v>N/A</v>
      </c>
      <c r="I206" s="36" t="s">
        <v>1748</v>
      </c>
      <c r="J206" s="36" t="s">
        <v>1748</v>
      </c>
      <c r="K206" s="28" t="s">
        <v>734</v>
      </c>
      <c r="L206" s="105" t="str">
        <f t="shared" si="75"/>
        <v>N/A</v>
      </c>
    </row>
    <row r="207" spans="1:12" ht="25.5" x14ac:dyDescent="0.2">
      <c r="A207" s="128" t="s">
        <v>1652</v>
      </c>
      <c r="B207" s="22" t="s">
        <v>213</v>
      </c>
      <c r="C207" s="9" t="s">
        <v>1748</v>
      </c>
      <c r="D207" s="27" t="str">
        <f t="shared" si="76"/>
        <v>N/A</v>
      </c>
      <c r="E207" s="9" t="s">
        <v>1748</v>
      </c>
      <c r="F207" s="27" t="str">
        <f t="shared" si="77"/>
        <v>N/A</v>
      </c>
      <c r="G207" s="9" t="s">
        <v>1748</v>
      </c>
      <c r="H207" s="27" t="str">
        <f t="shared" si="78"/>
        <v>N/A</v>
      </c>
      <c r="I207" s="36" t="s">
        <v>1748</v>
      </c>
      <c r="J207" s="36" t="s">
        <v>1748</v>
      </c>
      <c r="K207" s="28" t="s">
        <v>734</v>
      </c>
      <c r="L207" s="105" t="str">
        <f t="shared" si="75"/>
        <v>N/A</v>
      </c>
    </row>
    <row r="208" spans="1:12" ht="25.5" x14ac:dyDescent="0.2">
      <c r="A208" s="128" t="s">
        <v>1653</v>
      </c>
      <c r="B208" s="22" t="s">
        <v>213</v>
      </c>
      <c r="C208" s="9" t="s">
        <v>1748</v>
      </c>
      <c r="D208" s="27" t="str">
        <f t="shared" si="76"/>
        <v>N/A</v>
      </c>
      <c r="E208" s="9" t="s">
        <v>1748</v>
      </c>
      <c r="F208" s="27" t="str">
        <f t="shared" si="77"/>
        <v>N/A</v>
      </c>
      <c r="G208" s="9" t="s">
        <v>1748</v>
      </c>
      <c r="H208" s="27" t="str">
        <f t="shared" si="78"/>
        <v>N/A</v>
      </c>
      <c r="I208" s="36" t="s">
        <v>1748</v>
      </c>
      <c r="J208" s="36" t="s">
        <v>1748</v>
      </c>
      <c r="K208" s="28" t="s">
        <v>734</v>
      </c>
      <c r="L208" s="105" t="str">
        <f t="shared" si="75"/>
        <v>N/A</v>
      </c>
    </row>
    <row r="209" spans="1:12" ht="25.5" x14ac:dyDescent="0.2">
      <c r="A209" s="128" t="s">
        <v>1654</v>
      </c>
      <c r="B209" s="22" t="s">
        <v>213</v>
      </c>
      <c r="C209" s="9" t="s">
        <v>1748</v>
      </c>
      <c r="D209" s="27" t="str">
        <f t="shared" si="76"/>
        <v>N/A</v>
      </c>
      <c r="E209" s="9" t="s">
        <v>1748</v>
      </c>
      <c r="F209" s="27" t="str">
        <f t="shared" si="77"/>
        <v>N/A</v>
      </c>
      <c r="G209" s="9" t="s">
        <v>1748</v>
      </c>
      <c r="H209" s="27" t="str">
        <f t="shared" si="78"/>
        <v>N/A</v>
      </c>
      <c r="I209" s="36" t="s">
        <v>1748</v>
      </c>
      <c r="J209" s="36" t="s">
        <v>1748</v>
      </c>
      <c r="K209" s="28" t="s">
        <v>734</v>
      </c>
      <c r="L209" s="105" t="str">
        <f t="shared" si="75"/>
        <v>N/A</v>
      </c>
    </row>
    <row r="210" spans="1:12" ht="25.5" x14ac:dyDescent="0.2">
      <c r="A210" s="128" t="s">
        <v>1655</v>
      </c>
      <c r="B210" s="22" t="s">
        <v>213</v>
      </c>
      <c r="C210" s="9" t="s">
        <v>1748</v>
      </c>
      <c r="D210" s="27" t="str">
        <f t="shared" si="76"/>
        <v>N/A</v>
      </c>
      <c r="E210" s="9" t="s">
        <v>1748</v>
      </c>
      <c r="F210" s="27" t="str">
        <f t="shared" si="77"/>
        <v>N/A</v>
      </c>
      <c r="G210" s="9" t="s">
        <v>1748</v>
      </c>
      <c r="H210" s="27" t="str">
        <f t="shared" si="78"/>
        <v>N/A</v>
      </c>
      <c r="I210" s="36" t="s">
        <v>1748</v>
      </c>
      <c r="J210" s="36" t="s">
        <v>1748</v>
      </c>
      <c r="K210" s="28" t="s">
        <v>734</v>
      </c>
      <c r="L210" s="105" t="str">
        <f t="shared" si="75"/>
        <v>N/A</v>
      </c>
    </row>
    <row r="211" spans="1:12" ht="25.5" x14ac:dyDescent="0.2">
      <c r="A211" s="128" t="s">
        <v>1656</v>
      </c>
      <c r="B211" s="22" t="s">
        <v>213</v>
      </c>
      <c r="C211" s="9" t="s">
        <v>1748</v>
      </c>
      <c r="D211" s="27" t="str">
        <f t="shared" si="76"/>
        <v>N/A</v>
      </c>
      <c r="E211" s="9" t="s">
        <v>1748</v>
      </c>
      <c r="F211" s="27" t="str">
        <f t="shared" si="77"/>
        <v>N/A</v>
      </c>
      <c r="G211" s="9" t="s">
        <v>1748</v>
      </c>
      <c r="H211" s="27" t="str">
        <f t="shared" si="78"/>
        <v>N/A</v>
      </c>
      <c r="I211" s="36" t="s">
        <v>1748</v>
      </c>
      <c r="J211" s="36" t="s">
        <v>1748</v>
      </c>
      <c r="K211" s="28" t="s">
        <v>734</v>
      </c>
      <c r="L211" s="105" t="str">
        <f t="shared" si="75"/>
        <v>N/A</v>
      </c>
    </row>
    <row r="212" spans="1:12" ht="25.5" x14ac:dyDescent="0.2">
      <c r="A212" s="128" t="s">
        <v>1657</v>
      </c>
      <c r="B212" s="22" t="s">
        <v>213</v>
      </c>
      <c r="C212" s="9" t="s">
        <v>1748</v>
      </c>
      <c r="D212" s="27" t="str">
        <f t="shared" si="76"/>
        <v>N/A</v>
      </c>
      <c r="E212" s="9" t="s">
        <v>1748</v>
      </c>
      <c r="F212" s="27" t="str">
        <f t="shared" si="77"/>
        <v>N/A</v>
      </c>
      <c r="G212" s="9" t="s">
        <v>1748</v>
      </c>
      <c r="H212" s="27" t="str">
        <f t="shared" si="78"/>
        <v>N/A</v>
      </c>
      <c r="I212" s="36" t="s">
        <v>1748</v>
      </c>
      <c r="J212" s="36" t="s">
        <v>1748</v>
      </c>
      <c r="K212" s="28" t="s">
        <v>734</v>
      </c>
      <c r="L212" s="105" t="str">
        <f t="shared" si="75"/>
        <v>N/A</v>
      </c>
    </row>
    <row r="213" spans="1:12" ht="38.25" x14ac:dyDescent="0.2">
      <c r="A213" s="129" t="s">
        <v>1630</v>
      </c>
      <c r="B213" s="113" t="s">
        <v>213</v>
      </c>
      <c r="C213" s="169" t="s">
        <v>1748</v>
      </c>
      <c r="D213" s="145" t="str">
        <f t="shared" si="76"/>
        <v>N/A</v>
      </c>
      <c r="E213" s="169" t="s">
        <v>1748</v>
      </c>
      <c r="F213" s="145" t="str">
        <f t="shared" si="77"/>
        <v>N/A</v>
      </c>
      <c r="G213" s="169" t="s">
        <v>1748</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259307</v>
      </c>
      <c r="D6" s="7" t="str">
        <f t="shared" ref="D6:D39" si="0">IF($B6="N/A","N/A",IF(C6&gt;10,"No",IF(C6&lt;-10,"No","Yes")))</f>
        <v>N/A</v>
      </c>
      <c r="E6" s="1">
        <v>259635</v>
      </c>
      <c r="F6" s="7" t="str">
        <f t="shared" ref="F6:F39" si="1">IF($B6="N/A","N/A",IF(E6&gt;10,"No",IF(E6&lt;-10,"No","Yes")))</f>
        <v>N/A</v>
      </c>
      <c r="G6" s="1">
        <v>280925</v>
      </c>
      <c r="H6" s="7" t="str">
        <f t="shared" ref="H6:H39" si="2">IF($B6="N/A","N/A",IF(G6&gt;10,"No",IF(G6&lt;-10,"No","Yes")))</f>
        <v>N/A</v>
      </c>
      <c r="I6" s="36">
        <v>0.1265</v>
      </c>
      <c r="J6" s="36">
        <v>8.1999999999999993</v>
      </c>
      <c r="K6" s="30" t="s">
        <v>734</v>
      </c>
      <c r="L6" s="105" t="str">
        <f t="shared" ref="L6:L39" si="3">IF(J6="Div by 0", "N/A", IF(K6="N/A","N/A", IF(J6&gt;VALUE(MID(K6,1,2)), "No", IF(J6&lt;-1*VALUE(MID(K6,1,2)), "No", "Yes"))))</f>
        <v>Yes</v>
      </c>
    </row>
    <row r="7" spans="1:12" x14ac:dyDescent="0.2">
      <c r="A7" s="138" t="s">
        <v>4</v>
      </c>
      <c r="B7" s="22" t="s">
        <v>213</v>
      </c>
      <c r="C7" s="23">
        <v>213205</v>
      </c>
      <c r="D7" s="27" t="str">
        <f t="shared" si="0"/>
        <v>N/A</v>
      </c>
      <c r="E7" s="23">
        <v>215512</v>
      </c>
      <c r="F7" s="27" t="str">
        <f t="shared" si="1"/>
        <v>N/A</v>
      </c>
      <c r="G7" s="23">
        <v>228478</v>
      </c>
      <c r="H7" s="27" t="str">
        <f t="shared" si="2"/>
        <v>N/A</v>
      </c>
      <c r="I7" s="8">
        <v>1.0820000000000001</v>
      </c>
      <c r="J7" s="8">
        <v>6.016</v>
      </c>
      <c r="K7" s="28" t="s">
        <v>734</v>
      </c>
      <c r="L7" s="105" t="str">
        <f t="shared" si="3"/>
        <v>Yes</v>
      </c>
    </row>
    <row r="8" spans="1:12" x14ac:dyDescent="0.2">
      <c r="A8" s="138" t="s">
        <v>359</v>
      </c>
      <c r="B8" s="22" t="s">
        <v>213</v>
      </c>
      <c r="C8" s="4">
        <v>82.221073861999997</v>
      </c>
      <c r="D8" s="27" t="str">
        <f>IF($B8="N/A","N/A",IF(C8&gt;10,"No",IF(C8&lt;-10,"No","Yes")))</f>
        <v>N/A</v>
      </c>
      <c r="E8" s="4">
        <v>83.005758083000003</v>
      </c>
      <c r="F8" s="27" t="str">
        <f t="shared" si="1"/>
        <v>N/A</v>
      </c>
      <c r="G8" s="4">
        <v>81.330604253999994</v>
      </c>
      <c r="H8" s="27" t="str">
        <f t="shared" si="2"/>
        <v>N/A</v>
      </c>
      <c r="I8" s="8">
        <v>0.95440000000000003</v>
      </c>
      <c r="J8" s="8">
        <v>-2.02</v>
      </c>
      <c r="K8" s="28" t="s">
        <v>734</v>
      </c>
      <c r="L8" s="105" t="str">
        <f t="shared" si="3"/>
        <v>Yes</v>
      </c>
    </row>
    <row r="9" spans="1:12" x14ac:dyDescent="0.2">
      <c r="A9" s="138" t="s">
        <v>83</v>
      </c>
      <c r="B9" s="22" t="s">
        <v>213</v>
      </c>
      <c r="C9" s="23">
        <v>200830.22</v>
      </c>
      <c r="D9" s="27" t="str">
        <f t="shared" si="0"/>
        <v>N/A</v>
      </c>
      <c r="E9" s="23">
        <v>205350.19</v>
      </c>
      <c r="F9" s="27" t="str">
        <f t="shared" si="1"/>
        <v>N/A</v>
      </c>
      <c r="G9" s="23">
        <v>226003.17</v>
      </c>
      <c r="H9" s="27" t="str">
        <f t="shared" si="2"/>
        <v>N/A</v>
      </c>
      <c r="I9" s="8">
        <v>2.2509999999999999</v>
      </c>
      <c r="J9" s="8">
        <v>10.06</v>
      </c>
      <c r="K9" s="28" t="s">
        <v>734</v>
      </c>
      <c r="L9" s="105" t="str">
        <f t="shared" si="3"/>
        <v>Yes</v>
      </c>
    </row>
    <row r="10" spans="1:12" x14ac:dyDescent="0.2">
      <c r="A10" s="138" t="s">
        <v>100</v>
      </c>
      <c r="B10" s="22" t="s">
        <v>213</v>
      </c>
      <c r="C10" s="23">
        <v>748</v>
      </c>
      <c r="D10" s="27" t="str">
        <f t="shared" si="0"/>
        <v>N/A</v>
      </c>
      <c r="E10" s="23">
        <v>835</v>
      </c>
      <c r="F10" s="27" t="str">
        <f t="shared" si="1"/>
        <v>N/A</v>
      </c>
      <c r="G10" s="23">
        <v>1001</v>
      </c>
      <c r="H10" s="27" t="str">
        <f t="shared" si="2"/>
        <v>N/A</v>
      </c>
      <c r="I10" s="8">
        <v>11.63</v>
      </c>
      <c r="J10" s="8">
        <v>19.88</v>
      </c>
      <c r="K10" s="28" t="s">
        <v>734</v>
      </c>
      <c r="L10" s="105" t="str">
        <f t="shared" si="3"/>
        <v>Yes</v>
      </c>
    </row>
    <row r="11" spans="1:12" x14ac:dyDescent="0.2">
      <c r="A11" s="138" t="s">
        <v>975</v>
      </c>
      <c r="B11" s="22" t="s">
        <v>213</v>
      </c>
      <c r="C11" s="23">
        <v>307</v>
      </c>
      <c r="D11" s="27" t="str">
        <f t="shared" si="0"/>
        <v>N/A</v>
      </c>
      <c r="E11" s="23">
        <v>337</v>
      </c>
      <c r="F11" s="27" t="str">
        <f t="shared" si="1"/>
        <v>N/A</v>
      </c>
      <c r="G11" s="23">
        <v>11</v>
      </c>
      <c r="H11" s="27" t="str">
        <f t="shared" si="2"/>
        <v>N/A</v>
      </c>
      <c r="I11" s="8">
        <v>9.7720000000000002</v>
      </c>
      <c r="J11" s="8">
        <v>-99.7</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11</v>
      </c>
      <c r="D13" s="27" t="str">
        <f t="shared" si="0"/>
        <v>N/A</v>
      </c>
      <c r="E13" s="23">
        <v>11</v>
      </c>
      <c r="F13" s="27" t="str">
        <f t="shared" si="1"/>
        <v>N/A</v>
      </c>
      <c r="G13" s="23">
        <v>11</v>
      </c>
      <c r="H13" s="27" t="str">
        <f t="shared" si="2"/>
        <v>N/A</v>
      </c>
      <c r="I13" s="8">
        <v>-25</v>
      </c>
      <c r="J13" s="8">
        <v>66.67</v>
      </c>
      <c r="K13" s="28" t="s">
        <v>734</v>
      </c>
      <c r="L13" s="105" t="str">
        <f t="shared" si="3"/>
        <v>No</v>
      </c>
    </row>
    <row r="14" spans="1:12" x14ac:dyDescent="0.2">
      <c r="A14" s="138" t="s">
        <v>978</v>
      </c>
      <c r="B14" s="22" t="s">
        <v>213</v>
      </c>
      <c r="C14" s="23">
        <v>437</v>
      </c>
      <c r="D14" s="27" t="str">
        <f t="shared" si="0"/>
        <v>N/A</v>
      </c>
      <c r="E14" s="23">
        <v>495</v>
      </c>
      <c r="F14" s="27" t="str">
        <f t="shared" si="1"/>
        <v>N/A</v>
      </c>
      <c r="G14" s="23">
        <v>995</v>
      </c>
      <c r="H14" s="27" t="str">
        <f t="shared" si="2"/>
        <v>N/A</v>
      </c>
      <c r="I14" s="8">
        <v>13.27</v>
      </c>
      <c r="J14" s="8">
        <v>101</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25167</v>
      </c>
      <c r="D16" s="27" t="str">
        <f t="shared" si="0"/>
        <v>N/A</v>
      </c>
      <c r="E16" s="23">
        <v>26065</v>
      </c>
      <c r="F16" s="27" t="str">
        <f t="shared" si="1"/>
        <v>N/A</v>
      </c>
      <c r="G16" s="23">
        <v>26583</v>
      </c>
      <c r="H16" s="27" t="str">
        <f t="shared" si="2"/>
        <v>N/A</v>
      </c>
      <c r="I16" s="8">
        <v>3.5680000000000001</v>
      </c>
      <c r="J16" s="8">
        <v>1.9870000000000001</v>
      </c>
      <c r="K16" s="28" t="s">
        <v>734</v>
      </c>
      <c r="L16" s="105" t="str">
        <f t="shared" si="3"/>
        <v>Yes</v>
      </c>
    </row>
    <row r="17" spans="1:12" x14ac:dyDescent="0.2">
      <c r="A17" s="137" t="s">
        <v>980</v>
      </c>
      <c r="B17" s="22" t="s">
        <v>213</v>
      </c>
      <c r="C17" s="23">
        <v>10394</v>
      </c>
      <c r="D17" s="27" t="str">
        <f t="shared" si="0"/>
        <v>N/A</v>
      </c>
      <c r="E17" s="23">
        <v>10538</v>
      </c>
      <c r="F17" s="27" t="str">
        <f t="shared" si="1"/>
        <v>N/A</v>
      </c>
      <c r="G17" s="23">
        <v>166</v>
      </c>
      <c r="H17" s="27" t="str">
        <f t="shared" si="2"/>
        <v>N/A</v>
      </c>
      <c r="I17" s="8">
        <v>1.385</v>
      </c>
      <c r="J17" s="8">
        <v>-98.4</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314</v>
      </c>
      <c r="D19" s="27" t="str">
        <f t="shared" si="0"/>
        <v>N/A</v>
      </c>
      <c r="E19" s="23">
        <v>302</v>
      </c>
      <c r="F19" s="27" t="str">
        <f t="shared" si="1"/>
        <v>N/A</v>
      </c>
      <c r="G19" s="23">
        <v>285</v>
      </c>
      <c r="H19" s="27" t="str">
        <f t="shared" si="2"/>
        <v>N/A</v>
      </c>
      <c r="I19" s="8">
        <v>-3.82</v>
      </c>
      <c r="J19" s="8">
        <v>-5.63</v>
      </c>
      <c r="K19" s="28" t="s">
        <v>734</v>
      </c>
      <c r="L19" s="105" t="str">
        <f t="shared" si="3"/>
        <v>Yes</v>
      </c>
    </row>
    <row r="20" spans="1:12" x14ac:dyDescent="0.2">
      <c r="A20" s="137" t="s">
        <v>983</v>
      </c>
      <c r="B20" s="22" t="s">
        <v>213</v>
      </c>
      <c r="C20" s="23">
        <v>14459</v>
      </c>
      <c r="D20" s="27" t="str">
        <f t="shared" si="0"/>
        <v>N/A</v>
      </c>
      <c r="E20" s="23">
        <v>15225</v>
      </c>
      <c r="F20" s="27" t="str">
        <f t="shared" si="1"/>
        <v>N/A</v>
      </c>
      <c r="G20" s="23">
        <v>26132</v>
      </c>
      <c r="H20" s="27" t="str">
        <f t="shared" si="2"/>
        <v>N/A</v>
      </c>
      <c r="I20" s="8">
        <v>5.298</v>
      </c>
      <c r="J20" s="8">
        <v>71.64</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191688</v>
      </c>
      <c r="D22" s="27" t="str">
        <f t="shared" si="0"/>
        <v>N/A</v>
      </c>
      <c r="E22" s="23">
        <v>189651</v>
      </c>
      <c r="F22" s="27" t="str">
        <f t="shared" si="1"/>
        <v>N/A</v>
      </c>
      <c r="G22" s="23">
        <v>204868</v>
      </c>
      <c r="H22" s="27" t="str">
        <f t="shared" si="2"/>
        <v>N/A</v>
      </c>
      <c r="I22" s="8">
        <v>-1.06</v>
      </c>
      <c r="J22" s="8">
        <v>8.0239999999999991</v>
      </c>
      <c r="K22" s="28" t="s">
        <v>734</v>
      </c>
      <c r="L22" s="105" t="str">
        <f t="shared" si="3"/>
        <v>Yes</v>
      </c>
    </row>
    <row r="23" spans="1:12" x14ac:dyDescent="0.2">
      <c r="A23" s="137" t="s">
        <v>985</v>
      </c>
      <c r="B23" s="22" t="s">
        <v>213</v>
      </c>
      <c r="C23" s="23">
        <v>2939</v>
      </c>
      <c r="D23" s="27" t="str">
        <f t="shared" si="0"/>
        <v>N/A</v>
      </c>
      <c r="E23" s="23">
        <v>2675</v>
      </c>
      <c r="F23" s="27" t="str">
        <f t="shared" si="1"/>
        <v>N/A</v>
      </c>
      <c r="G23" s="23">
        <v>2252</v>
      </c>
      <c r="H23" s="27" t="str">
        <f t="shared" si="2"/>
        <v>N/A</v>
      </c>
      <c r="I23" s="8">
        <v>-8.98</v>
      </c>
      <c r="J23" s="8">
        <v>-15.8</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184114</v>
      </c>
      <c r="D26" s="27" t="str">
        <f t="shared" si="0"/>
        <v>N/A</v>
      </c>
      <c r="E26" s="23">
        <v>182283</v>
      </c>
      <c r="F26" s="27" t="str">
        <f t="shared" si="1"/>
        <v>N/A</v>
      </c>
      <c r="G26" s="23">
        <v>197885</v>
      </c>
      <c r="H26" s="27" t="str">
        <f t="shared" si="2"/>
        <v>N/A</v>
      </c>
      <c r="I26" s="8">
        <v>-0.99399999999999999</v>
      </c>
      <c r="J26" s="8">
        <v>8.5589999999999993</v>
      </c>
      <c r="K26" s="28" t="s">
        <v>734</v>
      </c>
      <c r="L26" s="105" t="str">
        <f t="shared" si="3"/>
        <v>Yes</v>
      </c>
    </row>
    <row r="27" spans="1:12" x14ac:dyDescent="0.2">
      <c r="A27" s="137" t="s">
        <v>989</v>
      </c>
      <c r="B27" s="22" t="s">
        <v>213</v>
      </c>
      <c r="C27" s="23">
        <v>78</v>
      </c>
      <c r="D27" s="27" t="str">
        <f t="shared" si="0"/>
        <v>N/A</v>
      </c>
      <c r="E27" s="23">
        <v>11</v>
      </c>
      <c r="F27" s="27" t="str">
        <f t="shared" si="1"/>
        <v>N/A</v>
      </c>
      <c r="G27" s="23">
        <v>11</v>
      </c>
      <c r="H27" s="27" t="str">
        <f t="shared" si="2"/>
        <v>N/A</v>
      </c>
      <c r="I27" s="8">
        <v>-98.7</v>
      </c>
      <c r="J27" s="8">
        <v>0</v>
      </c>
      <c r="K27" s="28" t="s">
        <v>734</v>
      </c>
      <c r="L27" s="105" t="str">
        <f t="shared" si="3"/>
        <v>Yes</v>
      </c>
    </row>
    <row r="28" spans="1:12" x14ac:dyDescent="0.2">
      <c r="A28" s="156" t="s">
        <v>990</v>
      </c>
      <c r="B28" s="22" t="s">
        <v>213</v>
      </c>
      <c r="C28" s="23">
        <v>4398</v>
      </c>
      <c r="D28" s="27" t="str">
        <f t="shared" si="0"/>
        <v>N/A</v>
      </c>
      <c r="E28" s="23">
        <v>4572</v>
      </c>
      <c r="F28" s="27" t="str">
        <f t="shared" si="1"/>
        <v>N/A</v>
      </c>
      <c r="G28" s="23">
        <v>4729</v>
      </c>
      <c r="H28" s="27" t="str">
        <f t="shared" si="2"/>
        <v>N/A</v>
      </c>
      <c r="I28" s="8">
        <v>3.956</v>
      </c>
      <c r="J28" s="8">
        <v>3.4340000000000002</v>
      </c>
      <c r="K28" s="28" t="s">
        <v>734</v>
      </c>
      <c r="L28" s="105" t="str">
        <f t="shared" si="3"/>
        <v>Yes</v>
      </c>
    </row>
    <row r="29" spans="1:12" x14ac:dyDescent="0.2">
      <c r="A29" s="156" t="s">
        <v>991</v>
      </c>
      <c r="B29" s="22" t="s">
        <v>213</v>
      </c>
      <c r="C29" s="23">
        <v>159</v>
      </c>
      <c r="D29" s="27" t="str">
        <f t="shared" si="0"/>
        <v>N/A</v>
      </c>
      <c r="E29" s="23">
        <v>120</v>
      </c>
      <c r="F29" s="27" t="str">
        <f t="shared" si="1"/>
        <v>N/A</v>
      </c>
      <c r="G29" s="23">
        <v>11</v>
      </c>
      <c r="H29" s="27" t="str">
        <f t="shared" si="2"/>
        <v>N/A</v>
      </c>
      <c r="I29" s="8">
        <v>-24.5</v>
      </c>
      <c r="J29" s="8">
        <v>-99.2</v>
      </c>
      <c r="K29" s="28" t="s">
        <v>734</v>
      </c>
      <c r="L29" s="105" t="str">
        <f t="shared" si="3"/>
        <v>No</v>
      </c>
    </row>
    <row r="30" spans="1:12" x14ac:dyDescent="0.2">
      <c r="A30" s="156" t="s">
        <v>106</v>
      </c>
      <c r="B30" s="22" t="s">
        <v>213</v>
      </c>
      <c r="C30" s="23">
        <v>41704</v>
      </c>
      <c r="D30" s="27" t="str">
        <f t="shared" si="0"/>
        <v>N/A</v>
      </c>
      <c r="E30" s="23">
        <v>43084</v>
      </c>
      <c r="F30" s="27" t="str">
        <f t="shared" si="1"/>
        <v>N/A</v>
      </c>
      <c r="G30" s="23">
        <v>48473</v>
      </c>
      <c r="H30" s="27" t="str">
        <f t="shared" si="2"/>
        <v>N/A</v>
      </c>
      <c r="I30" s="8">
        <v>3.3090000000000002</v>
      </c>
      <c r="J30" s="8">
        <v>12.51</v>
      </c>
      <c r="K30" s="28" t="s">
        <v>734</v>
      </c>
      <c r="L30" s="105" t="str">
        <f t="shared" si="3"/>
        <v>Yes</v>
      </c>
    </row>
    <row r="31" spans="1:12" x14ac:dyDescent="0.2">
      <c r="A31" s="168" t="s">
        <v>992</v>
      </c>
      <c r="B31" s="22" t="s">
        <v>213</v>
      </c>
      <c r="C31" s="23">
        <v>23471</v>
      </c>
      <c r="D31" s="27" t="str">
        <f t="shared" si="0"/>
        <v>N/A</v>
      </c>
      <c r="E31" s="23">
        <v>24874</v>
      </c>
      <c r="F31" s="27" t="str">
        <f t="shared" si="1"/>
        <v>N/A</v>
      </c>
      <c r="G31" s="23">
        <v>36174</v>
      </c>
      <c r="H31" s="27" t="str">
        <f t="shared" si="2"/>
        <v>N/A</v>
      </c>
      <c r="I31" s="8">
        <v>5.9779999999999998</v>
      </c>
      <c r="J31" s="8">
        <v>45.43</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9606</v>
      </c>
      <c r="D34" s="27" t="str">
        <f t="shared" si="0"/>
        <v>N/A</v>
      </c>
      <c r="E34" s="23">
        <v>8556</v>
      </c>
      <c r="F34" s="27" t="str">
        <f t="shared" si="1"/>
        <v>N/A</v>
      </c>
      <c r="G34" s="23">
        <v>8441</v>
      </c>
      <c r="H34" s="27" t="str">
        <f t="shared" si="2"/>
        <v>N/A</v>
      </c>
      <c r="I34" s="8">
        <v>-10.9</v>
      </c>
      <c r="J34" s="8">
        <v>-1.34</v>
      </c>
      <c r="K34" s="28" t="s">
        <v>734</v>
      </c>
      <c r="L34" s="105" t="str">
        <f t="shared" si="3"/>
        <v>Yes</v>
      </c>
    </row>
    <row r="35" spans="1:12" x14ac:dyDescent="0.2">
      <c r="A35" s="168" t="s">
        <v>996</v>
      </c>
      <c r="B35" s="22" t="s">
        <v>213</v>
      </c>
      <c r="C35" s="23">
        <v>8148</v>
      </c>
      <c r="D35" s="27" t="str">
        <f t="shared" si="0"/>
        <v>N/A</v>
      </c>
      <c r="E35" s="23">
        <v>9237</v>
      </c>
      <c r="F35" s="27" t="str">
        <f t="shared" si="1"/>
        <v>N/A</v>
      </c>
      <c r="G35" s="23">
        <v>3785</v>
      </c>
      <c r="H35" s="27" t="str">
        <f t="shared" si="2"/>
        <v>N/A</v>
      </c>
      <c r="I35" s="8">
        <v>13.37</v>
      </c>
      <c r="J35" s="8">
        <v>-59</v>
      </c>
      <c r="K35" s="28" t="s">
        <v>734</v>
      </c>
      <c r="L35" s="105" t="str">
        <f t="shared" si="3"/>
        <v>No</v>
      </c>
    </row>
    <row r="36" spans="1:12" x14ac:dyDescent="0.2">
      <c r="A36" s="168" t="s">
        <v>997</v>
      </c>
      <c r="B36" s="22" t="s">
        <v>213</v>
      </c>
      <c r="C36" s="23">
        <v>479</v>
      </c>
      <c r="D36" s="27" t="str">
        <f t="shared" si="0"/>
        <v>N/A</v>
      </c>
      <c r="E36" s="23">
        <v>417</v>
      </c>
      <c r="F36" s="27" t="str">
        <f t="shared" si="1"/>
        <v>N/A</v>
      </c>
      <c r="G36" s="23">
        <v>73</v>
      </c>
      <c r="H36" s="27" t="str">
        <f t="shared" si="2"/>
        <v>N/A</v>
      </c>
      <c r="I36" s="8">
        <v>-12.9</v>
      </c>
      <c r="J36" s="8">
        <v>-82.5</v>
      </c>
      <c r="K36" s="28" t="s">
        <v>734</v>
      </c>
      <c r="L36" s="105" t="str">
        <f t="shared" si="3"/>
        <v>No</v>
      </c>
    </row>
    <row r="37" spans="1:12" x14ac:dyDescent="0.2">
      <c r="A37" s="168" t="s">
        <v>122</v>
      </c>
      <c r="B37" s="22" t="s">
        <v>213</v>
      </c>
      <c r="C37" s="23">
        <v>2744</v>
      </c>
      <c r="D37" s="27" t="str">
        <f t="shared" si="0"/>
        <v>N/A</v>
      </c>
      <c r="E37" s="23">
        <v>48</v>
      </c>
      <c r="F37" s="27" t="str">
        <f t="shared" si="1"/>
        <v>N/A</v>
      </c>
      <c r="G37" s="23">
        <v>64</v>
      </c>
      <c r="H37" s="27" t="str">
        <f t="shared" si="2"/>
        <v>N/A</v>
      </c>
      <c r="I37" s="8">
        <v>-98.3</v>
      </c>
      <c r="J37" s="8">
        <v>33.33</v>
      </c>
      <c r="K37" s="28" t="s">
        <v>734</v>
      </c>
      <c r="L37" s="105" t="str">
        <f t="shared" si="3"/>
        <v>No</v>
      </c>
    </row>
    <row r="38" spans="1:12" x14ac:dyDescent="0.2">
      <c r="A38" s="168" t="s">
        <v>84</v>
      </c>
      <c r="B38" s="22" t="s">
        <v>213</v>
      </c>
      <c r="C38" s="29">
        <v>1045126278</v>
      </c>
      <c r="D38" s="27" t="str">
        <f t="shared" si="0"/>
        <v>N/A</v>
      </c>
      <c r="E38" s="29">
        <v>1032739539</v>
      </c>
      <c r="F38" s="27" t="str">
        <f t="shared" si="1"/>
        <v>N/A</v>
      </c>
      <c r="G38" s="29">
        <v>1047358910</v>
      </c>
      <c r="H38" s="27" t="str">
        <f t="shared" si="2"/>
        <v>N/A</v>
      </c>
      <c r="I38" s="8">
        <v>-1.19</v>
      </c>
      <c r="J38" s="8">
        <v>1.4159999999999999</v>
      </c>
      <c r="K38" s="28" t="s">
        <v>734</v>
      </c>
      <c r="L38" s="105" t="str">
        <f t="shared" si="3"/>
        <v>Yes</v>
      </c>
    </row>
    <row r="39" spans="1:12" x14ac:dyDescent="0.2">
      <c r="A39" s="168" t="s">
        <v>1276</v>
      </c>
      <c r="B39" s="22" t="s">
        <v>213</v>
      </c>
      <c r="C39" s="29">
        <v>4030.4591777000001</v>
      </c>
      <c r="D39" s="27" t="str">
        <f t="shared" si="0"/>
        <v>N/A</v>
      </c>
      <c r="E39" s="29">
        <v>3977.6591715</v>
      </c>
      <c r="F39" s="27" t="str">
        <f t="shared" si="1"/>
        <v>N/A</v>
      </c>
      <c r="G39" s="29">
        <v>3728.2509922999998</v>
      </c>
      <c r="H39" s="27" t="str">
        <f t="shared" si="2"/>
        <v>N/A</v>
      </c>
      <c r="I39" s="8">
        <v>-1.31</v>
      </c>
      <c r="J39" s="8">
        <v>-6.27</v>
      </c>
      <c r="K39" s="28" t="s">
        <v>734</v>
      </c>
      <c r="L39" s="105" t="str">
        <f t="shared" si="3"/>
        <v>Yes</v>
      </c>
    </row>
    <row r="40" spans="1:12" x14ac:dyDescent="0.2">
      <c r="A40" s="168" t="s">
        <v>1277</v>
      </c>
      <c r="B40" s="22" t="s">
        <v>213</v>
      </c>
      <c r="C40" s="29">
        <v>4901.9782744000004</v>
      </c>
      <c r="D40" s="27" t="str">
        <f>IF($B40="N/A","N/A",IF(C40&gt;10,"No",IF(C40&lt;-10,"No","Yes")))</f>
        <v>N/A</v>
      </c>
      <c r="E40" s="29">
        <v>4792.0280031000002</v>
      </c>
      <c r="F40" s="27" t="str">
        <f>IF($B40="N/A","N/A",IF(E40&gt;10,"No",IF(E40&lt;-10,"No","Yes")))</f>
        <v>N/A</v>
      </c>
      <c r="G40" s="29">
        <v>4584.0689694000002</v>
      </c>
      <c r="H40" s="27" t="str">
        <f>IF($B40="N/A","N/A",IF(G40&gt;10,"No",IF(G40&lt;-10,"No","Yes")))</f>
        <v>N/A</v>
      </c>
      <c r="I40" s="8">
        <v>-2.2400000000000002</v>
      </c>
      <c r="J40" s="8">
        <v>-4.34</v>
      </c>
      <c r="K40" s="28" t="s">
        <v>734</v>
      </c>
      <c r="L40" s="105" t="str">
        <f>IF(J40="Div by 0", "N/A", IF(K40="N/A","N/A", IF(J40&gt;VALUE(MID(K40,1,2)), "No", IF(J40&lt;-1*VALUE(MID(K40,1,2)), "No", "Yes"))))</f>
        <v>Yes</v>
      </c>
    </row>
    <row r="41" spans="1:12" x14ac:dyDescent="0.2">
      <c r="A41" s="168" t="s">
        <v>107</v>
      </c>
      <c r="B41" s="22" t="s">
        <v>213</v>
      </c>
      <c r="C41" s="29">
        <v>54501212</v>
      </c>
      <c r="D41" s="27" t="str">
        <f t="shared" ref="D41:D44" si="4">IF($B41="N/A","N/A",IF(C41&gt;10,"No",IF(C41&lt;-10,"No","Yes")))</f>
        <v>N/A</v>
      </c>
      <c r="E41" s="29">
        <v>97943870</v>
      </c>
      <c r="F41" s="27" t="str">
        <f t="shared" ref="F41:F44" si="5">IF($B41="N/A","N/A",IF(E41&gt;10,"No",IF(E41&lt;-10,"No","Yes")))</f>
        <v>N/A</v>
      </c>
      <c r="G41" s="29">
        <v>145243526</v>
      </c>
      <c r="H41" s="27" t="str">
        <f t="shared" ref="H41:H44" si="6">IF($B41="N/A","N/A",IF(G41&gt;10,"No",IF(G41&lt;-10,"No","Yes")))</f>
        <v>N/A</v>
      </c>
      <c r="I41" s="8">
        <v>79.709999999999994</v>
      </c>
      <c r="J41" s="8">
        <v>48.29</v>
      </c>
      <c r="K41" s="28" t="s">
        <v>734</v>
      </c>
      <c r="L41" s="105" t="str">
        <f t="shared" ref="L41:L43" si="7">IF(J41="Div by 0", "N/A", IF(K41="N/A","N/A", IF(J41&gt;VALUE(MID(K41,1,2)), "No", IF(J41&lt;-1*VALUE(MID(K41,1,2)), "No", "Yes"))))</f>
        <v>No</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16730.435828999998</v>
      </c>
      <c r="D45" s="27" t="str">
        <f t="shared" ref="D45:D71" si="8">IF($B45="N/A","N/A",IF(C45&gt;10,"No",IF(C45&lt;-10,"No","Yes")))</f>
        <v>N/A</v>
      </c>
      <c r="E45" s="29">
        <v>17525.209580999999</v>
      </c>
      <c r="F45" s="27" t="str">
        <f t="shared" ref="F45:F71" si="9">IF($B45="N/A","N/A",IF(E45&gt;10,"No",IF(E45&lt;-10,"No","Yes")))</f>
        <v>N/A</v>
      </c>
      <c r="G45" s="29">
        <v>18259.461538</v>
      </c>
      <c r="H45" s="27" t="str">
        <f t="shared" ref="H45:H71" si="10">IF($B45="N/A","N/A",IF(G45&gt;10,"No",IF(G45&lt;-10,"No","Yes")))</f>
        <v>N/A</v>
      </c>
      <c r="I45" s="8">
        <v>4.75</v>
      </c>
      <c r="J45" s="8">
        <v>4.1900000000000004</v>
      </c>
      <c r="K45" s="28" t="s">
        <v>734</v>
      </c>
      <c r="L45" s="105" t="str">
        <f t="shared" ref="L45:L71" si="11">IF(J45="Div by 0", "N/A", IF(K45="N/A","N/A", IF(J45&gt;VALUE(MID(K45,1,2)), "No", IF(J45&lt;-1*VALUE(MID(K45,1,2)), "No", "Yes"))))</f>
        <v>Yes</v>
      </c>
    </row>
    <row r="46" spans="1:12" x14ac:dyDescent="0.2">
      <c r="A46" s="168" t="s">
        <v>1280</v>
      </c>
      <c r="B46" s="22" t="s">
        <v>213</v>
      </c>
      <c r="C46" s="29">
        <v>20499.876220999999</v>
      </c>
      <c r="D46" s="27" t="str">
        <f t="shared" si="8"/>
        <v>N/A</v>
      </c>
      <c r="E46" s="29">
        <v>18719.329376999998</v>
      </c>
      <c r="F46" s="27" t="str">
        <f t="shared" si="9"/>
        <v>N/A</v>
      </c>
      <c r="G46" s="29">
        <v>420</v>
      </c>
      <c r="H46" s="27" t="str">
        <f t="shared" si="10"/>
        <v>N/A</v>
      </c>
      <c r="I46" s="8">
        <v>-8.69</v>
      </c>
      <c r="J46" s="8">
        <v>-97.8</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94.25</v>
      </c>
      <c r="D48" s="27" t="str">
        <f t="shared" si="8"/>
        <v>N/A</v>
      </c>
      <c r="E48" s="29">
        <v>0</v>
      </c>
      <c r="F48" s="27" t="str">
        <f t="shared" si="9"/>
        <v>N/A</v>
      </c>
      <c r="G48" s="29">
        <v>21</v>
      </c>
      <c r="H48" s="27" t="str">
        <f t="shared" si="10"/>
        <v>N/A</v>
      </c>
      <c r="I48" s="8">
        <v>-100</v>
      </c>
      <c r="J48" s="8" t="s">
        <v>1748</v>
      </c>
      <c r="K48" s="28" t="s">
        <v>734</v>
      </c>
      <c r="L48" s="105" t="str">
        <f t="shared" si="11"/>
        <v>N/A</v>
      </c>
    </row>
    <row r="49" spans="1:12" x14ac:dyDescent="0.2">
      <c r="A49" s="168" t="s">
        <v>1283</v>
      </c>
      <c r="B49" s="22" t="s">
        <v>213</v>
      </c>
      <c r="C49" s="29">
        <v>14234.615561000001</v>
      </c>
      <c r="D49" s="27" t="str">
        <f t="shared" si="8"/>
        <v>N/A</v>
      </c>
      <c r="E49" s="29">
        <v>16818.456566000001</v>
      </c>
      <c r="F49" s="27" t="str">
        <f t="shared" si="9"/>
        <v>N/A</v>
      </c>
      <c r="G49" s="29">
        <v>18369.041206000002</v>
      </c>
      <c r="H49" s="27" t="str">
        <f t="shared" si="10"/>
        <v>N/A</v>
      </c>
      <c r="I49" s="8">
        <v>18.149999999999999</v>
      </c>
      <c r="J49" s="8">
        <v>9.2200000000000006</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20417.292485999998</v>
      </c>
      <c r="D51" s="27" t="str">
        <f t="shared" si="8"/>
        <v>N/A</v>
      </c>
      <c r="E51" s="29">
        <v>19829.870860999999</v>
      </c>
      <c r="F51" s="27" t="str">
        <f t="shared" si="9"/>
        <v>N/A</v>
      </c>
      <c r="G51" s="29">
        <v>19870.922656999999</v>
      </c>
      <c r="H51" s="27" t="str">
        <f t="shared" si="10"/>
        <v>N/A</v>
      </c>
      <c r="I51" s="8">
        <v>-2.88</v>
      </c>
      <c r="J51" s="8">
        <v>0.20699999999999999</v>
      </c>
      <c r="K51" s="28" t="s">
        <v>734</v>
      </c>
      <c r="L51" s="105" t="str">
        <f t="shared" si="11"/>
        <v>Yes</v>
      </c>
    </row>
    <row r="52" spans="1:12" x14ac:dyDescent="0.2">
      <c r="A52" s="168" t="s">
        <v>1286</v>
      </c>
      <c r="B52" s="22" t="s">
        <v>213</v>
      </c>
      <c r="C52" s="29">
        <v>19606.676833000001</v>
      </c>
      <c r="D52" s="27" t="str">
        <f t="shared" si="8"/>
        <v>N/A</v>
      </c>
      <c r="E52" s="29">
        <v>19559.248624</v>
      </c>
      <c r="F52" s="27" t="str">
        <f t="shared" si="9"/>
        <v>N/A</v>
      </c>
      <c r="G52" s="29">
        <v>2445.0361446000002</v>
      </c>
      <c r="H52" s="27" t="str">
        <f t="shared" si="10"/>
        <v>N/A</v>
      </c>
      <c r="I52" s="8">
        <v>-0.24199999999999999</v>
      </c>
      <c r="J52" s="8">
        <v>-87.5</v>
      </c>
      <c r="K52" s="28" t="s">
        <v>734</v>
      </c>
      <c r="L52" s="105" t="str">
        <f t="shared" si="11"/>
        <v>No</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23967.977706999998</v>
      </c>
      <c r="D54" s="27" t="str">
        <f t="shared" si="8"/>
        <v>N/A</v>
      </c>
      <c r="E54" s="29">
        <v>22836.635762000002</v>
      </c>
      <c r="F54" s="27" t="str">
        <f t="shared" si="9"/>
        <v>N/A</v>
      </c>
      <c r="G54" s="29">
        <v>20800.582456</v>
      </c>
      <c r="H54" s="27" t="str">
        <f t="shared" si="10"/>
        <v>N/A</v>
      </c>
      <c r="I54" s="8">
        <v>-4.72</v>
      </c>
      <c r="J54" s="8">
        <v>-8.92</v>
      </c>
      <c r="K54" s="28" t="s">
        <v>734</v>
      </c>
      <c r="L54" s="105" t="str">
        <f t="shared" si="11"/>
        <v>Yes</v>
      </c>
    </row>
    <row r="55" spans="1:12" x14ac:dyDescent="0.2">
      <c r="A55" s="168" t="s">
        <v>1663</v>
      </c>
      <c r="B55" s="22" t="s">
        <v>213</v>
      </c>
      <c r="C55" s="29">
        <v>20922.903105000001</v>
      </c>
      <c r="D55" s="27" t="str">
        <f t="shared" si="8"/>
        <v>N/A</v>
      </c>
      <c r="E55" s="29">
        <v>19957.540755000002</v>
      </c>
      <c r="F55" s="27" t="str">
        <f t="shared" si="9"/>
        <v>N/A</v>
      </c>
      <c r="G55" s="29">
        <v>19971.479221000001</v>
      </c>
      <c r="H55" s="27" t="str">
        <f t="shared" si="10"/>
        <v>N/A</v>
      </c>
      <c r="I55" s="8">
        <v>-4.6100000000000003</v>
      </c>
      <c r="J55" s="8">
        <v>6.9800000000000001E-2</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1762.3431095999999</v>
      </c>
      <c r="D57" s="27" t="str">
        <f t="shared" si="8"/>
        <v>N/A</v>
      </c>
      <c r="E57" s="29">
        <v>1719.754449</v>
      </c>
      <c r="F57" s="27" t="str">
        <f t="shared" si="9"/>
        <v>N/A</v>
      </c>
      <c r="G57" s="29">
        <v>1569.1218638</v>
      </c>
      <c r="H57" s="27" t="str">
        <f t="shared" si="10"/>
        <v>N/A</v>
      </c>
      <c r="I57" s="8">
        <v>-2.42</v>
      </c>
      <c r="J57" s="8">
        <v>-8.76</v>
      </c>
      <c r="K57" s="28" t="s">
        <v>734</v>
      </c>
      <c r="L57" s="105" t="str">
        <f t="shared" si="11"/>
        <v>Yes</v>
      </c>
    </row>
    <row r="58" spans="1:12" x14ac:dyDescent="0.2">
      <c r="A58" s="168" t="s">
        <v>1290</v>
      </c>
      <c r="B58" s="22" t="s">
        <v>213</v>
      </c>
      <c r="C58" s="29">
        <v>4135.6556651999999</v>
      </c>
      <c r="D58" s="27" t="str">
        <f t="shared" si="8"/>
        <v>N/A</v>
      </c>
      <c r="E58" s="29">
        <v>3858.48</v>
      </c>
      <c r="F58" s="27" t="str">
        <f t="shared" si="9"/>
        <v>N/A</v>
      </c>
      <c r="G58" s="29">
        <v>3978.6429840000001</v>
      </c>
      <c r="H58" s="27" t="str">
        <f t="shared" si="10"/>
        <v>N/A</v>
      </c>
      <c r="I58" s="8">
        <v>-6.7</v>
      </c>
      <c r="J58" s="8">
        <v>3.1139999999999999</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1650.0352336000001</v>
      </c>
      <c r="D61" s="27" t="str">
        <f t="shared" si="8"/>
        <v>N/A</v>
      </c>
      <c r="E61" s="29">
        <v>1611.4274617000001</v>
      </c>
      <c r="F61" s="27" t="str">
        <f t="shared" si="9"/>
        <v>N/A</v>
      </c>
      <c r="G61" s="29">
        <v>1489.4151654</v>
      </c>
      <c r="H61" s="27" t="str">
        <f t="shared" si="10"/>
        <v>N/A</v>
      </c>
      <c r="I61" s="8">
        <v>-2.34</v>
      </c>
      <c r="J61" s="8">
        <v>-7.57</v>
      </c>
      <c r="K61" s="28" t="s">
        <v>734</v>
      </c>
      <c r="L61" s="105" t="str">
        <f t="shared" si="11"/>
        <v>Yes</v>
      </c>
    </row>
    <row r="62" spans="1:12" x14ac:dyDescent="0.2">
      <c r="A62" s="104" t="s">
        <v>1668</v>
      </c>
      <c r="B62" s="22" t="s">
        <v>213</v>
      </c>
      <c r="C62" s="29">
        <v>7713.7307692000004</v>
      </c>
      <c r="D62" s="27" t="str">
        <f t="shared" si="8"/>
        <v>N/A</v>
      </c>
      <c r="E62" s="29">
        <v>7040</v>
      </c>
      <c r="F62" s="27" t="str">
        <f t="shared" si="9"/>
        <v>N/A</v>
      </c>
      <c r="G62" s="29">
        <v>4550</v>
      </c>
      <c r="H62" s="27" t="str">
        <f t="shared" si="10"/>
        <v>N/A</v>
      </c>
      <c r="I62" s="8">
        <v>-8.73</v>
      </c>
      <c r="J62" s="8">
        <v>-35.4</v>
      </c>
      <c r="K62" s="28" t="s">
        <v>734</v>
      </c>
      <c r="L62" s="105" t="str">
        <f t="shared" si="11"/>
        <v>No</v>
      </c>
    </row>
    <row r="63" spans="1:12" x14ac:dyDescent="0.2">
      <c r="A63" s="104" t="s">
        <v>1669</v>
      </c>
      <c r="B63" s="22" t="s">
        <v>213</v>
      </c>
      <c r="C63" s="29">
        <v>4815.1975898000001</v>
      </c>
      <c r="D63" s="27" t="str">
        <f t="shared" si="8"/>
        <v>N/A</v>
      </c>
      <c r="E63" s="29">
        <v>4811.6671041</v>
      </c>
      <c r="F63" s="27" t="str">
        <f t="shared" si="9"/>
        <v>N/A</v>
      </c>
      <c r="G63" s="29">
        <v>3756.7105096</v>
      </c>
      <c r="H63" s="27" t="str">
        <f t="shared" si="10"/>
        <v>N/A</v>
      </c>
      <c r="I63" s="8">
        <v>-7.2999999999999995E-2</v>
      </c>
      <c r="J63" s="8">
        <v>-21.9</v>
      </c>
      <c r="K63" s="28" t="s">
        <v>734</v>
      </c>
      <c r="L63" s="105" t="str">
        <f t="shared" si="11"/>
        <v>Yes</v>
      </c>
    </row>
    <row r="64" spans="1:12" x14ac:dyDescent="0.2">
      <c r="A64" s="104" t="s">
        <v>1670</v>
      </c>
      <c r="B64" s="22" t="s">
        <v>213</v>
      </c>
      <c r="C64" s="29">
        <v>577.59119496999995</v>
      </c>
      <c r="D64" s="27" t="str">
        <f t="shared" si="8"/>
        <v>N/A</v>
      </c>
      <c r="E64" s="29">
        <v>749.19166667000002</v>
      </c>
      <c r="F64" s="27" t="str">
        <f t="shared" si="9"/>
        <v>N/A</v>
      </c>
      <c r="G64" s="29">
        <v>0</v>
      </c>
      <c r="H64" s="27" t="str">
        <f t="shared" si="10"/>
        <v>N/A</v>
      </c>
      <c r="I64" s="8">
        <v>29.71</v>
      </c>
      <c r="J64" s="8">
        <v>-100</v>
      </c>
      <c r="K64" s="28" t="s">
        <v>734</v>
      </c>
      <c r="L64" s="105" t="str">
        <f t="shared" si="11"/>
        <v>No</v>
      </c>
    </row>
    <row r="65" spans="1:12" x14ac:dyDescent="0.2">
      <c r="A65" s="104" t="s">
        <v>1671</v>
      </c>
      <c r="B65" s="22" t="s">
        <v>213</v>
      </c>
      <c r="C65" s="29">
        <v>4338.9096010000003</v>
      </c>
      <c r="D65" s="27" t="str">
        <f t="shared" si="8"/>
        <v>N/A</v>
      </c>
      <c r="E65" s="29">
        <v>4063.8579055</v>
      </c>
      <c r="F65" s="27" t="str">
        <f t="shared" si="9"/>
        <v>N/A</v>
      </c>
      <c r="G65" s="29">
        <v>3700.8147629</v>
      </c>
      <c r="H65" s="27" t="str">
        <f t="shared" si="10"/>
        <v>N/A</v>
      </c>
      <c r="I65" s="8">
        <v>-6.34</v>
      </c>
      <c r="J65" s="8">
        <v>-8.93</v>
      </c>
      <c r="K65" s="28" t="s">
        <v>734</v>
      </c>
      <c r="L65" s="105" t="str">
        <f t="shared" si="11"/>
        <v>Yes</v>
      </c>
    </row>
    <row r="66" spans="1:12" x14ac:dyDescent="0.2">
      <c r="A66" s="104" t="s">
        <v>1672</v>
      </c>
      <c r="B66" s="22" t="s">
        <v>213</v>
      </c>
      <c r="C66" s="29">
        <v>4623.2059136999997</v>
      </c>
      <c r="D66" s="27" t="str">
        <f t="shared" si="8"/>
        <v>N/A</v>
      </c>
      <c r="E66" s="29">
        <v>4278.9257859999998</v>
      </c>
      <c r="F66" s="27" t="str">
        <f t="shared" si="9"/>
        <v>N/A</v>
      </c>
      <c r="G66" s="29">
        <v>3858.9504063999998</v>
      </c>
      <c r="H66" s="27" t="str">
        <f t="shared" si="10"/>
        <v>N/A</v>
      </c>
      <c r="I66" s="8">
        <v>-7.45</v>
      </c>
      <c r="J66" s="8">
        <v>-9.81</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4436.5880699999998</v>
      </c>
      <c r="D69" s="27" t="str">
        <f t="shared" si="8"/>
        <v>N/A</v>
      </c>
      <c r="E69" s="29">
        <v>4586.4855072</v>
      </c>
      <c r="F69" s="27" t="str">
        <f t="shared" si="9"/>
        <v>N/A</v>
      </c>
      <c r="G69" s="29">
        <v>4369.4704419</v>
      </c>
      <c r="H69" s="27" t="str">
        <f t="shared" si="10"/>
        <v>N/A</v>
      </c>
      <c r="I69" s="8">
        <v>3.379</v>
      </c>
      <c r="J69" s="8">
        <v>-4.7300000000000004</v>
      </c>
      <c r="K69" s="28" t="s">
        <v>734</v>
      </c>
      <c r="L69" s="105" t="str">
        <f t="shared" si="11"/>
        <v>Yes</v>
      </c>
    </row>
    <row r="70" spans="1:12" x14ac:dyDescent="0.2">
      <c r="A70" s="168" t="s">
        <v>1676</v>
      </c>
      <c r="B70" s="22" t="s">
        <v>213</v>
      </c>
      <c r="C70" s="29">
        <v>3615.8837751999999</v>
      </c>
      <c r="D70" s="27" t="str">
        <f t="shared" si="8"/>
        <v>N/A</v>
      </c>
      <c r="E70" s="29">
        <v>3140.7953880999999</v>
      </c>
      <c r="F70" s="27" t="str">
        <f t="shared" si="9"/>
        <v>N/A</v>
      </c>
      <c r="G70" s="29">
        <v>765.01003963000005</v>
      </c>
      <c r="H70" s="27" t="str">
        <f t="shared" si="10"/>
        <v>N/A</v>
      </c>
      <c r="I70" s="8">
        <v>-13.1</v>
      </c>
      <c r="J70" s="8">
        <v>-75.599999999999994</v>
      </c>
      <c r="K70" s="28" t="s">
        <v>734</v>
      </c>
      <c r="L70" s="105" t="str">
        <f t="shared" si="11"/>
        <v>No</v>
      </c>
    </row>
    <row r="71" spans="1:12" x14ac:dyDescent="0.2">
      <c r="A71" s="168" t="s">
        <v>1677</v>
      </c>
      <c r="B71" s="22" t="s">
        <v>213</v>
      </c>
      <c r="C71" s="29">
        <v>748.50521920999995</v>
      </c>
      <c r="D71" s="27" t="str">
        <f t="shared" si="8"/>
        <v>N/A</v>
      </c>
      <c r="E71" s="29">
        <v>958.64988010000002</v>
      </c>
      <c r="F71" s="27" t="str">
        <f t="shared" si="9"/>
        <v>N/A</v>
      </c>
      <c r="G71" s="29">
        <v>241.90410958999999</v>
      </c>
      <c r="H71" s="27" t="str">
        <f t="shared" si="10"/>
        <v>N/A</v>
      </c>
      <c r="I71" s="8">
        <v>28.08</v>
      </c>
      <c r="J71" s="8">
        <v>-74.8</v>
      </c>
      <c r="K71" s="28" t="s">
        <v>734</v>
      </c>
      <c r="L71" s="105" t="str">
        <f t="shared" si="11"/>
        <v>No</v>
      </c>
    </row>
    <row r="72" spans="1:12" x14ac:dyDescent="0.2">
      <c r="A72" s="168" t="s">
        <v>1597</v>
      </c>
      <c r="B72" s="22" t="s">
        <v>213</v>
      </c>
      <c r="C72" s="29">
        <v>276927949</v>
      </c>
      <c r="D72" s="27" t="str">
        <f t="shared" ref="D72:D135" si="12">IF($B72="N/A","N/A",IF(C72&gt;10,"No",IF(C72&lt;-10,"No","Yes")))</f>
        <v>N/A</v>
      </c>
      <c r="E72" s="29">
        <v>264729439</v>
      </c>
      <c r="F72" s="27" t="str">
        <f t="shared" ref="F72:F135" si="13">IF($B72="N/A","N/A",IF(E72&gt;10,"No",IF(E72&lt;-10,"No","Yes")))</f>
        <v>N/A</v>
      </c>
      <c r="G72" s="29">
        <v>281517532</v>
      </c>
      <c r="H72" s="27" t="str">
        <f t="shared" ref="H72:H135" si="14">IF($B72="N/A","N/A",IF(G72&gt;10,"No",IF(G72&lt;-10,"No","Yes")))</f>
        <v>N/A</v>
      </c>
      <c r="I72" s="8">
        <v>-4.4000000000000004</v>
      </c>
      <c r="J72" s="8">
        <v>6.3419999999999996</v>
      </c>
      <c r="K72" s="28" t="s">
        <v>734</v>
      </c>
      <c r="L72" s="105" t="str">
        <f t="shared" ref="L72:L132" si="15">IF(J72="Div by 0", "N/A", IF(K72="N/A","N/A", IF(J72&gt;VALUE(MID(K72,1,2)), "No", IF(J72&lt;-1*VALUE(MID(K72,1,2)), "No", "Yes"))))</f>
        <v>Yes</v>
      </c>
    </row>
    <row r="73" spans="1:12" x14ac:dyDescent="0.2">
      <c r="A73" s="168" t="s">
        <v>1598</v>
      </c>
      <c r="B73" s="22" t="s">
        <v>213</v>
      </c>
      <c r="C73" s="23">
        <v>23406</v>
      </c>
      <c r="D73" s="27" t="str">
        <f t="shared" si="12"/>
        <v>N/A</v>
      </c>
      <c r="E73" s="23">
        <v>22606</v>
      </c>
      <c r="F73" s="27" t="str">
        <f t="shared" si="13"/>
        <v>N/A</v>
      </c>
      <c r="G73" s="23">
        <v>23635</v>
      </c>
      <c r="H73" s="27" t="str">
        <f t="shared" si="14"/>
        <v>N/A</v>
      </c>
      <c r="I73" s="8">
        <v>-3.42</v>
      </c>
      <c r="J73" s="8">
        <v>4.5519999999999996</v>
      </c>
      <c r="K73" s="28" t="s">
        <v>734</v>
      </c>
      <c r="L73" s="105" t="str">
        <f t="shared" si="15"/>
        <v>Yes</v>
      </c>
    </row>
    <row r="74" spans="1:12" x14ac:dyDescent="0.2">
      <c r="A74" s="168" t="s">
        <v>1291</v>
      </c>
      <c r="B74" s="22" t="s">
        <v>213</v>
      </c>
      <c r="C74" s="29">
        <v>11831.494019</v>
      </c>
      <c r="D74" s="27" t="str">
        <f t="shared" si="12"/>
        <v>N/A</v>
      </c>
      <c r="E74" s="29">
        <v>11710.582987</v>
      </c>
      <c r="F74" s="27" t="str">
        <f t="shared" si="13"/>
        <v>N/A</v>
      </c>
      <c r="G74" s="29">
        <v>11911.044298999999</v>
      </c>
      <c r="H74" s="27" t="str">
        <f t="shared" si="14"/>
        <v>N/A</v>
      </c>
      <c r="I74" s="8">
        <v>-1.02</v>
      </c>
      <c r="J74" s="8">
        <v>1.712</v>
      </c>
      <c r="K74" s="28" t="s">
        <v>734</v>
      </c>
      <c r="L74" s="105" t="str">
        <f t="shared" si="15"/>
        <v>Yes</v>
      </c>
    </row>
    <row r="75" spans="1:12" ht="25.5" x14ac:dyDescent="0.2">
      <c r="A75" s="168" t="s">
        <v>1292</v>
      </c>
      <c r="B75" s="22" t="s">
        <v>213</v>
      </c>
      <c r="C75" s="23">
        <v>4.8526446209999996</v>
      </c>
      <c r="D75" s="27" t="str">
        <f t="shared" si="12"/>
        <v>N/A</v>
      </c>
      <c r="E75" s="23">
        <v>5.0491462444000001</v>
      </c>
      <c r="F75" s="27" t="str">
        <f t="shared" si="13"/>
        <v>N/A</v>
      </c>
      <c r="G75" s="23">
        <v>4.9147027713</v>
      </c>
      <c r="H75" s="27" t="str">
        <f t="shared" si="14"/>
        <v>N/A</v>
      </c>
      <c r="I75" s="8">
        <v>4.0490000000000004</v>
      </c>
      <c r="J75" s="8">
        <v>-2.66</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1451160</v>
      </c>
      <c r="D79" s="27" t="str">
        <f t="shared" si="12"/>
        <v>N/A</v>
      </c>
      <c r="E79" s="29">
        <v>1814934</v>
      </c>
      <c r="F79" s="27" t="str">
        <f t="shared" si="13"/>
        <v>N/A</v>
      </c>
      <c r="G79" s="29">
        <v>2250214</v>
      </c>
      <c r="H79" s="27" t="str">
        <f t="shared" si="14"/>
        <v>N/A</v>
      </c>
      <c r="I79" s="8">
        <v>25.07</v>
      </c>
      <c r="J79" s="8">
        <v>23.98</v>
      </c>
      <c r="K79" s="28" t="s">
        <v>734</v>
      </c>
      <c r="L79" s="105" t="str">
        <f t="shared" si="15"/>
        <v>Yes</v>
      </c>
    </row>
    <row r="80" spans="1:12" x14ac:dyDescent="0.2">
      <c r="A80" s="168" t="s">
        <v>548</v>
      </c>
      <c r="B80" s="22" t="s">
        <v>213</v>
      </c>
      <c r="C80" s="23">
        <v>78</v>
      </c>
      <c r="D80" s="27" t="str">
        <f t="shared" si="12"/>
        <v>N/A</v>
      </c>
      <c r="E80" s="23">
        <v>100</v>
      </c>
      <c r="F80" s="27" t="str">
        <f t="shared" si="13"/>
        <v>N/A</v>
      </c>
      <c r="G80" s="23">
        <v>118</v>
      </c>
      <c r="H80" s="27" t="str">
        <f t="shared" si="14"/>
        <v>N/A</v>
      </c>
      <c r="I80" s="8">
        <v>28.21</v>
      </c>
      <c r="J80" s="8">
        <v>18</v>
      </c>
      <c r="K80" s="28" t="s">
        <v>734</v>
      </c>
      <c r="L80" s="105" t="str">
        <f t="shared" si="15"/>
        <v>Yes</v>
      </c>
    </row>
    <row r="81" spans="1:12" ht="25.5" x14ac:dyDescent="0.2">
      <c r="A81" s="168" t="s">
        <v>1294</v>
      </c>
      <c r="B81" s="22" t="s">
        <v>213</v>
      </c>
      <c r="C81" s="29">
        <v>18604.615385000001</v>
      </c>
      <c r="D81" s="27" t="str">
        <f t="shared" si="12"/>
        <v>N/A</v>
      </c>
      <c r="E81" s="29">
        <v>18149.34</v>
      </c>
      <c r="F81" s="27" t="str">
        <f t="shared" si="13"/>
        <v>N/A</v>
      </c>
      <c r="G81" s="29">
        <v>19069.610169</v>
      </c>
      <c r="H81" s="27" t="str">
        <f t="shared" si="14"/>
        <v>N/A</v>
      </c>
      <c r="I81" s="8">
        <v>-2.4500000000000002</v>
      </c>
      <c r="J81" s="8">
        <v>5.0709999999999997</v>
      </c>
      <c r="K81" s="28" t="s">
        <v>734</v>
      </c>
      <c r="L81" s="105" t="str">
        <f t="shared" si="15"/>
        <v>Yes</v>
      </c>
    </row>
    <row r="82" spans="1:12" ht="25.5" x14ac:dyDescent="0.2">
      <c r="A82" s="168" t="s">
        <v>549</v>
      </c>
      <c r="B82" s="22" t="s">
        <v>213</v>
      </c>
      <c r="C82" s="29">
        <v>16960212</v>
      </c>
      <c r="D82" s="27" t="str">
        <f t="shared" si="12"/>
        <v>N/A</v>
      </c>
      <c r="E82" s="29">
        <v>17222898</v>
      </c>
      <c r="F82" s="27" t="str">
        <f t="shared" si="13"/>
        <v>N/A</v>
      </c>
      <c r="G82" s="29">
        <v>17163987</v>
      </c>
      <c r="H82" s="27" t="str">
        <f t="shared" si="14"/>
        <v>N/A</v>
      </c>
      <c r="I82" s="8">
        <v>1.5489999999999999</v>
      </c>
      <c r="J82" s="8">
        <v>-0.34200000000000003</v>
      </c>
      <c r="K82" s="28" t="s">
        <v>734</v>
      </c>
      <c r="L82" s="105" t="str">
        <f t="shared" si="15"/>
        <v>Yes</v>
      </c>
    </row>
    <row r="83" spans="1:12" x14ac:dyDescent="0.2">
      <c r="A83" s="168" t="s">
        <v>550</v>
      </c>
      <c r="B83" s="22" t="s">
        <v>213</v>
      </c>
      <c r="C83" s="23">
        <v>190</v>
      </c>
      <c r="D83" s="27" t="str">
        <f t="shared" si="12"/>
        <v>N/A</v>
      </c>
      <c r="E83" s="23">
        <v>194</v>
      </c>
      <c r="F83" s="27" t="str">
        <f t="shared" si="13"/>
        <v>N/A</v>
      </c>
      <c r="G83" s="23">
        <v>197</v>
      </c>
      <c r="H83" s="27" t="str">
        <f t="shared" si="14"/>
        <v>N/A</v>
      </c>
      <c r="I83" s="8">
        <v>2.105</v>
      </c>
      <c r="J83" s="8">
        <v>1.546</v>
      </c>
      <c r="K83" s="28" t="s">
        <v>734</v>
      </c>
      <c r="L83" s="105" t="str">
        <f t="shared" si="15"/>
        <v>Yes</v>
      </c>
    </row>
    <row r="84" spans="1:12" x14ac:dyDescent="0.2">
      <c r="A84" s="168" t="s">
        <v>1295</v>
      </c>
      <c r="B84" s="22" t="s">
        <v>213</v>
      </c>
      <c r="C84" s="29">
        <v>89264.273684</v>
      </c>
      <c r="D84" s="27" t="str">
        <f t="shared" si="12"/>
        <v>N/A</v>
      </c>
      <c r="E84" s="29">
        <v>88777.824741999997</v>
      </c>
      <c r="F84" s="27" t="str">
        <f t="shared" si="13"/>
        <v>N/A</v>
      </c>
      <c r="G84" s="29">
        <v>87126.837562999994</v>
      </c>
      <c r="H84" s="27" t="str">
        <f t="shared" si="14"/>
        <v>N/A</v>
      </c>
      <c r="I84" s="8">
        <v>-0.54500000000000004</v>
      </c>
      <c r="J84" s="8">
        <v>-1.86</v>
      </c>
      <c r="K84" s="28" t="s">
        <v>734</v>
      </c>
      <c r="L84" s="105" t="str">
        <f t="shared" si="15"/>
        <v>Yes</v>
      </c>
    </row>
    <row r="85" spans="1:12" x14ac:dyDescent="0.2">
      <c r="A85" s="168" t="s">
        <v>551</v>
      </c>
      <c r="B85" s="22" t="s">
        <v>213</v>
      </c>
      <c r="C85" s="29">
        <v>11269830</v>
      </c>
      <c r="D85" s="27" t="str">
        <f t="shared" si="12"/>
        <v>N/A</v>
      </c>
      <c r="E85" s="29">
        <v>9925253</v>
      </c>
      <c r="F85" s="27" t="str">
        <f t="shared" si="13"/>
        <v>N/A</v>
      </c>
      <c r="G85" s="29">
        <v>15290644</v>
      </c>
      <c r="H85" s="27" t="str">
        <f t="shared" si="14"/>
        <v>N/A</v>
      </c>
      <c r="I85" s="8">
        <v>-11.9</v>
      </c>
      <c r="J85" s="8">
        <v>54.06</v>
      </c>
      <c r="K85" s="28" t="s">
        <v>734</v>
      </c>
      <c r="L85" s="105" t="str">
        <f t="shared" si="15"/>
        <v>No</v>
      </c>
    </row>
    <row r="86" spans="1:12" x14ac:dyDescent="0.2">
      <c r="A86" s="168" t="s">
        <v>552</v>
      </c>
      <c r="B86" s="22" t="s">
        <v>213</v>
      </c>
      <c r="C86" s="23">
        <v>415</v>
      </c>
      <c r="D86" s="27" t="str">
        <f t="shared" si="12"/>
        <v>N/A</v>
      </c>
      <c r="E86" s="23">
        <v>422</v>
      </c>
      <c r="F86" s="27" t="str">
        <f t="shared" si="13"/>
        <v>N/A</v>
      </c>
      <c r="G86" s="23">
        <v>479</v>
      </c>
      <c r="H86" s="27" t="str">
        <f t="shared" si="14"/>
        <v>N/A</v>
      </c>
      <c r="I86" s="8">
        <v>1.6870000000000001</v>
      </c>
      <c r="J86" s="8">
        <v>13.51</v>
      </c>
      <c r="K86" s="28" t="s">
        <v>734</v>
      </c>
      <c r="L86" s="105" t="str">
        <f t="shared" si="15"/>
        <v>Yes</v>
      </c>
    </row>
    <row r="87" spans="1:12" x14ac:dyDescent="0.2">
      <c r="A87" s="168" t="s">
        <v>1296</v>
      </c>
      <c r="B87" s="22" t="s">
        <v>213</v>
      </c>
      <c r="C87" s="29">
        <v>27156.216866999999</v>
      </c>
      <c r="D87" s="27" t="str">
        <f t="shared" si="12"/>
        <v>N/A</v>
      </c>
      <c r="E87" s="29">
        <v>23519.556872000001</v>
      </c>
      <c r="F87" s="27" t="str">
        <f t="shared" si="13"/>
        <v>N/A</v>
      </c>
      <c r="G87" s="29">
        <v>31922.012525999999</v>
      </c>
      <c r="H87" s="27" t="str">
        <f t="shared" si="14"/>
        <v>N/A</v>
      </c>
      <c r="I87" s="8">
        <v>-13.4</v>
      </c>
      <c r="J87" s="8">
        <v>35.729999999999997</v>
      </c>
      <c r="K87" s="28" t="s">
        <v>734</v>
      </c>
      <c r="L87" s="105" t="str">
        <f t="shared" si="15"/>
        <v>No</v>
      </c>
    </row>
    <row r="88" spans="1:12" ht="25.5" x14ac:dyDescent="0.2">
      <c r="A88" s="168" t="s">
        <v>553</v>
      </c>
      <c r="B88" s="22" t="s">
        <v>213</v>
      </c>
      <c r="C88" s="29">
        <v>84102252</v>
      </c>
      <c r="D88" s="27" t="str">
        <f t="shared" si="12"/>
        <v>N/A</v>
      </c>
      <c r="E88" s="29">
        <v>86178951</v>
      </c>
      <c r="F88" s="27" t="str">
        <f t="shared" si="13"/>
        <v>N/A</v>
      </c>
      <c r="G88" s="29">
        <v>90512831</v>
      </c>
      <c r="H88" s="27" t="str">
        <f t="shared" si="14"/>
        <v>N/A</v>
      </c>
      <c r="I88" s="8">
        <v>2.4689999999999999</v>
      </c>
      <c r="J88" s="8">
        <v>5.0289999999999999</v>
      </c>
      <c r="K88" s="28" t="s">
        <v>734</v>
      </c>
      <c r="L88" s="105" t="str">
        <f t="shared" si="15"/>
        <v>Yes</v>
      </c>
    </row>
    <row r="89" spans="1:12" x14ac:dyDescent="0.2">
      <c r="A89" s="168" t="s">
        <v>554</v>
      </c>
      <c r="B89" s="22" t="s">
        <v>213</v>
      </c>
      <c r="C89" s="23">
        <v>165269</v>
      </c>
      <c r="D89" s="27" t="str">
        <f t="shared" si="12"/>
        <v>N/A</v>
      </c>
      <c r="E89" s="23">
        <v>164659</v>
      </c>
      <c r="F89" s="27" t="str">
        <f t="shared" si="13"/>
        <v>N/A</v>
      </c>
      <c r="G89" s="23">
        <v>172974</v>
      </c>
      <c r="H89" s="27" t="str">
        <f t="shared" si="14"/>
        <v>N/A</v>
      </c>
      <c r="I89" s="8">
        <v>-0.36899999999999999</v>
      </c>
      <c r="J89" s="8">
        <v>5.05</v>
      </c>
      <c r="K89" s="28" t="s">
        <v>734</v>
      </c>
      <c r="L89" s="105" t="str">
        <f t="shared" si="15"/>
        <v>Yes</v>
      </c>
    </row>
    <row r="90" spans="1:12" x14ac:dyDescent="0.2">
      <c r="A90" s="168" t="s">
        <v>1297</v>
      </c>
      <c r="B90" s="22" t="s">
        <v>213</v>
      </c>
      <c r="C90" s="29">
        <v>508.88098796999998</v>
      </c>
      <c r="D90" s="27" t="str">
        <f t="shared" si="12"/>
        <v>N/A</v>
      </c>
      <c r="E90" s="29">
        <v>523.37832126000001</v>
      </c>
      <c r="F90" s="27" t="str">
        <f t="shared" si="13"/>
        <v>N/A</v>
      </c>
      <c r="G90" s="29">
        <v>523.27419727999995</v>
      </c>
      <c r="H90" s="27" t="str">
        <f t="shared" si="14"/>
        <v>N/A</v>
      </c>
      <c r="I90" s="8">
        <v>2.8490000000000002</v>
      </c>
      <c r="J90" s="8">
        <v>-0.02</v>
      </c>
      <c r="K90" s="28" t="s">
        <v>734</v>
      </c>
      <c r="L90" s="105" t="str">
        <f t="shared" si="15"/>
        <v>Yes</v>
      </c>
    </row>
    <row r="91" spans="1:12" x14ac:dyDescent="0.2">
      <c r="A91" s="168" t="s">
        <v>555</v>
      </c>
      <c r="B91" s="22" t="s">
        <v>213</v>
      </c>
      <c r="C91" s="29">
        <v>0</v>
      </c>
      <c r="D91" s="27" t="str">
        <f t="shared" si="12"/>
        <v>N/A</v>
      </c>
      <c r="E91" s="29">
        <v>0</v>
      </c>
      <c r="F91" s="27" t="str">
        <f t="shared" si="13"/>
        <v>N/A</v>
      </c>
      <c r="G91" s="29">
        <v>0</v>
      </c>
      <c r="H91" s="27" t="str">
        <f t="shared" si="14"/>
        <v>N/A</v>
      </c>
      <c r="I91" s="8" t="s">
        <v>1748</v>
      </c>
      <c r="J91" s="8" t="s">
        <v>1748</v>
      </c>
      <c r="K91" s="28" t="s">
        <v>734</v>
      </c>
      <c r="L91" s="105" t="str">
        <f t="shared" si="15"/>
        <v>N/A</v>
      </c>
    </row>
    <row r="92" spans="1:12" x14ac:dyDescent="0.2">
      <c r="A92" s="168" t="s">
        <v>556</v>
      </c>
      <c r="B92" s="22" t="s">
        <v>213</v>
      </c>
      <c r="C92" s="23">
        <v>0</v>
      </c>
      <c r="D92" s="27" t="str">
        <f t="shared" si="12"/>
        <v>N/A</v>
      </c>
      <c r="E92" s="23">
        <v>0</v>
      </c>
      <c r="F92" s="27" t="str">
        <f t="shared" si="13"/>
        <v>N/A</v>
      </c>
      <c r="G92" s="23">
        <v>0</v>
      </c>
      <c r="H92" s="27" t="str">
        <f t="shared" si="14"/>
        <v>N/A</v>
      </c>
      <c r="I92" s="8" t="s">
        <v>1748</v>
      </c>
      <c r="J92" s="8" t="s">
        <v>1748</v>
      </c>
      <c r="K92" s="28" t="s">
        <v>734</v>
      </c>
      <c r="L92" s="105" t="str">
        <f t="shared" si="15"/>
        <v>N/A</v>
      </c>
    </row>
    <row r="93" spans="1:12" x14ac:dyDescent="0.2">
      <c r="A93" s="168" t="s">
        <v>1298</v>
      </c>
      <c r="B93" s="22" t="s">
        <v>213</v>
      </c>
      <c r="C93" s="29" t="s">
        <v>1748</v>
      </c>
      <c r="D93" s="27" t="str">
        <f t="shared" si="12"/>
        <v>N/A</v>
      </c>
      <c r="E93" s="29" t="s">
        <v>1748</v>
      </c>
      <c r="F93" s="27" t="str">
        <f t="shared" si="13"/>
        <v>N/A</v>
      </c>
      <c r="G93" s="29" t="s">
        <v>1748</v>
      </c>
      <c r="H93" s="27" t="str">
        <f t="shared" si="14"/>
        <v>N/A</v>
      </c>
      <c r="I93" s="8" t="s">
        <v>1748</v>
      </c>
      <c r="J93" s="8" t="s">
        <v>1748</v>
      </c>
      <c r="K93" s="28" t="s">
        <v>734</v>
      </c>
      <c r="L93" s="105" t="str">
        <f t="shared" si="15"/>
        <v>N/A</v>
      </c>
    </row>
    <row r="94" spans="1:12" ht="25.5" x14ac:dyDescent="0.2">
      <c r="A94" s="168" t="s">
        <v>557</v>
      </c>
      <c r="B94" s="22" t="s">
        <v>213</v>
      </c>
      <c r="C94" s="29">
        <v>27986130</v>
      </c>
      <c r="D94" s="27" t="str">
        <f t="shared" si="12"/>
        <v>N/A</v>
      </c>
      <c r="E94" s="29">
        <v>22214226</v>
      </c>
      <c r="F94" s="27" t="str">
        <f t="shared" si="13"/>
        <v>N/A</v>
      </c>
      <c r="G94" s="29">
        <v>17913986</v>
      </c>
      <c r="H94" s="27" t="str">
        <f t="shared" si="14"/>
        <v>N/A</v>
      </c>
      <c r="I94" s="8">
        <v>-20.6</v>
      </c>
      <c r="J94" s="8">
        <v>-19.399999999999999</v>
      </c>
      <c r="K94" s="28" t="s">
        <v>734</v>
      </c>
      <c r="L94" s="105" t="str">
        <f t="shared" si="15"/>
        <v>Yes</v>
      </c>
    </row>
    <row r="95" spans="1:12" x14ac:dyDescent="0.2">
      <c r="A95" s="168" t="s">
        <v>558</v>
      </c>
      <c r="B95" s="22" t="s">
        <v>213</v>
      </c>
      <c r="C95" s="23">
        <v>58090</v>
      </c>
      <c r="D95" s="27" t="str">
        <f t="shared" si="12"/>
        <v>N/A</v>
      </c>
      <c r="E95" s="23">
        <v>56101</v>
      </c>
      <c r="F95" s="27" t="str">
        <f t="shared" si="13"/>
        <v>N/A</v>
      </c>
      <c r="G95" s="23">
        <v>66817</v>
      </c>
      <c r="H95" s="27" t="str">
        <f t="shared" si="14"/>
        <v>N/A</v>
      </c>
      <c r="I95" s="8">
        <v>-3.42</v>
      </c>
      <c r="J95" s="8">
        <v>19.100000000000001</v>
      </c>
      <c r="K95" s="28" t="s">
        <v>734</v>
      </c>
      <c r="L95" s="105" t="str">
        <f t="shared" si="15"/>
        <v>Yes</v>
      </c>
    </row>
    <row r="96" spans="1:12" ht="25.5" x14ac:dyDescent="0.2">
      <c r="A96" s="168" t="s">
        <v>1299</v>
      </c>
      <c r="B96" s="22" t="s">
        <v>213</v>
      </c>
      <c r="C96" s="29">
        <v>481.77190566000002</v>
      </c>
      <c r="D96" s="27" t="str">
        <f t="shared" si="12"/>
        <v>N/A</v>
      </c>
      <c r="E96" s="29">
        <v>395.96844976</v>
      </c>
      <c r="F96" s="27" t="str">
        <f t="shared" si="13"/>
        <v>N/A</v>
      </c>
      <c r="G96" s="29">
        <v>268.10521275000002</v>
      </c>
      <c r="H96" s="27" t="str">
        <f t="shared" si="14"/>
        <v>N/A</v>
      </c>
      <c r="I96" s="8">
        <v>-17.8</v>
      </c>
      <c r="J96" s="8">
        <v>-32.299999999999997</v>
      </c>
      <c r="K96" s="28" t="s">
        <v>734</v>
      </c>
      <c r="L96" s="105" t="str">
        <f t="shared" si="15"/>
        <v>No</v>
      </c>
    </row>
    <row r="97" spans="1:12" ht="25.5" x14ac:dyDescent="0.2">
      <c r="A97" s="168" t="s">
        <v>559</v>
      </c>
      <c r="B97" s="22" t="s">
        <v>213</v>
      </c>
      <c r="C97" s="29">
        <v>105687147</v>
      </c>
      <c r="D97" s="27" t="str">
        <f t="shared" si="12"/>
        <v>N/A</v>
      </c>
      <c r="E97" s="29">
        <v>109398618</v>
      </c>
      <c r="F97" s="27" t="str">
        <f t="shared" si="13"/>
        <v>N/A</v>
      </c>
      <c r="G97" s="29">
        <v>120398357</v>
      </c>
      <c r="H97" s="27" t="str">
        <f t="shared" si="14"/>
        <v>N/A</v>
      </c>
      <c r="I97" s="8">
        <v>3.512</v>
      </c>
      <c r="J97" s="8">
        <v>10.050000000000001</v>
      </c>
      <c r="K97" s="28" t="s">
        <v>734</v>
      </c>
      <c r="L97" s="105" t="str">
        <f t="shared" si="15"/>
        <v>Yes</v>
      </c>
    </row>
    <row r="98" spans="1:12" x14ac:dyDescent="0.2">
      <c r="A98" s="168" t="s">
        <v>560</v>
      </c>
      <c r="B98" s="22" t="s">
        <v>213</v>
      </c>
      <c r="C98" s="23">
        <v>87026</v>
      </c>
      <c r="D98" s="27" t="str">
        <f t="shared" si="12"/>
        <v>N/A</v>
      </c>
      <c r="E98" s="23">
        <v>89853</v>
      </c>
      <c r="F98" s="27" t="str">
        <f t="shared" si="13"/>
        <v>N/A</v>
      </c>
      <c r="G98" s="23">
        <v>94694</v>
      </c>
      <c r="H98" s="27" t="str">
        <f t="shared" si="14"/>
        <v>N/A</v>
      </c>
      <c r="I98" s="8">
        <v>3.2480000000000002</v>
      </c>
      <c r="J98" s="8">
        <v>5.3879999999999999</v>
      </c>
      <c r="K98" s="28" t="s">
        <v>734</v>
      </c>
      <c r="L98" s="105" t="str">
        <f t="shared" si="15"/>
        <v>Yes</v>
      </c>
    </row>
    <row r="99" spans="1:12" x14ac:dyDescent="0.2">
      <c r="A99" s="168" t="s">
        <v>1300</v>
      </c>
      <c r="B99" s="22" t="s">
        <v>213</v>
      </c>
      <c r="C99" s="29">
        <v>1214.4318593999999</v>
      </c>
      <c r="D99" s="27" t="str">
        <f t="shared" si="12"/>
        <v>N/A</v>
      </c>
      <c r="E99" s="29">
        <v>1217.5288304000001</v>
      </c>
      <c r="F99" s="27" t="str">
        <f t="shared" si="13"/>
        <v>N/A</v>
      </c>
      <c r="G99" s="29">
        <v>1271.4465224999999</v>
      </c>
      <c r="H99" s="27" t="str">
        <f t="shared" si="14"/>
        <v>N/A</v>
      </c>
      <c r="I99" s="8">
        <v>0.255</v>
      </c>
      <c r="J99" s="8">
        <v>4.4279999999999999</v>
      </c>
      <c r="K99" s="28" t="s">
        <v>734</v>
      </c>
      <c r="L99" s="105" t="str">
        <f t="shared" si="15"/>
        <v>Yes</v>
      </c>
    </row>
    <row r="100" spans="1:12" x14ac:dyDescent="0.2">
      <c r="A100" s="168" t="s">
        <v>561</v>
      </c>
      <c r="B100" s="22" t="s">
        <v>213</v>
      </c>
      <c r="C100" s="29">
        <v>32909329</v>
      </c>
      <c r="D100" s="27" t="str">
        <f t="shared" si="12"/>
        <v>N/A</v>
      </c>
      <c r="E100" s="29">
        <v>29633263</v>
      </c>
      <c r="F100" s="27" t="str">
        <f t="shared" si="13"/>
        <v>N/A</v>
      </c>
      <c r="G100" s="29">
        <v>26053406</v>
      </c>
      <c r="H100" s="27" t="str">
        <f t="shared" si="14"/>
        <v>N/A</v>
      </c>
      <c r="I100" s="8">
        <v>-9.9499999999999993</v>
      </c>
      <c r="J100" s="8">
        <v>-12.1</v>
      </c>
      <c r="K100" s="28" t="s">
        <v>734</v>
      </c>
      <c r="L100" s="105" t="str">
        <f t="shared" si="15"/>
        <v>Yes</v>
      </c>
    </row>
    <row r="101" spans="1:12" x14ac:dyDescent="0.2">
      <c r="A101" s="168" t="s">
        <v>562</v>
      </c>
      <c r="B101" s="22" t="s">
        <v>213</v>
      </c>
      <c r="C101" s="23">
        <v>55987</v>
      </c>
      <c r="D101" s="27" t="str">
        <f t="shared" si="12"/>
        <v>N/A</v>
      </c>
      <c r="E101" s="23">
        <v>54887</v>
      </c>
      <c r="F101" s="27" t="str">
        <f t="shared" si="13"/>
        <v>N/A</v>
      </c>
      <c r="G101" s="23">
        <v>52386</v>
      </c>
      <c r="H101" s="27" t="str">
        <f t="shared" si="14"/>
        <v>N/A</v>
      </c>
      <c r="I101" s="8">
        <v>-1.96</v>
      </c>
      <c r="J101" s="8">
        <v>-4.5599999999999996</v>
      </c>
      <c r="K101" s="28" t="s">
        <v>734</v>
      </c>
      <c r="L101" s="105" t="str">
        <f t="shared" si="15"/>
        <v>Yes</v>
      </c>
    </row>
    <row r="102" spans="1:12" x14ac:dyDescent="0.2">
      <c r="A102" s="168" t="s">
        <v>1301</v>
      </c>
      <c r="B102" s="22" t="s">
        <v>213</v>
      </c>
      <c r="C102" s="29">
        <v>587.80304355999999</v>
      </c>
      <c r="D102" s="27" t="str">
        <f t="shared" si="12"/>
        <v>N/A</v>
      </c>
      <c r="E102" s="29">
        <v>539.89584055</v>
      </c>
      <c r="F102" s="27" t="str">
        <f t="shared" si="13"/>
        <v>N/A</v>
      </c>
      <c r="G102" s="29">
        <v>497.33528042</v>
      </c>
      <c r="H102" s="27" t="str">
        <f t="shared" si="14"/>
        <v>N/A</v>
      </c>
      <c r="I102" s="8">
        <v>-8.15</v>
      </c>
      <c r="J102" s="8">
        <v>-7.88</v>
      </c>
      <c r="K102" s="28" t="s">
        <v>734</v>
      </c>
      <c r="L102" s="105" t="str">
        <f t="shared" si="15"/>
        <v>Yes</v>
      </c>
    </row>
    <row r="103" spans="1:12" ht="25.5" x14ac:dyDescent="0.2">
      <c r="A103" s="168" t="s">
        <v>563</v>
      </c>
      <c r="B103" s="22" t="s">
        <v>213</v>
      </c>
      <c r="C103" s="29">
        <v>2925623</v>
      </c>
      <c r="D103" s="27" t="str">
        <f t="shared" si="12"/>
        <v>N/A</v>
      </c>
      <c r="E103" s="29">
        <v>3371926</v>
      </c>
      <c r="F103" s="27" t="str">
        <f t="shared" si="13"/>
        <v>N/A</v>
      </c>
      <c r="G103" s="29">
        <v>3546791</v>
      </c>
      <c r="H103" s="27" t="str">
        <f t="shared" si="14"/>
        <v>N/A</v>
      </c>
      <c r="I103" s="8">
        <v>15.25</v>
      </c>
      <c r="J103" s="8">
        <v>5.1859999999999999</v>
      </c>
      <c r="K103" s="28" t="s">
        <v>734</v>
      </c>
      <c r="L103" s="105" t="str">
        <f t="shared" si="15"/>
        <v>Yes</v>
      </c>
    </row>
    <row r="104" spans="1:12" x14ac:dyDescent="0.2">
      <c r="A104" s="168" t="s">
        <v>564</v>
      </c>
      <c r="B104" s="22" t="s">
        <v>213</v>
      </c>
      <c r="C104" s="23">
        <v>1428</v>
      </c>
      <c r="D104" s="27" t="str">
        <f t="shared" si="12"/>
        <v>N/A</v>
      </c>
      <c r="E104" s="23">
        <v>1550</v>
      </c>
      <c r="F104" s="27" t="str">
        <f t="shared" si="13"/>
        <v>N/A</v>
      </c>
      <c r="G104" s="23">
        <v>1589</v>
      </c>
      <c r="H104" s="27" t="str">
        <f t="shared" si="14"/>
        <v>N/A</v>
      </c>
      <c r="I104" s="8">
        <v>8.5429999999999993</v>
      </c>
      <c r="J104" s="8">
        <v>2.516</v>
      </c>
      <c r="K104" s="28" t="s">
        <v>734</v>
      </c>
      <c r="L104" s="105" t="str">
        <f t="shared" si="15"/>
        <v>Yes</v>
      </c>
    </row>
    <row r="105" spans="1:12" ht="25.5" x14ac:dyDescent="0.2">
      <c r="A105" s="168" t="s">
        <v>1302</v>
      </c>
      <c r="B105" s="22" t="s">
        <v>213</v>
      </c>
      <c r="C105" s="29">
        <v>2048.7556021999999</v>
      </c>
      <c r="D105" s="27" t="str">
        <f t="shared" si="12"/>
        <v>N/A</v>
      </c>
      <c r="E105" s="29">
        <v>2175.4361290000002</v>
      </c>
      <c r="F105" s="27" t="str">
        <f t="shared" si="13"/>
        <v>N/A</v>
      </c>
      <c r="G105" s="29">
        <v>2232.0899936999999</v>
      </c>
      <c r="H105" s="27" t="str">
        <f t="shared" si="14"/>
        <v>N/A</v>
      </c>
      <c r="I105" s="8">
        <v>6.1829999999999998</v>
      </c>
      <c r="J105" s="8">
        <v>2.6040000000000001</v>
      </c>
      <c r="K105" s="28" t="s">
        <v>734</v>
      </c>
      <c r="L105" s="105" t="str">
        <f t="shared" si="15"/>
        <v>Yes</v>
      </c>
    </row>
    <row r="106" spans="1:12" ht="25.5" x14ac:dyDescent="0.2">
      <c r="A106" s="168" t="s">
        <v>565</v>
      </c>
      <c r="B106" s="22" t="s">
        <v>213</v>
      </c>
      <c r="C106" s="29">
        <v>41976850</v>
      </c>
      <c r="D106" s="27" t="str">
        <f t="shared" si="12"/>
        <v>N/A</v>
      </c>
      <c r="E106" s="29">
        <v>43331022</v>
      </c>
      <c r="F106" s="27" t="str">
        <f t="shared" si="13"/>
        <v>N/A</v>
      </c>
      <c r="G106" s="29">
        <v>47565087</v>
      </c>
      <c r="H106" s="27" t="str">
        <f t="shared" si="14"/>
        <v>N/A</v>
      </c>
      <c r="I106" s="8">
        <v>3.226</v>
      </c>
      <c r="J106" s="8">
        <v>9.7710000000000008</v>
      </c>
      <c r="K106" s="28" t="s">
        <v>734</v>
      </c>
      <c r="L106" s="105" t="str">
        <f t="shared" si="15"/>
        <v>Yes</v>
      </c>
    </row>
    <row r="107" spans="1:12" x14ac:dyDescent="0.2">
      <c r="A107" s="168" t="s">
        <v>566</v>
      </c>
      <c r="B107" s="22" t="s">
        <v>213</v>
      </c>
      <c r="C107" s="23">
        <v>118519</v>
      </c>
      <c r="D107" s="27" t="str">
        <f t="shared" si="12"/>
        <v>N/A</v>
      </c>
      <c r="E107" s="23">
        <v>120928</v>
      </c>
      <c r="F107" s="27" t="str">
        <f t="shared" si="13"/>
        <v>N/A</v>
      </c>
      <c r="G107" s="23">
        <v>127110</v>
      </c>
      <c r="H107" s="27" t="str">
        <f t="shared" si="14"/>
        <v>N/A</v>
      </c>
      <c r="I107" s="8">
        <v>2.0329999999999999</v>
      </c>
      <c r="J107" s="8">
        <v>5.1120000000000001</v>
      </c>
      <c r="K107" s="28" t="s">
        <v>734</v>
      </c>
      <c r="L107" s="105" t="str">
        <f t="shared" si="15"/>
        <v>Yes</v>
      </c>
    </row>
    <row r="108" spans="1:12" x14ac:dyDescent="0.2">
      <c r="A108" s="168" t="s">
        <v>1303</v>
      </c>
      <c r="B108" s="22" t="s">
        <v>213</v>
      </c>
      <c r="C108" s="29">
        <v>354.17823303</v>
      </c>
      <c r="D108" s="27" t="str">
        <f t="shared" si="12"/>
        <v>N/A</v>
      </c>
      <c r="E108" s="29">
        <v>358.32083554000002</v>
      </c>
      <c r="F108" s="27" t="str">
        <f t="shared" si="13"/>
        <v>N/A</v>
      </c>
      <c r="G108" s="29">
        <v>374.20413028000002</v>
      </c>
      <c r="H108" s="27" t="str">
        <f t="shared" si="14"/>
        <v>N/A</v>
      </c>
      <c r="I108" s="8">
        <v>1.17</v>
      </c>
      <c r="J108" s="8">
        <v>4.4329999999999998</v>
      </c>
      <c r="K108" s="28" t="s">
        <v>734</v>
      </c>
      <c r="L108" s="105" t="str">
        <f t="shared" si="15"/>
        <v>Yes</v>
      </c>
    </row>
    <row r="109" spans="1:12" x14ac:dyDescent="0.2">
      <c r="A109" s="168" t="s">
        <v>567</v>
      </c>
      <c r="B109" s="22" t="s">
        <v>213</v>
      </c>
      <c r="C109" s="29">
        <v>130773741</v>
      </c>
      <c r="D109" s="27" t="str">
        <f t="shared" si="12"/>
        <v>N/A</v>
      </c>
      <c r="E109" s="29">
        <v>139895377</v>
      </c>
      <c r="F109" s="27" t="str">
        <f t="shared" si="13"/>
        <v>N/A</v>
      </c>
      <c r="G109" s="29">
        <v>159153771</v>
      </c>
      <c r="H109" s="27" t="str">
        <f t="shared" si="14"/>
        <v>N/A</v>
      </c>
      <c r="I109" s="8">
        <v>6.9749999999999996</v>
      </c>
      <c r="J109" s="8">
        <v>13.77</v>
      </c>
      <c r="K109" s="28" t="s">
        <v>734</v>
      </c>
      <c r="L109" s="105" t="str">
        <f t="shared" si="15"/>
        <v>Yes</v>
      </c>
    </row>
    <row r="110" spans="1:12" x14ac:dyDescent="0.2">
      <c r="A110" s="168" t="s">
        <v>568</v>
      </c>
      <c r="B110" s="22" t="s">
        <v>213</v>
      </c>
      <c r="C110" s="23">
        <v>145550</v>
      </c>
      <c r="D110" s="27" t="str">
        <f t="shared" si="12"/>
        <v>N/A</v>
      </c>
      <c r="E110" s="23">
        <v>148264</v>
      </c>
      <c r="F110" s="27" t="str">
        <f t="shared" si="13"/>
        <v>N/A</v>
      </c>
      <c r="G110" s="23">
        <v>155724</v>
      </c>
      <c r="H110" s="27" t="str">
        <f t="shared" si="14"/>
        <v>N/A</v>
      </c>
      <c r="I110" s="8">
        <v>1.865</v>
      </c>
      <c r="J110" s="8">
        <v>5.032</v>
      </c>
      <c r="K110" s="28" t="s">
        <v>734</v>
      </c>
      <c r="L110" s="105" t="str">
        <f t="shared" si="15"/>
        <v>Yes</v>
      </c>
    </row>
    <row r="111" spans="1:12" x14ac:dyDescent="0.2">
      <c r="A111" s="168" t="s">
        <v>1304</v>
      </c>
      <c r="B111" s="22" t="s">
        <v>213</v>
      </c>
      <c r="C111" s="29">
        <v>898.47984197999995</v>
      </c>
      <c r="D111" s="27" t="str">
        <f t="shared" si="12"/>
        <v>N/A</v>
      </c>
      <c r="E111" s="29">
        <v>943.55593400999999</v>
      </c>
      <c r="F111" s="27" t="str">
        <f t="shared" si="13"/>
        <v>N/A</v>
      </c>
      <c r="G111" s="29">
        <v>1022.0246783</v>
      </c>
      <c r="H111" s="27" t="str">
        <f t="shared" si="14"/>
        <v>N/A</v>
      </c>
      <c r="I111" s="8">
        <v>5.0170000000000003</v>
      </c>
      <c r="J111" s="8">
        <v>8.3160000000000007</v>
      </c>
      <c r="K111" s="28" t="s">
        <v>734</v>
      </c>
      <c r="L111" s="105" t="str">
        <f t="shared" si="15"/>
        <v>Yes</v>
      </c>
    </row>
    <row r="112" spans="1:12" ht="25.5" x14ac:dyDescent="0.2">
      <c r="A112" s="168" t="s">
        <v>569</v>
      </c>
      <c r="B112" s="22" t="s">
        <v>213</v>
      </c>
      <c r="C112" s="29">
        <v>70582732</v>
      </c>
      <c r="D112" s="27" t="str">
        <f t="shared" si="12"/>
        <v>N/A</v>
      </c>
      <c r="E112" s="29">
        <v>79195764</v>
      </c>
      <c r="F112" s="27" t="str">
        <f t="shared" si="13"/>
        <v>N/A</v>
      </c>
      <c r="G112" s="29">
        <v>92138279</v>
      </c>
      <c r="H112" s="27" t="str">
        <f t="shared" si="14"/>
        <v>N/A</v>
      </c>
      <c r="I112" s="8">
        <v>12.2</v>
      </c>
      <c r="J112" s="8">
        <v>16.34</v>
      </c>
      <c r="K112" s="28" t="s">
        <v>734</v>
      </c>
      <c r="L112" s="105" t="str">
        <f t="shared" si="15"/>
        <v>Yes</v>
      </c>
    </row>
    <row r="113" spans="1:12" x14ac:dyDescent="0.2">
      <c r="A113" s="168" t="s">
        <v>570</v>
      </c>
      <c r="B113" s="22" t="s">
        <v>213</v>
      </c>
      <c r="C113" s="23">
        <v>88778</v>
      </c>
      <c r="D113" s="27" t="str">
        <f t="shared" si="12"/>
        <v>N/A</v>
      </c>
      <c r="E113" s="23">
        <v>87070</v>
      </c>
      <c r="F113" s="27" t="str">
        <f t="shared" si="13"/>
        <v>N/A</v>
      </c>
      <c r="G113" s="23">
        <v>97728</v>
      </c>
      <c r="H113" s="27" t="str">
        <f t="shared" si="14"/>
        <v>N/A</v>
      </c>
      <c r="I113" s="8">
        <v>-1.92</v>
      </c>
      <c r="J113" s="8">
        <v>12.24</v>
      </c>
      <c r="K113" s="28" t="s">
        <v>734</v>
      </c>
      <c r="L113" s="105" t="str">
        <f t="shared" si="15"/>
        <v>Yes</v>
      </c>
    </row>
    <row r="114" spans="1:12" ht="25.5" x14ac:dyDescent="0.2">
      <c r="A114" s="168" t="s">
        <v>1305</v>
      </c>
      <c r="B114" s="22" t="s">
        <v>213</v>
      </c>
      <c r="C114" s="29">
        <v>795.04755682999996</v>
      </c>
      <c r="D114" s="27" t="str">
        <f t="shared" si="12"/>
        <v>N/A</v>
      </c>
      <c r="E114" s="29">
        <v>909.56430458</v>
      </c>
      <c r="F114" s="27" t="str">
        <f t="shared" si="13"/>
        <v>N/A</v>
      </c>
      <c r="G114" s="29">
        <v>942.80328053000005</v>
      </c>
      <c r="H114" s="27" t="str">
        <f t="shared" si="14"/>
        <v>N/A</v>
      </c>
      <c r="I114" s="8">
        <v>14.4</v>
      </c>
      <c r="J114" s="8">
        <v>3.6539999999999999</v>
      </c>
      <c r="K114" s="28" t="s">
        <v>734</v>
      </c>
      <c r="L114" s="105" t="str">
        <f t="shared" si="15"/>
        <v>Yes</v>
      </c>
    </row>
    <row r="115" spans="1:12" ht="25.5" x14ac:dyDescent="0.2">
      <c r="A115" s="168" t="s">
        <v>571</v>
      </c>
      <c r="B115" s="22" t="s">
        <v>213</v>
      </c>
      <c r="C115" s="29">
        <v>3962347</v>
      </c>
      <c r="D115" s="27" t="str">
        <f t="shared" si="12"/>
        <v>N/A</v>
      </c>
      <c r="E115" s="29">
        <v>4166360</v>
      </c>
      <c r="F115" s="27" t="str">
        <f t="shared" si="13"/>
        <v>N/A</v>
      </c>
      <c r="G115" s="29">
        <v>4406914</v>
      </c>
      <c r="H115" s="27" t="str">
        <f t="shared" si="14"/>
        <v>N/A</v>
      </c>
      <c r="I115" s="8">
        <v>5.149</v>
      </c>
      <c r="J115" s="8">
        <v>5.774</v>
      </c>
      <c r="K115" s="28" t="s">
        <v>734</v>
      </c>
      <c r="L115" s="105" t="str">
        <f t="shared" si="15"/>
        <v>Yes</v>
      </c>
    </row>
    <row r="116" spans="1:12" x14ac:dyDescent="0.2">
      <c r="A116" s="104" t="s">
        <v>572</v>
      </c>
      <c r="B116" s="22" t="s">
        <v>213</v>
      </c>
      <c r="C116" s="23">
        <v>5528</v>
      </c>
      <c r="D116" s="27" t="str">
        <f t="shared" si="12"/>
        <v>N/A</v>
      </c>
      <c r="E116" s="23">
        <v>5784</v>
      </c>
      <c r="F116" s="27" t="str">
        <f t="shared" si="13"/>
        <v>N/A</v>
      </c>
      <c r="G116" s="23">
        <v>5913</v>
      </c>
      <c r="H116" s="27" t="str">
        <f t="shared" si="14"/>
        <v>N/A</v>
      </c>
      <c r="I116" s="8">
        <v>4.6310000000000002</v>
      </c>
      <c r="J116" s="8">
        <v>2.23</v>
      </c>
      <c r="K116" s="28" t="s">
        <v>734</v>
      </c>
      <c r="L116" s="105" t="str">
        <f t="shared" si="15"/>
        <v>Yes</v>
      </c>
    </row>
    <row r="117" spans="1:12" ht="25.5" x14ac:dyDescent="0.2">
      <c r="A117" s="104" t="s">
        <v>1306</v>
      </c>
      <c r="B117" s="22" t="s">
        <v>213</v>
      </c>
      <c r="C117" s="29">
        <v>716.77767728000003</v>
      </c>
      <c r="D117" s="27" t="str">
        <f t="shared" si="12"/>
        <v>N/A</v>
      </c>
      <c r="E117" s="29">
        <v>720.32503457999996</v>
      </c>
      <c r="F117" s="27" t="str">
        <f t="shared" si="13"/>
        <v>N/A</v>
      </c>
      <c r="G117" s="29">
        <v>745.29240656000002</v>
      </c>
      <c r="H117" s="27" t="str">
        <f t="shared" si="14"/>
        <v>N/A</v>
      </c>
      <c r="I117" s="8">
        <v>0.49490000000000001</v>
      </c>
      <c r="J117" s="8">
        <v>3.4660000000000002</v>
      </c>
      <c r="K117" s="28" t="s">
        <v>734</v>
      </c>
      <c r="L117" s="105" t="str">
        <f t="shared" si="15"/>
        <v>Yes</v>
      </c>
    </row>
    <row r="118" spans="1:12" ht="25.5" x14ac:dyDescent="0.2">
      <c r="A118" s="137" t="s">
        <v>573</v>
      </c>
      <c r="B118" s="22" t="s">
        <v>213</v>
      </c>
      <c r="C118" s="29">
        <v>2107623</v>
      </c>
      <c r="D118" s="27" t="str">
        <f t="shared" si="12"/>
        <v>N/A</v>
      </c>
      <c r="E118" s="29">
        <v>35077</v>
      </c>
      <c r="F118" s="27" t="str">
        <f t="shared" si="13"/>
        <v>N/A</v>
      </c>
      <c r="G118" s="29">
        <v>161458</v>
      </c>
      <c r="H118" s="27" t="str">
        <f t="shared" si="14"/>
        <v>N/A</v>
      </c>
      <c r="I118" s="8">
        <v>-98.3</v>
      </c>
      <c r="J118" s="8">
        <v>360.3</v>
      </c>
      <c r="K118" s="28" t="s">
        <v>734</v>
      </c>
      <c r="L118" s="105" t="str">
        <f t="shared" si="15"/>
        <v>No</v>
      </c>
    </row>
    <row r="119" spans="1:12" x14ac:dyDescent="0.2">
      <c r="A119" s="137" t="s">
        <v>574</v>
      </c>
      <c r="B119" s="22" t="s">
        <v>213</v>
      </c>
      <c r="C119" s="23">
        <v>948</v>
      </c>
      <c r="D119" s="27" t="str">
        <f t="shared" si="12"/>
        <v>N/A</v>
      </c>
      <c r="E119" s="23">
        <v>43</v>
      </c>
      <c r="F119" s="27" t="str">
        <f t="shared" si="13"/>
        <v>N/A</v>
      </c>
      <c r="G119" s="23">
        <v>84</v>
      </c>
      <c r="H119" s="27" t="str">
        <f t="shared" si="14"/>
        <v>N/A</v>
      </c>
      <c r="I119" s="8">
        <v>-95.5</v>
      </c>
      <c r="J119" s="8">
        <v>95.35</v>
      </c>
      <c r="K119" s="28" t="s">
        <v>734</v>
      </c>
      <c r="L119" s="105" t="str">
        <f t="shared" si="15"/>
        <v>No</v>
      </c>
    </row>
    <row r="120" spans="1:12" ht="25.5" x14ac:dyDescent="0.2">
      <c r="A120" s="137" t="s">
        <v>1307</v>
      </c>
      <c r="B120" s="22" t="s">
        <v>213</v>
      </c>
      <c r="C120" s="29">
        <v>2223.2310127000001</v>
      </c>
      <c r="D120" s="27" t="str">
        <f t="shared" si="12"/>
        <v>N/A</v>
      </c>
      <c r="E120" s="29">
        <v>815.74418605000005</v>
      </c>
      <c r="F120" s="27" t="str">
        <f t="shared" si="13"/>
        <v>N/A</v>
      </c>
      <c r="G120" s="29">
        <v>1922.1190475999999</v>
      </c>
      <c r="H120" s="27" t="str">
        <f t="shared" si="14"/>
        <v>N/A</v>
      </c>
      <c r="I120" s="8">
        <v>-63.3</v>
      </c>
      <c r="J120" s="8">
        <v>135.6</v>
      </c>
      <c r="K120" s="28" t="s">
        <v>734</v>
      </c>
      <c r="L120" s="105" t="str">
        <f t="shared" si="15"/>
        <v>No</v>
      </c>
    </row>
    <row r="121" spans="1:12" ht="25.5" x14ac:dyDescent="0.2">
      <c r="A121" s="137" t="s">
        <v>575</v>
      </c>
      <c r="B121" s="22" t="s">
        <v>213</v>
      </c>
      <c r="C121" s="29">
        <v>10029650</v>
      </c>
      <c r="D121" s="27" t="str">
        <f t="shared" si="12"/>
        <v>N/A</v>
      </c>
      <c r="E121" s="29">
        <v>7534817</v>
      </c>
      <c r="F121" s="27" t="str">
        <f t="shared" si="13"/>
        <v>N/A</v>
      </c>
      <c r="G121" s="29">
        <v>2427917</v>
      </c>
      <c r="H121" s="27" t="str">
        <f t="shared" si="14"/>
        <v>N/A</v>
      </c>
      <c r="I121" s="8">
        <v>-24.9</v>
      </c>
      <c r="J121" s="8">
        <v>-67.8</v>
      </c>
      <c r="K121" s="28" t="s">
        <v>734</v>
      </c>
      <c r="L121" s="105" t="str">
        <f t="shared" si="15"/>
        <v>No</v>
      </c>
    </row>
    <row r="122" spans="1:12" ht="25.5" x14ac:dyDescent="0.2">
      <c r="A122" s="137" t="s">
        <v>576</v>
      </c>
      <c r="B122" s="22" t="s">
        <v>213</v>
      </c>
      <c r="C122" s="23">
        <v>9747</v>
      </c>
      <c r="D122" s="27" t="str">
        <f t="shared" si="12"/>
        <v>N/A</v>
      </c>
      <c r="E122" s="23">
        <v>8616</v>
      </c>
      <c r="F122" s="27" t="str">
        <f t="shared" si="13"/>
        <v>N/A</v>
      </c>
      <c r="G122" s="23">
        <v>1897</v>
      </c>
      <c r="H122" s="27" t="str">
        <f t="shared" si="14"/>
        <v>N/A</v>
      </c>
      <c r="I122" s="8">
        <v>-11.6</v>
      </c>
      <c r="J122" s="8">
        <v>-78</v>
      </c>
      <c r="K122" s="28" t="s">
        <v>734</v>
      </c>
      <c r="L122" s="105" t="str">
        <f t="shared" si="15"/>
        <v>No</v>
      </c>
    </row>
    <row r="123" spans="1:12" ht="25.5" x14ac:dyDescent="0.2">
      <c r="A123" s="137" t="s">
        <v>1308</v>
      </c>
      <c r="B123" s="22" t="s">
        <v>213</v>
      </c>
      <c r="C123" s="29">
        <v>1028.9986663</v>
      </c>
      <c r="D123" s="27" t="str">
        <f t="shared" si="12"/>
        <v>N/A</v>
      </c>
      <c r="E123" s="29">
        <v>874.51450789</v>
      </c>
      <c r="F123" s="27" t="str">
        <f t="shared" si="13"/>
        <v>N/A</v>
      </c>
      <c r="G123" s="29">
        <v>1279.871903</v>
      </c>
      <c r="H123" s="27" t="str">
        <f t="shared" si="14"/>
        <v>N/A</v>
      </c>
      <c r="I123" s="8">
        <v>-15</v>
      </c>
      <c r="J123" s="8">
        <v>46.35</v>
      </c>
      <c r="K123" s="28" t="s">
        <v>734</v>
      </c>
      <c r="L123" s="105" t="str">
        <f t="shared" si="15"/>
        <v>No</v>
      </c>
    </row>
    <row r="124" spans="1:12" ht="25.5" x14ac:dyDescent="0.2">
      <c r="A124" s="137" t="s">
        <v>577</v>
      </c>
      <c r="B124" s="22" t="s">
        <v>213</v>
      </c>
      <c r="C124" s="29">
        <v>568065</v>
      </c>
      <c r="D124" s="27" t="str">
        <f t="shared" si="12"/>
        <v>N/A</v>
      </c>
      <c r="E124" s="29">
        <v>385972</v>
      </c>
      <c r="F124" s="27" t="str">
        <f t="shared" si="13"/>
        <v>N/A</v>
      </c>
      <c r="G124" s="29">
        <v>1175</v>
      </c>
      <c r="H124" s="27" t="str">
        <f t="shared" si="14"/>
        <v>N/A</v>
      </c>
      <c r="I124" s="8">
        <v>-32.1</v>
      </c>
      <c r="J124" s="8">
        <v>-99.7</v>
      </c>
      <c r="K124" s="28" t="s">
        <v>734</v>
      </c>
      <c r="L124" s="105" t="str">
        <f t="shared" si="15"/>
        <v>No</v>
      </c>
    </row>
    <row r="125" spans="1:12" x14ac:dyDescent="0.2">
      <c r="A125" s="128" t="s">
        <v>578</v>
      </c>
      <c r="B125" s="22" t="s">
        <v>213</v>
      </c>
      <c r="C125" s="23">
        <v>1131</v>
      </c>
      <c r="D125" s="27" t="str">
        <f t="shared" si="12"/>
        <v>N/A</v>
      </c>
      <c r="E125" s="23">
        <v>679</v>
      </c>
      <c r="F125" s="27" t="str">
        <f t="shared" si="13"/>
        <v>N/A</v>
      </c>
      <c r="G125" s="23">
        <v>11</v>
      </c>
      <c r="H125" s="27" t="str">
        <f t="shared" si="14"/>
        <v>N/A</v>
      </c>
      <c r="I125" s="8">
        <v>-40</v>
      </c>
      <c r="J125" s="8">
        <v>-99.3</v>
      </c>
      <c r="K125" s="28" t="s">
        <v>734</v>
      </c>
      <c r="L125" s="105" t="str">
        <f t="shared" si="15"/>
        <v>No</v>
      </c>
    </row>
    <row r="126" spans="1:12" ht="25.5" x14ac:dyDescent="0.2">
      <c r="A126" s="128" t="s">
        <v>1309</v>
      </c>
      <c r="B126" s="22" t="s">
        <v>213</v>
      </c>
      <c r="C126" s="29">
        <v>502.26790450999999</v>
      </c>
      <c r="D126" s="27" t="str">
        <f t="shared" si="12"/>
        <v>N/A</v>
      </c>
      <c r="E126" s="29">
        <v>568.44182622000005</v>
      </c>
      <c r="F126" s="27" t="str">
        <f t="shared" si="13"/>
        <v>N/A</v>
      </c>
      <c r="G126" s="29">
        <v>235</v>
      </c>
      <c r="H126" s="27" t="str">
        <f t="shared" si="14"/>
        <v>N/A</v>
      </c>
      <c r="I126" s="8">
        <v>13.18</v>
      </c>
      <c r="J126" s="8">
        <v>-58.7</v>
      </c>
      <c r="K126" s="28" t="s">
        <v>734</v>
      </c>
      <c r="L126" s="105" t="str">
        <f t="shared" si="15"/>
        <v>No</v>
      </c>
    </row>
    <row r="127" spans="1:12" ht="25.5" x14ac:dyDescent="0.2">
      <c r="A127" s="128" t="s">
        <v>579</v>
      </c>
      <c r="B127" s="22" t="s">
        <v>213</v>
      </c>
      <c r="C127" s="29">
        <v>11855811</v>
      </c>
      <c r="D127" s="27" t="str">
        <f t="shared" si="12"/>
        <v>N/A</v>
      </c>
      <c r="E127" s="29">
        <v>14380419</v>
      </c>
      <c r="F127" s="27" t="str">
        <f t="shared" si="13"/>
        <v>N/A</v>
      </c>
      <c r="G127" s="29">
        <v>18104651</v>
      </c>
      <c r="H127" s="27" t="str">
        <f t="shared" si="14"/>
        <v>N/A</v>
      </c>
      <c r="I127" s="8">
        <v>21.29</v>
      </c>
      <c r="J127" s="8">
        <v>25.9</v>
      </c>
      <c r="K127" s="28" t="s">
        <v>734</v>
      </c>
      <c r="L127" s="105" t="str">
        <f t="shared" si="15"/>
        <v>Yes</v>
      </c>
    </row>
    <row r="128" spans="1:12" x14ac:dyDescent="0.2">
      <c r="A128" s="128" t="s">
        <v>580</v>
      </c>
      <c r="B128" s="22" t="s">
        <v>213</v>
      </c>
      <c r="C128" s="23">
        <v>7880</v>
      </c>
      <c r="D128" s="27" t="str">
        <f t="shared" si="12"/>
        <v>N/A</v>
      </c>
      <c r="E128" s="23">
        <v>8598</v>
      </c>
      <c r="F128" s="27" t="str">
        <f t="shared" si="13"/>
        <v>N/A</v>
      </c>
      <c r="G128" s="23">
        <v>10004</v>
      </c>
      <c r="H128" s="27" t="str">
        <f t="shared" si="14"/>
        <v>N/A</v>
      </c>
      <c r="I128" s="8">
        <v>9.1120000000000001</v>
      </c>
      <c r="J128" s="8">
        <v>16.350000000000001</v>
      </c>
      <c r="K128" s="28" t="s">
        <v>734</v>
      </c>
      <c r="L128" s="105" t="str">
        <f t="shared" si="15"/>
        <v>Yes</v>
      </c>
    </row>
    <row r="129" spans="1:12" ht="25.5" x14ac:dyDescent="0.2">
      <c r="A129" s="128" t="s">
        <v>1310</v>
      </c>
      <c r="B129" s="22" t="s">
        <v>213</v>
      </c>
      <c r="C129" s="29">
        <v>1504.5445431000001</v>
      </c>
      <c r="D129" s="27" t="str">
        <f t="shared" si="12"/>
        <v>N/A</v>
      </c>
      <c r="E129" s="29">
        <v>1672.5307048</v>
      </c>
      <c r="F129" s="27" t="str">
        <f t="shared" si="13"/>
        <v>N/A</v>
      </c>
      <c r="G129" s="29">
        <v>1809.7412035</v>
      </c>
      <c r="H129" s="27" t="str">
        <f t="shared" si="14"/>
        <v>N/A</v>
      </c>
      <c r="I129" s="8">
        <v>11.17</v>
      </c>
      <c r="J129" s="8">
        <v>8.2040000000000006</v>
      </c>
      <c r="K129" s="28" t="s">
        <v>734</v>
      </c>
      <c r="L129" s="105" t="str">
        <f t="shared" si="15"/>
        <v>Yes</v>
      </c>
    </row>
    <row r="130" spans="1:12" ht="25.5" x14ac:dyDescent="0.2">
      <c r="A130" s="128" t="s">
        <v>581</v>
      </c>
      <c r="B130" s="22" t="s">
        <v>213</v>
      </c>
      <c r="C130" s="29">
        <v>1851006</v>
      </c>
      <c r="D130" s="27" t="str">
        <f t="shared" si="12"/>
        <v>N/A</v>
      </c>
      <c r="E130" s="29">
        <v>2491240</v>
      </c>
      <c r="F130" s="27" t="str">
        <f t="shared" si="13"/>
        <v>N/A</v>
      </c>
      <c r="G130" s="29">
        <v>2632831</v>
      </c>
      <c r="H130" s="27" t="str">
        <f t="shared" si="14"/>
        <v>N/A</v>
      </c>
      <c r="I130" s="8">
        <v>34.590000000000003</v>
      </c>
      <c r="J130" s="8">
        <v>5.6840000000000002</v>
      </c>
      <c r="K130" s="28" t="s">
        <v>734</v>
      </c>
      <c r="L130" s="105" t="str">
        <f t="shared" si="15"/>
        <v>Yes</v>
      </c>
    </row>
    <row r="131" spans="1:12" x14ac:dyDescent="0.2">
      <c r="A131" s="128" t="s">
        <v>582</v>
      </c>
      <c r="B131" s="22" t="s">
        <v>213</v>
      </c>
      <c r="C131" s="23">
        <v>169</v>
      </c>
      <c r="D131" s="27" t="str">
        <f t="shared" si="12"/>
        <v>N/A</v>
      </c>
      <c r="E131" s="23">
        <v>205</v>
      </c>
      <c r="F131" s="27" t="str">
        <f t="shared" si="13"/>
        <v>N/A</v>
      </c>
      <c r="G131" s="23">
        <v>206</v>
      </c>
      <c r="H131" s="27" t="str">
        <f t="shared" si="14"/>
        <v>N/A</v>
      </c>
      <c r="I131" s="8">
        <v>21.3</v>
      </c>
      <c r="J131" s="8">
        <v>0.48780000000000001</v>
      </c>
      <c r="K131" s="28" t="s">
        <v>734</v>
      </c>
      <c r="L131" s="105" t="str">
        <f t="shared" si="15"/>
        <v>Yes</v>
      </c>
    </row>
    <row r="132" spans="1:12" x14ac:dyDescent="0.2">
      <c r="A132" s="128" t="s">
        <v>1311</v>
      </c>
      <c r="B132" s="22" t="s">
        <v>213</v>
      </c>
      <c r="C132" s="29">
        <v>10952.698225</v>
      </c>
      <c r="D132" s="27" t="str">
        <f t="shared" si="12"/>
        <v>N/A</v>
      </c>
      <c r="E132" s="29">
        <v>12152.390244</v>
      </c>
      <c r="F132" s="27" t="str">
        <f t="shared" si="13"/>
        <v>N/A</v>
      </c>
      <c r="G132" s="29">
        <v>12780.73301</v>
      </c>
      <c r="H132" s="27" t="str">
        <f t="shared" si="14"/>
        <v>N/A</v>
      </c>
      <c r="I132" s="8">
        <v>10.95</v>
      </c>
      <c r="J132" s="8">
        <v>5.1710000000000003</v>
      </c>
      <c r="K132" s="28" t="s">
        <v>734</v>
      </c>
      <c r="L132" s="105" t="str">
        <f t="shared" si="15"/>
        <v>Yes</v>
      </c>
    </row>
    <row r="133" spans="1:12" ht="25.5" x14ac:dyDescent="0.2">
      <c r="A133" s="128" t="s">
        <v>583</v>
      </c>
      <c r="B133" s="22" t="s">
        <v>213</v>
      </c>
      <c r="C133" s="29">
        <v>6704449</v>
      </c>
      <c r="D133" s="27" t="str">
        <f t="shared" si="12"/>
        <v>N/A</v>
      </c>
      <c r="E133" s="29">
        <v>7340933</v>
      </c>
      <c r="F133" s="27" t="str">
        <f t="shared" si="13"/>
        <v>N/A</v>
      </c>
      <c r="G133" s="29">
        <v>8112845</v>
      </c>
      <c r="H133" s="27" t="str">
        <f t="shared" si="14"/>
        <v>N/A</v>
      </c>
      <c r="I133" s="8">
        <v>9.4930000000000003</v>
      </c>
      <c r="J133" s="8">
        <v>10.52</v>
      </c>
      <c r="K133" s="28" t="s">
        <v>734</v>
      </c>
      <c r="L133" s="105" t="str">
        <f>IF(J133="Div by 0", "N/A", IF(OR(J133="N/A",K133="N/A"),"N/A", IF(J133&gt;VALUE(MID(K133,1,2)), "No", IF(J133&lt;-1*VALUE(MID(K133,1,2)), "No", "Yes"))))</f>
        <v>Yes</v>
      </c>
    </row>
    <row r="134" spans="1:12" x14ac:dyDescent="0.2">
      <c r="A134" s="128" t="s">
        <v>584</v>
      </c>
      <c r="B134" s="22" t="s">
        <v>213</v>
      </c>
      <c r="C134" s="23">
        <v>42517</v>
      </c>
      <c r="D134" s="27" t="str">
        <f t="shared" si="12"/>
        <v>N/A</v>
      </c>
      <c r="E134" s="23">
        <v>44930</v>
      </c>
      <c r="F134" s="27" t="str">
        <f t="shared" si="13"/>
        <v>N/A</v>
      </c>
      <c r="G134" s="23">
        <v>49441</v>
      </c>
      <c r="H134" s="27" t="str">
        <f t="shared" si="14"/>
        <v>N/A</v>
      </c>
      <c r="I134" s="8">
        <v>5.6749999999999998</v>
      </c>
      <c r="J134" s="8">
        <v>10.039999999999999</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157.68866571000001</v>
      </c>
      <c r="D135" s="27" t="str">
        <f t="shared" si="12"/>
        <v>N/A</v>
      </c>
      <c r="E135" s="29">
        <v>163.38600045000001</v>
      </c>
      <c r="F135" s="27" t="str">
        <f t="shared" si="13"/>
        <v>N/A</v>
      </c>
      <c r="G135" s="29">
        <v>164.09144233000001</v>
      </c>
      <c r="H135" s="27" t="str">
        <f t="shared" si="14"/>
        <v>N/A</v>
      </c>
      <c r="I135" s="8">
        <v>3.613</v>
      </c>
      <c r="J135" s="8">
        <v>0.43180000000000002</v>
      </c>
      <c r="K135" s="28" t="s">
        <v>734</v>
      </c>
      <c r="L135" s="105" t="str">
        <f t="shared" si="16"/>
        <v>Yes</v>
      </c>
    </row>
    <row r="136" spans="1:12" ht="25.5" x14ac:dyDescent="0.2">
      <c r="A136" s="128" t="s">
        <v>585</v>
      </c>
      <c r="B136" s="22" t="s">
        <v>213</v>
      </c>
      <c r="C136" s="29">
        <v>2373576</v>
      </c>
      <c r="D136" s="27" t="str">
        <f t="shared" ref="D136:D150" si="17">IF($B136="N/A","N/A",IF(C136&gt;10,"No",IF(C136&lt;-10,"No","Yes")))</f>
        <v>N/A</v>
      </c>
      <c r="E136" s="29">
        <v>2820502</v>
      </c>
      <c r="F136" s="27" t="str">
        <f t="shared" ref="F136:F150" si="18">IF($B136="N/A","N/A",IF(E136&gt;10,"No",IF(E136&lt;-10,"No","Yes")))</f>
        <v>N/A</v>
      </c>
      <c r="G136" s="29">
        <v>3314806</v>
      </c>
      <c r="H136" s="27" t="str">
        <f t="shared" ref="H136:H150" si="19">IF($B136="N/A","N/A",IF(G136&gt;10,"No",IF(G136&lt;-10,"No","Yes")))</f>
        <v>N/A</v>
      </c>
      <c r="I136" s="8">
        <v>18.829999999999998</v>
      </c>
      <c r="J136" s="8">
        <v>17.53</v>
      </c>
      <c r="K136" s="28" t="s">
        <v>734</v>
      </c>
      <c r="L136" s="105" t="str">
        <f t="shared" si="16"/>
        <v>Yes</v>
      </c>
    </row>
    <row r="137" spans="1:12" x14ac:dyDescent="0.2">
      <c r="A137" s="128" t="s">
        <v>586</v>
      </c>
      <c r="B137" s="22" t="s">
        <v>213</v>
      </c>
      <c r="C137" s="23">
        <v>255</v>
      </c>
      <c r="D137" s="27" t="str">
        <f t="shared" si="17"/>
        <v>N/A</v>
      </c>
      <c r="E137" s="23">
        <v>207</v>
      </c>
      <c r="F137" s="27" t="str">
        <f t="shared" si="18"/>
        <v>N/A</v>
      </c>
      <c r="G137" s="23">
        <v>162</v>
      </c>
      <c r="H137" s="27" t="str">
        <f t="shared" si="19"/>
        <v>N/A</v>
      </c>
      <c r="I137" s="8">
        <v>-18.8</v>
      </c>
      <c r="J137" s="8">
        <v>-21.7</v>
      </c>
      <c r="K137" s="28" t="s">
        <v>734</v>
      </c>
      <c r="L137" s="105" t="str">
        <f t="shared" si="16"/>
        <v>Yes</v>
      </c>
    </row>
    <row r="138" spans="1:12" ht="25.5" x14ac:dyDescent="0.2">
      <c r="A138" s="128" t="s">
        <v>1313</v>
      </c>
      <c r="B138" s="22" t="s">
        <v>213</v>
      </c>
      <c r="C138" s="29">
        <v>9308.1411764999993</v>
      </c>
      <c r="D138" s="27" t="str">
        <f t="shared" si="17"/>
        <v>N/A</v>
      </c>
      <c r="E138" s="29">
        <v>13625.613527</v>
      </c>
      <c r="F138" s="27" t="str">
        <f t="shared" si="18"/>
        <v>N/A</v>
      </c>
      <c r="G138" s="29">
        <v>20461.765432</v>
      </c>
      <c r="H138" s="27" t="str">
        <f t="shared" si="19"/>
        <v>N/A</v>
      </c>
      <c r="I138" s="8">
        <v>46.38</v>
      </c>
      <c r="J138" s="8">
        <v>50.17</v>
      </c>
      <c r="K138" s="28" t="s">
        <v>734</v>
      </c>
      <c r="L138" s="105" t="str">
        <f t="shared" si="16"/>
        <v>No</v>
      </c>
    </row>
    <row r="139" spans="1:12" ht="25.5" x14ac:dyDescent="0.2">
      <c r="A139" s="128" t="s">
        <v>587</v>
      </c>
      <c r="B139" s="22" t="s">
        <v>213</v>
      </c>
      <c r="C139" s="29">
        <v>28618755</v>
      </c>
      <c r="D139" s="27" t="str">
        <f t="shared" si="17"/>
        <v>N/A</v>
      </c>
      <c r="E139" s="29">
        <v>29511213</v>
      </c>
      <c r="F139" s="27" t="str">
        <f t="shared" si="18"/>
        <v>N/A</v>
      </c>
      <c r="G139" s="29">
        <v>31952946</v>
      </c>
      <c r="H139" s="27" t="str">
        <f t="shared" si="19"/>
        <v>N/A</v>
      </c>
      <c r="I139" s="8">
        <v>3.1179999999999999</v>
      </c>
      <c r="J139" s="8">
        <v>8.2739999999999991</v>
      </c>
      <c r="K139" s="28" t="s">
        <v>734</v>
      </c>
      <c r="L139" s="105" t="str">
        <f t="shared" ref="L139:L150" si="20">IF(J139="Div by 0", "N/A", IF(K139="N/A","N/A", IF(J139&gt;VALUE(MID(K139,1,2)), "No", IF(J139&lt;-1*VALUE(MID(K139,1,2)), "No", "Yes"))))</f>
        <v>Yes</v>
      </c>
    </row>
    <row r="140" spans="1:12" ht="25.5" x14ac:dyDescent="0.2">
      <c r="A140" s="128" t="s">
        <v>588</v>
      </c>
      <c r="B140" s="22" t="s">
        <v>213</v>
      </c>
      <c r="C140" s="23">
        <v>59064</v>
      </c>
      <c r="D140" s="27" t="str">
        <f t="shared" si="17"/>
        <v>N/A</v>
      </c>
      <c r="E140" s="23">
        <v>59353</v>
      </c>
      <c r="F140" s="27" t="str">
        <f t="shared" si="18"/>
        <v>N/A</v>
      </c>
      <c r="G140" s="23">
        <v>64624</v>
      </c>
      <c r="H140" s="27" t="str">
        <f t="shared" si="19"/>
        <v>N/A</v>
      </c>
      <c r="I140" s="8">
        <v>0.48930000000000001</v>
      </c>
      <c r="J140" s="8">
        <v>8.8810000000000002</v>
      </c>
      <c r="K140" s="28" t="s">
        <v>734</v>
      </c>
      <c r="L140" s="105" t="str">
        <f t="shared" si="20"/>
        <v>Yes</v>
      </c>
    </row>
    <row r="141" spans="1:12" ht="25.5" x14ac:dyDescent="0.2">
      <c r="A141" s="128" t="s">
        <v>1314</v>
      </c>
      <c r="B141" s="22" t="s">
        <v>213</v>
      </c>
      <c r="C141" s="29">
        <v>484.53804348</v>
      </c>
      <c r="D141" s="27" t="str">
        <f t="shared" si="17"/>
        <v>N/A</v>
      </c>
      <c r="E141" s="29">
        <v>497.21518709999998</v>
      </c>
      <c r="F141" s="27" t="str">
        <f t="shared" si="18"/>
        <v>N/A</v>
      </c>
      <c r="G141" s="29">
        <v>494.44395271000002</v>
      </c>
      <c r="H141" s="27" t="str">
        <f t="shared" si="19"/>
        <v>N/A</v>
      </c>
      <c r="I141" s="8">
        <v>2.6160000000000001</v>
      </c>
      <c r="J141" s="8">
        <v>-0.55700000000000005</v>
      </c>
      <c r="K141" s="28" t="s">
        <v>734</v>
      </c>
      <c r="L141" s="105" t="str">
        <f t="shared" si="20"/>
        <v>Yes</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1748</v>
      </c>
      <c r="J142" s="8" t="s">
        <v>1748</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1748</v>
      </c>
      <c r="J143" s="8" t="s">
        <v>1748</v>
      </c>
      <c r="K143" s="28" t="s">
        <v>734</v>
      </c>
      <c r="L143" s="105" t="str">
        <f t="shared" si="20"/>
        <v>N/A</v>
      </c>
    </row>
    <row r="144" spans="1:12" ht="25.5" x14ac:dyDescent="0.2">
      <c r="A144" s="104" t="s">
        <v>1315</v>
      </c>
      <c r="B144" s="22" t="s">
        <v>213</v>
      </c>
      <c r="C144" s="29" t="s">
        <v>1748</v>
      </c>
      <c r="D144" s="27" t="str">
        <f t="shared" si="17"/>
        <v>N/A</v>
      </c>
      <c r="E144" s="29" t="s">
        <v>1748</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162781677</v>
      </c>
      <c r="D145" s="27" t="str">
        <f t="shared" si="17"/>
        <v>N/A</v>
      </c>
      <c r="E145" s="29">
        <v>145868275</v>
      </c>
      <c r="F145" s="27" t="str">
        <f t="shared" si="18"/>
        <v>N/A</v>
      </c>
      <c r="G145" s="29">
        <v>91995893</v>
      </c>
      <c r="H145" s="27" t="str">
        <f t="shared" si="19"/>
        <v>N/A</v>
      </c>
      <c r="I145" s="8">
        <v>-10.4</v>
      </c>
      <c r="J145" s="8">
        <v>-36.9</v>
      </c>
      <c r="K145" s="28" t="s">
        <v>734</v>
      </c>
      <c r="L145" s="105" t="str">
        <f t="shared" si="20"/>
        <v>No</v>
      </c>
    </row>
    <row r="146" spans="1:12" x14ac:dyDescent="0.2">
      <c r="A146" s="128" t="s">
        <v>592</v>
      </c>
      <c r="B146" s="22" t="s">
        <v>213</v>
      </c>
      <c r="C146" s="23">
        <v>34688</v>
      </c>
      <c r="D146" s="27" t="str">
        <f t="shared" si="17"/>
        <v>N/A</v>
      </c>
      <c r="E146" s="23">
        <v>32609</v>
      </c>
      <c r="F146" s="27" t="str">
        <f t="shared" si="18"/>
        <v>N/A</v>
      </c>
      <c r="G146" s="23">
        <v>12649</v>
      </c>
      <c r="H146" s="27" t="str">
        <f t="shared" si="19"/>
        <v>N/A</v>
      </c>
      <c r="I146" s="8">
        <v>-5.99</v>
      </c>
      <c r="J146" s="8">
        <v>-61.2</v>
      </c>
      <c r="K146" s="28" t="s">
        <v>734</v>
      </c>
      <c r="L146" s="105" t="str">
        <f t="shared" si="20"/>
        <v>No</v>
      </c>
    </row>
    <row r="147" spans="1:12" ht="25.5" x14ac:dyDescent="0.2">
      <c r="A147" s="128" t="s">
        <v>1316</v>
      </c>
      <c r="B147" s="22" t="s">
        <v>213</v>
      </c>
      <c r="C147" s="29">
        <v>4692.7374596</v>
      </c>
      <c r="D147" s="27" t="str">
        <f t="shared" si="17"/>
        <v>N/A</v>
      </c>
      <c r="E147" s="29">
        <v>4473.2520162999999</v>
      </c>
      <c r="F147" s="27" t="str">
        <f t="shared" si="18"/>
        <v>N/A</v>
      </c>
      <c r="G147" s="29">
        <v>7272.9775476000004</v>
      </c>
      <c r="H147" s="27" t="str">
        <f t="shared" si="19"/>
        <v>N/A</v>
      </c>
      <c r="I147" s="8">
        <v>-4.68</v>
      </c>
      <c r="J147" s="8">
        <v>62.59</v>
      </c>
      <c r="K147" s="28" t="s">
        <v>734</v>
      </c>
      <c r="L147" s="105" t="str">
        <f t="shared" si="20"/>
        <v>No</v>
      </c>
    </row>
    <row r="148" spans="1:12" ht="25.5" x14ac:dyDescent="0.2">
      <c r="A148" s="128" t="s">
        <v>593</v>
      </c>
      <c r="B148" s="22" t="s">
        <v>213</v>
      </c>
      <c r="C148" s="29">
        <v>1478115</v>
      </c>
      <c r="D148" s="27" t="str">
        <f t="shared" si="17"/>
        <v>N/A</v>
      </c>
      <c r="E148" s="29">
        <v>1627487</v>
      </c>
      <c r="F148" s="27" t="str">
        <f t="shared" si="18"/>
        <v>N/A</v>
      </c>
      <c r="G148" s="29">
        <v>1604437</v>
      </c>
      <c r="H148" s="27" t="str">
        <f t="shared" si="19"/>
        <v>N/A</v>
      </c>
      <c r="I148" s="8">
        <v>10.11</v>
      </c>
      <c r="J148" s="8">
        <v>-1.42</v>
      </c>
      <c r="K148" s="28" t="s">
        <v>734</v>
      </c>
      <c r="L148" s="105" t="str">
        <f t="shared" si="20"/>
        <v>Yes</v>
      </c>
    </row>
    <row r="149" spans="1:12" x14ac:dyDescent="0.2">
      <c r="A149" s="128" t="s">
        <v>594</v>
      </c>
      <c r="B149" s="22" t="s">
        <v>213</v>
      </c>
      <c r="C149" s="23">
        <v>754</v>
      </c>
      <c r="D149" s="27" t="str">
        <f t="shared" si="17"/>
        <v>N/A</v>
      </c>
      <c r="E149" s="23">
        <v>766</v>
      </c>
      <c r="F149" s="27" t="str">
        <f t="shared" si="18"/>
        <v>N/A</v>
      </c>
      <c r="G149" s="23">
        <v>768</v>
      </c>
      <c r="H149" s="27" t="str">
        <f t="shared" si="19"/>
        <v>N/A</v>
      </c>
      <c r="I149" s="8">
        <v>1.5920000000000001</v>
      </c>
      <c r="J149" s="8">
        <v>0.2611</v>
      </c>
      <c r="K149" s="28" t="s">
        <v>734</v>
      </c>
      <c r="L149" s="105" t="str">
        <f t="shared" si="20"/>
        <v>Yes</v>
      </c>
    </row>
    <row r="150" spans="1:12" ht="25.5" x14ac:dyDescent="0.2">
      <c r="A150" s="137" t="s">
        <v>1317</v>
      </c>
      <c r="B150" s="22" t="s">
        <v>213</v>
      </c>
      <c r="C150" s="29">
        <v>1960.3647215000001</v>
      </c>
      <c r="D150" s="27" t="str">
        <f t="shared" si="17"/>
        <v>N/A</v>
      </c>
      <c r="E150" s="29">
        <v>2124.6566579999999</v>
      </c>
      <c r="F150" s="27" t="str">
        <f t="shared" si="18"/>
        <v>N/A</v>
      </c>
      <c r="G150" s="29">
        <v>2089.1106771</v>
      </c>
      <c r="H150" s="27" t="str">
        <f t="shared" si="19"/>
        <v>N/A</v>
      </c>
      <c r="I150" s="8">
        <v>8.3810000000000002</v>
      </c>
      <c r="J150" s="8">
        <v>-1.67</v>
      </c>
      <c r="K150" s="28" t="s">
        <v>734</v>
      </c>
      <c r="L150" s="105" t="str">
        <f t="shared" si="20"/>
        <v>Yes</v>
      </c>
    </row>
    <row r="151" spans="1:12" ht="25.5" x14ac:dyDescent="0.2">
      <c r="A151" s="137" t="s">
        <v>1318</v>
      </c>
      <c r="B151" s="22" t="s">
        <v>213</v>
      </c>
      <c r="C151" s="29">
        <v>1067.9540043</v>
      </c>
      <c r="D151" s="27" t="str">
        <f t="shared" ref="D151:D170" si="21">IF($B151="N/A","N/A",IF(C151&gt;10,"No",IF(C151&lt;-10,"No","Yes")))</f>
        <v>N/A</v>
      </c>
      <c r="E151" s="29">
        <v>1019.6215418</v>
      </c>
      <c r="F151" s="27" t="str">
        <f t="shared" ref="F151:F170" si="22">IF($B151="N/A","N/A",IF(E151&gt;10,"No",IF(E151&lt;-10,"No","Yes")))</f>
        <v>N/A</v>
      </c>
      <c r="G151" s="29">
        <v>1002.1092178</v>
      </c>
      <c r="H151" s="27" t="str">
        <f t="shared" ref="H151:H170" si="23">IF($B151="N/A","N/A",IF(G151&gt;10,"No",IF(G151&lt;-10,"No","Yes")))</f>
        <v>N/A</v>
      </c>
      <c r="I151" s="8">
        <v>-4.53</v>
      </c>
      <c r="J151" s="8">
        <v>-1.72</v>
      </c>
      <c r="K151" s="28" t="s">
        <v>734</v>
      </c>
      <c r="L151" s="105" t="str">
        <f t="shared" ref="L151:L170" si="24">IF(J151="Div by 0", "N/A", IF(K151="N/A","N/A", IF(J151&gt;VALUE(MID(K151,1,2)), "No", IF(J151&lt;-1*VALUE(MID(K151,1,2)), "No", "Yes"))))</f>
        <v>Yes</v>
      </c>
    </row>
    <row r="152" spans="1:12" ht="25.5" x14ac:dyDescent="0.2">
      <c r="A152" s="137" t="s">
        <v>1319</v>
      </c>
      <c r="B152" s="22" t="s">
        <v>213</v>
      </c>
      <c r="C152" s="29">
        <v>4005.7927807000001</v>
      </c>
      <c r="D152" s="27" t="str">
        <f t="shared" si="21"/>
        <v>N/A</v>
      </c>
      <c r="E152" s="29">
        <v>4131.8191617000002</v>
      </c>
      <c r="F152" s="27" t="str">
        <f t="shared" si="22"/>
        <v>N/A</v>
      </c>
      <c r="G152" s="29">
        <v>3842.7682318000002</v>
      </c>
      <c r="H152" s="27" t="str">
        <f t="shared" si="23"/>
        <v>N/A</v>
      </c>
      <c r="I152" s="8">
        <v>3.1459999999999999</v>
      </c>
      <c r="J152" s="8">
        <v>-7</v>
      </c>
      <c r="K152" s="28" t="s">
        <v>734</v>
      </c>
      <c r="L152" s="105" t="str">
        <f t="shared" si="24"/>
        <v>Yes</v>
      </c>
    </row>
    <row r="153" spans="1:12" ht="25.5" x14ac:dyDescent="0.2">
      <c r="A153" s="137" t="s">
        <v>1320</v>
      </c>
      <c r="B153" s="22" t="s">
        <v>213</v>
      </c>
      <c r="C153" s="29">
        <v>4374.9670202999996</v>
      </c>
      <c r="D153" s="27" t="str">
        <f t="shared" si="21"/>
        <v>N/A</v>
      </c>
      <c r="E153" s="29">
        <v>4091.1706503</v>
      </c>
      <c r="F153" s="27" t="str">
        <f t="shared" si="22"/>
        <v>N/A</v>
      </c>
      <c r="G153" s="29">
        <v>4151.6768988000003</v>
      </c>
      <c r="H153" s="27" t="str">
        <f t="shared" si="23"/>
        <v>N/A</v>
      </c>
      <c r="I153" s="8">
        <v>-6.49</v>
      </c>
      <c r="J153" s="8">
        <v>1.4790000000000001</v>
      </c>
      <c r="K153" s="28" t="s">
        <v>734</v>
      </c>
      <c r="L153" s="105" t="str">
        <f t="shared" si="24"/>
        <v>Yes</v>
      </c>
    </row>
    <row r="154" spans="1:12" ht="25.5" x14ac:dyDescent="0.2">
      <c r="A154" s="137" t="s">
        <v>1321</v>
      </c>
      <c r="B154" s="22" t="s">
        <v>213</v>
      </c>
      <c r="C154" s="29">
        <v>489.95550581999998</v>
      </c>
      <c r="D154" s="27" t="str">
        <f t="shared" si="21"/>
        <v>N/A</v>
      </c>
      <c r="E154" s="29">
        <v>499.46872413</v>
      </c>
      <c r="F154" s="27" t="str">
        <f t="shared" si="22"/>
        <v>N/A</v>
      </c>
      <c r="G154" s="29">
        <v>509.32111895999998</v>
      </c>
      <c r="H154" s="27" t="str">
        <f t="shared" si="23"/>
        <v>N/A</v>
      </c>
      <c r="I154" s="8">
        <v>1.9419999999999999</v>
      </c>
      <c r="J154" s="8">
        <v>1.9730000000000001</v>
      </c>
      <c r="K154" s="28" t="s">
        <v>734</v>
      </c>
      <c r="L154" s="105" t="str">
        <f t="shared" si="24"/>
        <v>Yes</v>
      </c>
    </row>
    <row r="155" spans="1:12" ht="25.5" x14ac:dyDescent="0.2">
      <c r="A155" s="128" t="s">
        <v>1322</v>
      </c>
      <c r="B155" s="22" t="s">
        <v>213</v>
      </c>
      <c r="C155" s="29">
        <v>1676.2955592000001</v>
      </c>
      <c r="D155" s="27" t="str">
        <f t="shared" si="21"/>
        <v>N/A</v>
      </c>
      <c r="E155" s="29">
        <v>1390.7312227</v>
      </c>
      <c r="F155" s="27" t="str">
        <f t="shared" si="22"/>
        <v>N/A</v>
      </c>
      <c r="G155" s="29">
        <v>1298.9353867</v>
      </c>
      <c r="H155" s="27" t="str">
        <f t="shared" si="23"/>
        <v>N/A</v>
      </c>
      <c r="I155" s="8">
        <v>-17</v>
      </c>
      <c r="J155" s="8">
        <v>-6.6</v>
      </c>
      <c r="K155" s="28" t="s">
        <v>734</v>
      </c>
      <c r="L155" s="105" t="str">
        <f t="shared" si="24"/>
        <v>Yes</v>
      </c>
    </row>
    <row r="156" spans="1:12" ht="25.5" x14ac:dyDescent="0.2">
      <c r="A156" s="128" t="s">
        <v>1323</v>
      </c>
      <c r="B156" s="22" t="s">
        <v>213</v>
      </c>
      <c r="C156" s="29">
        <v>114.46355864</v>
      </c>
      <c r="D156" s="27" t="str">
        <f t="shared" si="21"/>
        <v>N/A</v>
      </c>
      <c r="E156" s="29">
        <v>111.55308414</v>
      </c>
      <c r="F156" s="27" t="str">
        <f t="shared" si="22"/>
        <v>N/A</v>
      </c>
      <c r="G156" s="29">
        <v>123.53775919</v>
      </c>
      <c r="H156" s="27" t="str">
        <f t="shared" si="23"/>
        <v>N/A</v>
      </c>
      <c r="I156" s="8">
        <v>-2.54</v>
      </c>
      <c r="J156" s="8">
        <v>10.74</v>
      </c>
      <c r="K156" s="28" t="s">
        <v>734</v>
      </c>
      <c r="L156" s="105" t="str">
        <f t="shared" si="24"/>
        <v>Yes</v>
      </c>
    </row>
    <row r="157" spans="1:12" ht="25.5" x14ac:dyDescent="0.2">
      <c r="A157" s="128" t="s">
        <v>1324</v>
      </c>
      <c r="B157" s="22" t="s">
        <v>213</v>
      </c>
      <c r="C157" s="29">
        <v>2056.9197860999998</v>
      </c>
      <c r="D157" s="27" t="str">
        <f t="shared" si="21"/>
        <v>N/A</v>
      </c>
      <c r="E157" s="29">
        <v>1817.9700599</v>
      </c>
      <c r="F157" s="27" t="str">
        <f t="shared" si="22"/>
        <v>N/A</v>
      </c>
      <c r="G157" s="29">
        <v>2669.9490509000002</v>
      </c>
      <c r="H157" s="27" t="str">
        <f t="shared" si="23"/>
        <v>N/A</v>
      </c>
      <c r="I157" s="8">
        <v>-11.6</v>
      </c>
      <c r="J157" s="8">
        <v>46.86</v>
      </c>
      <c r="K157" s="28" t="s">
        <v>734</v>
      </c>
      <c r="L157" s="105" t="str">
        <f t="shared" si="24"/>
        <v>No</v>
      </c>
    </row>
    <row r="158" spans="1:12" ht="25.5" x14ac:dyDescent="0.2">
      <c r="A158" s="128" t="s">
        <v>1325</v>
      </c>
      <c r="B158" s="22" t="s">
        <v>213</v>
      </c>
      <c r="C158" s="29">
        <v>1075.8414193000001</v>
      </c>
      <c r="D158" s="27" t="str">
        <f t="shared" si="21"/>
        <v>N/A</v>
      </c>
      <c r="E158" s="29">
        <v>998.92898522999997</v>
      </c>
      <c r="F158" s="27" t="str">
        <f t="shared" si="22"/>
        <v>N/A</v>
      </c>
      <c r="G158" s="29">
        <v>1117.0852424</v>
      </c>
      <c r="H158" s="27" t="str">
        <f t="shared" si="23"/>
        <v>N/A</v>
      </c>
      <c r="I158" s="8">
        <v>-7.15</v>
      </c>
      <c r="J158" s="8">
        <v>11.83</v>
      </c>
      <c r="K158" s="28" t="s">
        <v>734</v>
      </c>
      <c r="L158" s="105" t="str">
        <f t="shared" si="24"/>
        <v>Yes</v>
      </c>
    </row>
    <row r="159" spans="1:12" ht="25.5" x14ac:dyDescent="0.2">
      <c r="A159" s="128" t="s">
        <v>1326</v>
      </c>
      <c r="B159" s="22" t="s">
        <v>213</v>
      </c>
      <c r="C159" s="29">
        <v>5.4874692208000004</v>
      </c>
      <c r="D159" s="27" t="str">
        <f t="shared" si="21"/>
        <v>N/A</v>
      </c>
      <c r="E159" s="29">
        <v>6.7818941107999997</v>
      </c>
      <c r="F159" s="27" t="str">
        <f t="shared" si="22"/>
        <v>N/A</v>
      </c>
      <c r="G159" s="29">
        <v>9.9462727218999998</v>
      </c>
      <c r="H159" s="27" t="str">
        <f t="shared" si="23"/>
        <v>N/A</v>
      </c>
      <c r="I159" s="8">
        <v>23.59</v>
      </c>
      <c r="J159" s="8">
        <v>46.66</v>
      </c>
      <c r="K159" s="28" t="s">
        <v>734</v>
      </c>
      <c r="L159" s="105" t="str">
        <f t="shared" si="24"/>
        <v>No</v>
      </c>
    </row>
    <row r="160" spans="1:12" ht="25.5" x14ac:dyDescent="0.2">
      <c r="A160" s="137" t="s">
        <v>1327</v>
      </c>
      <c r="B160" s="22" t="s">
        <v>213</v>
      </c>
      <c r="C160" s="29">
        <v>0.36070880490000001</v>
      </c>
      <c r="D160" s="27" t="str">
        <f t="shared" si="21"/>
        <v>N/A</v>
      </c>
      <c r="E160" s="29">
        <v>2.8271051899000001</v>
      </c>
      <c r="F160" s="27" t="str">
        <f t="shared" si="22"/>
        <v>N/A</v>
      </c>
      <c r="G160" s="29">
        <v>6.1699502816000003</v>
      </c>
      <c r="H160" s="27" t="str">
        <f t="shared" si="23"/>
        <v>N/A</v>
      </c>
      <c r="I160" s="8">
        <v>683.8</v>
      </c>
      <c r="J160" s="8">
        <v>118.2</v>
      </c>
      <c r="K160" s="28" t="s">
        <v>734</v>
      </c>
      <c r="L160" s="105" t="str">
        <f t="shared" si="24"/>
        <v>No</v>
      </c>
    </row>
    <row r="161" spans="1:12" x14ac:dyDescent="0.2">
      <c r="A161" s="137" t="s">
        <v>1328</v>
      </c>
      <c r="B161" s="22" t="s">
        <v>213</v>
      </c>
      <c r="C161" s="29">
        <v>504.32013404999998</v>
      </c>
      <c r="D161" s="27" t="str">
        <f t="shared" si="21"/>
        <v>N/A</v>
      </c>
      <c r="E161" s="29">
        <v>538.81555645000003</v>
      </c>
      <c r="F161" s="27" t="str">
        <f t="shared" si="22"/>
        <v>N/A</v>
      </c>
      <c r="G161" s="29">
        <v>566.53473702999997</v>
      </c>
      <c r="H161" s="27" t="str">
        <f t="shared" si="23"/>
        <v>N/A</v>
      </c>
      <c r="I161" s="8">
        <v>6.84</v>
      </c>
      <c r="J161" s="8">
        <v>5.1440000000000001</v>
      </c>
      <c r="K161" s="28" t="s">
        <v>734</v>
      </c>
      <c r="L161" s="105" t="str">
        <f t="shared" si="24"/>
        <v>Yes</v>
      </c>
    </row>
    <row r="162" spans="1:12" x14ac:dyDescent="0.2">
      <c r="A162" s="137" t="s">
        <v>1329</v>
      </c>
      <c r="B162" s="22" t="s">
        <v>213</v>
      </c>
      <c r="C162" s="29">
        <v>2446.2754011000002</v>
      </c>
      <c r="D162" s="27" t="str">
        <f t="shared" si="21"/>
        <v>N/A</v>
      </c>
      <c r="E162" s="29">
        <v>2360.3293413000001</v>
      </c>
      <c r="F162" s="27" t="str">
        <f t="shared" si="22"/>
        <v>N/A</v>
      </c>
      <c r="G162" s="29">
        <v>2707.2877122999998</v>
      </c>
      <c r="H162" s="27" t="str">
        <f t="shared" si="23"/>
        <v>N/A</v>
      </c>
      <c r="I162" s="8">
        <v>-3.51</v>
      </c>
      <c r="J162" s="8">
        <v>14.7</v>
      </c>
      <c r="K162" s="28" t="s">
        <v>734</v>
      </c>
      <c r="L162" s="105" t="str">
        <f t="shared" si="24"/>
        <v>Yes</v>
      </c>
    </row>
    <row r="163" spans="1:12" ht="25.5" x14ac:dyDescent="0.2">
      <c r="A163" s="137" t="s">
        <v>1678</v>
      </c>
      <c r="B163" s="22" t="s">
        <v>213</v>
      </c>
      <c r="C163" s="29">
        <v>3082.7743870999998</v>
      </c>
      <c r="D163" s="27" t="str">
        <f t="shared" si="21"/>
        <v>N/A</v>
      </c>
      <c r="E163" s="29">
        <v>3199.2648763000002</v>
      </c>
      <c r="F163" s="27" t="str">
        <f t="shared" si="22"/>
        <v>N/A</v>
      </c>
      <c r="G163" s="29">
        <v>3519.2576082</v>
      </c>
      <c r="H163" s="27" t="str">
        <f t="shared" si="23"/>
        <v>N/A</v>
      </c>
      <c r="I163" s="8">
        <v>3.7789999999999999</v>
      </c>
      <c r="J163" s="8">
        <v>10</v>
      </c>
      <c r="K163" s="28" t="s">
        <v>734</v>
      </c>
      <c r="L163" s="105" t="str">
        <f t="shared" si="24"/>
        <v>Yes</v>
      </c>
    </row>
    <row r="164" spans="1:12" x14ac:dyDescent="0.2">
      <c r="A164" s="137" t="s">
        <v>1330</v>
      </c>
      <c r="B164" s="22" t="s">
        <v>213</v>
      </c>
      <c r="C164" s="29">
        <v>172.37301761000001</v>
      </c>
      <c r="D164" s="27" t="str">
        <f t="shared" si="21"/>
        <v>N/A</v>
      </c>
      <c r="E164" s="29">
        <v>181.90537882999999</v>
      </c>
      <c r="F164" s="27" t="str">
        <f t="shared" si="22"/>
        <v>N/A</v>
      </c>
      <c r="G164" s="29">
        <v>195.17030478000001</v>
      </c>
      <c r="H164" s="27" t="str">
        <f t="shared" si="23"/>
        <v>N/A</v>
      </c>
      <c r="I164" s="8">
        <v>5.53</v>
      </c>
      <c r="J164" s="8">
        <v>7.2919999999999998</v>
      </c>
      <c r="K164" s="28" t="s">
        <v>734</v>
      </c>
      <c r="L164" s="105" t="str">
        <f t="shared" si="24"/>
        <v>Yes</v>
      </c>
    </row>
    <row r="165" spans="1:12" x14ac:dyDescent="0.2">
      <c r="A165" s="137" t="s">
        <v>1331</v>
      </c>
      <c r="B165" s="22" t="s">
        <v>213</v>
      </c>
      <c r="C165" s="29">
        <v>439.23616440000001</v>
      </c>
      <c r="D165" s="27" t="str">
        <f t="shared" si="21"/>
        <v>N/A</v>
      </c>
      <c r="E165" s="29">
        <v>465.07116330999997</v>
      </c>
      <c r="F165" s="27" t="str">
        <f t="shared" si="22"/>
        <v>N/A</v>
      </c>
      <c r="G165" s="29">
        <v>472.57650651</v>
      </c>
      <c r="H165" s="27" t="str">
        <f t="shared" si="23"/>
        <v>N/A</v>
      </c>
      <c r="I165" s="8">
        <v>5.8819999999999997</v>
      </c>
      <c r="J165" s="8">
        <v>1.6140000000000001</v>
      </c>
      <c r="K165" s="28" t="s">
        <v>734</v>
      </c>
      <c r="L165" s="105" t="str">
        <f t="shared" si="24"/>
        <v>Yes</v>
      </c>
    </row>
    <row r="166" spans="1:12" x14ac:dyDescent="0.2">
      <c r="A166" s="137" t="s">
        <v>1332</v>
      </c>
      <c r="B166" s="22" t="s">
        <v>213</v>
      </c>
      <c r="C166" s="29">
        <v>2343.7214807</v>
      </c>
      <c r="D166" s="27" t="str">
        <f t="shared" si="21"/>
        <v>N/A</v>
      </c>
      <c r="E166" s="29">
        <v>2307.6689891999999</v>
      </c>
      <c r="F166" s="27" t="str">
        <f t="shared" si="22"/>
        <v>N/A</v>
      </c>
      <c r="G166" s="29">
        <v>2036.0692783</v>
      </c>
      <c r="H166" s="27" t="str">
        <f t="shared" si="23"/>
        <v>N/A</v>
      </c>
      <c r="I166" s="8">
        <v>-1.54</v>
      </c>
      <c r="J166" s="8">
        <v>-11.8</v>
      </c>
      <c r="K166" s="28" t="s">
        <v>734</v>
      </c>
      <c r="L166" s="105" t="str">
        <f t="shared" si="24"/>
        <v>Yes</v>
      </c>
    </row>
    <row r="167" spans="1:12" x14ac:dyDescent="0.2">
      <c r="A167" s="168" t="s">
        <v>1333</v>
      </c>
      <c r="B167" s="22" t="s">
        <v>213</v>
      </c>
      <c r="C167" s="29">
        <v>8221.4478610000006</v>
      </c>
      <c r="D167" s="27" t="str">
        <f t="shared" si="21"/>
        <v>N/A</v>
      </c>
      <c r="E167" s="29">
        <v>9215.0910179999992</v>
      </c>
      <c r="F167" s="27" t="str">
        <f t="shared" si="22"/>
        <v>N/A</v>
      </c>
      <c r="G167" s="29">
        <v>9039.4565435000004</v>
      </c>
      <c r="H167" s="27" t="str">
        <f t="shared" si="23"/>
        <v>N/A</v>
      </c>
      <c r="I167" s="8">
        <v>12.09</v>
      </c>
      <c r="J167" s="8">
        <v>-1.91</v>
      </c>
      <c r="K167" s="28" t="s">
        <v>734</v>
      </c>
      <c r="L167" s="105" t="str">
        <f t="shared" si="24"/>
        <v>Yes</v>
      </c>
    </row>
    <row r="168" spans="1:12" x14ac:dyDescent="0.2">
      <c r="A168" s="168" t="s">
        <v>1334</v>
      </c>
      <c r="B168" s="22" t="s">
        <v>213</v>
      </c>
      <c r="C168" s="29">
        <v>11883.709659</v>
      </c>
      <c r="D168" s="27" t="str">
        <f t="shared" si="21"/>
        <v>N/A</v>
      </c>
      <c r="E168" s="29">
        <v>11540.50635</v>
      </c>
      <c r="F168" s="27" t="str">
        <f t="shared" si="22"/>
        <v>N/A</v>
      </c>
      <c r="G168" s="29">
        <v>11082.902908</v>
      </c>
      <c r="H168" s="27" t="str">
        <f t="shared" si="23"/>
        <v>N/A</v>
      </c>
      <c r="I168" s="8">
        <v>-2.89</v>
      </c>
      <c r="J168" s="8">
        <v>-3.97</v>
      </c>
      <c r="K168" s="28" t="s">
        <v>734</v>
      </c>
      <c r="L168" s="105" t="str">
        <f t="shared" si="24"/>
        <v>Yes</v>
      </c>
    </row>
    <row r="169" spans="1:12" x14ac:dyDescent="0.2">
      <c r="A169" s="168" t="s">
        <v>1335</v>
      </c>
      <c r="B169" s="22" t="s">
        <v>213</v>
      </c>
      <c r="C169" s="29">
        <v>1094.5271170000001</v>
      </c>
      <c r="D169" s="27" t="str">
        <f t="shared" si="21"/>
        <v>N/A</v>
      </c>
      <c r="E169" s="29">
        <v>1031.5984519000001</v>
      </c>
      <c r="F169" s="27" t="str">
        <f t="shared" si="22"/>
        <v>N/A</v>
      </c>
      <c r="G169" s="29">
        <v>854.68416736999995</v>
      </c>
      <c r="H169" s="27" t="str">
        <f t="shared" si="23"/>
        <v>N/A</v>
      </c>
      <c r="I169" s="8">
        <v>-5.75</v>
      </c>
      <c r="J169" s="8">
        <v>-17.100000000000001</v>
      </c>
      <c r="K169" s="28" t="s">
        <v>734</v>
      </c>
      <c r="L169" s="105" t="str">
        <f t="shared" si="24"/>
        <v>Yes</v>
      </c>
    </row>
    <row r="170" spans="1:12" x14ac:dyDescent="0.2">
      <c r="A170" s="168" t="s">
        <v>1336</v>
      </c>
      <c r="B170" s="22" t="s">
        <v>213</v>
      </c>
      <c r="C170" s="29">
        <v>2223.0171685999999</v>
      </c>
      <c r="D170" s="27" t="str">
        <f t="shared" si="21"/>
        <v>N/A</v>
      </c>
      <c r="E170" s="29">
        <v>2205.2284143000002</v>
      </c>
      <c r="F170" s="27" t="str">
        <f t="shared" si="22"/>
        <v>N/A</v>
      </c>
      <c r="G170" s="29">
        <v>1923.1329194</v>
      </c>
      <c r="H170" s="27" t="str">
        <f t="shared" si="23"/>
        <v>N/A</v>
      </c>
      <c r="I170" s="8">
        <v>-0.8</v>
      </c>
      <c r="J170" s="8">
        <v>-12.8</v>
      </c>
      <c r="K170" s="28" t="s">
        <v>734</v>
      </c>
      <c r="L170" s="105" t="str">
        <f t="shared" si="24"/>
        <v>Yes</v>
      </c>
    </row>
    <row r="171" spans="1:12" x14ac:dyDescent="0.2">
      <c r="A171" s="168" t="s">
        <v>85</v>
      </c>
      <c r="B171" s="22" t="s">
        <v>213</v>
      </c>
      <c r="C171" s="4">
        <v>9.0263664304999995</v>
      </c>
      <c r="D171" s="27" t="str">
        <f t="shared" ref="D171:D202" si="25">IF($B171="N/A","N/A",IF(C171&gt;10,"No",IF(C171&lt;-10,"No","Yes")))</f>
        <v>N/A</v>
      </c>
      <c r="E171" s="4">
        <v>8.7068384463000008</v>
      </c>
      <c r="F171" s="27" t="str">
        <f t="shared" ref="F171:F202" si="26">IF($B171="N/A","N/A",IF(E171&gt;10,"No",IF(E171&lt;-10,"No","Yes")))</f>
        <v>N/A</v>
      </c>
      <c r="G171" s="4">
        <v>8.4132775651999996</v>
      </c>
      <c r="H171" s="27" t="str">
        <f t="shared" ref="H171:H202" si="27">IF($B171="N/A","N/A",IF(G171&gt;10,"No",IF(G171&lt;-10,"No","Yes")))</f>
        <v>N/A</v>
      </c>
      <c r="I171" s="8">
        <v>-3.54</v>
      </c>
      <c r="J171" s="8">
        <v>-3.37</v>
      </c>
      <c r="K171" s="28" t="s">
        <v>734</v>
      </c>
      <c r="L171" s="105" t="str">
        <f t="shared" ref="L171:L202" si="28">IF(J171="Div by 0", "N/A", IF(K171="N/A","N/A", IF(J171&gt;VALUE(MID(K171,1,2)), "No", IF(J171&lt;-1*VALUE(MID(K171,1,2)), "No", "Yes"))))</f>
        <v>Yes</v>
      </c>
    </row>
    <row r="172" spans="1:12" x14ac:dyDescent="0.2">
      <c r="A172" s="168" t="s">
        <v>462</v>
      </c>
      <c r="B172" s="22" t="s">
        <v>213</v>
      </c>
      <c r="C172" s="4">
        <v>14.438502674</v>
      </c>
      <c r="D172" s="27" t="str">
        <f t="shared" si="25"/>
        <v>N/A</v>
      </c>
      <c r="E172" s="4">
        <v>15.688622754000001</v>
      </c>
      <c r="F172" s="27" t="str">
        <f t="shared" si="26"/>
        <v>N/A</v>
      </c>
      <c r="G172" s="4">
        <v>14.585414585000001</v>
      </c>
      <c r="H172" s="27" t="str">
        <f t="shared" si="27"/>
        <v>N/A</v>
      </c>
      <c r="I172" s="8">
        <v>8.6579999999999995</v>
      </c>
      <c r="J172" s="8">
        <v>-7.03</v>
      </c>
      <c r="K172" s="28" t="s">
        <v>734</v>
      </c>
      <c r="L172" s="105" t="str">
        <f t="shared" si="28"/>
        <v>Yes</v>
      </c>
    </row>
    <row r="173" spans="1:12" x14ac:dyDescent="0.2">
      <c r="A173" s="168" t="s">
        <v>463</v>
      </c>
      <c r="B173" s="22" t="s">
        <v>213</v>
      </c>
      <c r="C173" s="4">
        <v>13.704454245999999</v>
      </c>
      <c r="D173" s="27" t="str">
        <f t="shared" si="25"/>
        <v>N/A</v>
      </c>
      <c r="E173" s="4">
        <v>13.550738537999999</v>
      </c>
      <c r="F173" s="27" t="str">
        <f t="shared" si="26"/>
        <v>N/A</v>
      </c>
      <c r="G173" s="4">
        <v>13.282925177999999</v>
      </c>
      <c r="H173" s="27" t="str">
        <f t="shared" si="27"/>
        <v>N/A</v>
      </c>
      <c r="I173" s="8">
        <v>-1.1200000000000001</v>
      </c>
      <c r="J173" s="8">
        <v>-1.98</v>
      </c>
      <c r="K173" s="28" t="s">
        <v>734</v>
      </c>
      <c r="L173" s="105" t="str">
        <f t="shared" si="28"/>
        <v>Yes</v>
      </c>
    </row>
    <row r="174" spans="1:12" x14ac:dyDescent="0.2">
      <c r="A174" s="128" t="s">
        <v>464</v>
      </c>
      <c r="B174" s="22" t="s">
        <v>213</v>
      </c>
      <c r="C174" s="4">
        <v>5.7097992571000002</v>
      </c>
      <c r="D174" s="27" t="str">
        <f t="shared" si="25"/>
        <v>N/A</v>
      </c>
      <c r="E174" s="4">
        <v>5.8454740550000004</v>
      </c>
      <c r="F174" s="27" t="str">
        <f t="shared" si="26"/>
        <v>N/A</v>
      </c>
      <c r="G174" s="4">
        <v>5.7441865005999997</v>
      </c>
      <c r="H174" s="27" t="str">
        <f t="shared" si="27"/>
        <v>N/A</v>
      </c>
      <c r="I174" s="8">
        <v>2.3759999999999999</v>
      </c>
      <c r="J174" s="8">
        <v>-1.73</v>
      </c>
      <c r="K174" s="28" t="s">
        <v>734</v>
      </c>
      <c r="L174" s="105" t="str">
        <f t="shared" si="28"/>
        <v>Yes</v>
      </c>
    </row>
    <row r="175" spans="1:12" x14ac:dyDescent="0.2">
      <c r="A175" s="128" t="s">
        <v>465</v>
      </c>
      <c r="B175" s="22" t="s">
        <v>213</v>
      </c>
      <c r="C175" s="4">
        <v>21.350469979</v>
      </c>
      <c r="D175" s="27" t="str">
        <f t="shared" si="25"/>
        <v>N/A</v>
      </c>
      <c r="E175" s="4">
        <v>18.236468294000002</v>
      </c>
      <c r="F175" s="27" t="str">
        <f t="shared" si="26"/>
        <v>N/A</v>
      </c>
      <c r="G175" s="4">
        <v>16.896003961000002</v>
      </c>
      <c r="H175" s="27" t="str">
        <f t="shared" si="27"/>
        <v>N/A</v>
      </c>
      <c r="I175" s="8">
        <v>-14.6</v>
      </c>
      <c r="J175" s="8">
        <v>-7.35</v>
      </c>
      <c r="K175" s="28" t="s">
        <v>734</v>
      </c>
      <c r="L175" s="105" t="str">
        <f t="shared" si="28"/>
        <v>Yes</v>
      </c>
    </row>
    <row r="176" spans="1:12" x14ac:dyDescent="0.2">
      <c r="A176" s="128" t="s">
        <v>1337</v>
      </c>
      <c r="B176" s="22" t="s">
        <v>213</v>
      </c>
      <c r="C176" s="4">
        <v>0.26262306839999999</v>
      </c>
      <c r="D176" s="27" t="str">
        <f t="shared" si="25"/>
        <v>N/A</v>
      </c>
      <c r="E176" s="4">
        <v>0.27423113220000001</v>
      </c>
      <c r="F176" s="27" t="str">
        <f t="shared" si="26"/>
        <v>N/A</v>
      </c>
      <c r="G176" s="4">
        <v>0.28228174779999998</v>
      </c>
      <c r="H176" s="27" t="str">
        <f t="shared" si="27"/>
        <v>N/A</v>
      </c>
      <c r="I176" s="8">
        <v>4.42</v>
      </c>
      <c r="J176" s="8">
        <v>2.9359999999999999</v>
      </c>
      <c r="K176" s="28" t="s">
        <v>734</v>
      </c>
      <c r="L176" s="105" t="str">
        <f t="shared" si="28"/>
        <v>Yes</v>
      </c>
    </row>
    <row r="177" spans="1:12" x14ac:dyDescent="0.2">
      <c r="A177" s="128" t="s">
        <v>1338</v>
      </c>
      <c r="B177" s="22" t="s">
        <v>213</v>
      </c>
      <c r="C177" s="4">
        <v>6.6844919785999997</v>
      </c>
      <c r="D177" s="27" t="str">
        <f t="shared" si="25"/>
        <v>N/A</v>
      </c>
      <c r="E177" s="4">
        <v>6.1077844310999998</v>
      </c>
      <c r="F177" s="27" t="str">
        <f t="shared" si="26"/>
        <v>N/A</v>
      </c>
      <c r="G177" s="4">
        <v>6.2937062936999997</v>
      </c>
      <c r="H177" s="27" t="str">
        <f t="shared" si="27"/>
        <v>N/A</v>
      </c>
      <c r="I177" s="8">
        <v>-8.6300000000000008</v>
      </c>
      <c r="J177" s="8">
        <v>3.044</v>
      </c>
      <c r="K177" s="28" t="s">
        <v>734</v>
      </c>
      <c r="L177" s="105" t="str">
        <f t="shared" si="28"/>
        <v>Yes</v>
      </c>
    </row>
    <row r="178" spans="1:12" x14ac:dyDescent="0.2">
      <c r="A178" s="128" t="s">
        <v>1339</v>
      </c>
      <c r="B178" s="22" t="s">
        <v>213</v>
      </c>
      <c r="C178" s="4">
        <v>2.2688441212999999</v>
      </c>
      <c r="D178" s="27" t="str">
        <f t="shared" si="25"/>
        <v>N/A</v>
      </c>
      <c r="E178" s="4">
        <v>2.2328793401000002</v>
      </c>
      <c r="F178" s="27" t="str">
        <f t="shared" si="26"/>
        <v>N/A</v>
      </c>
      <c r="G178" s="4">
        <v>2.3436030546</v>
      </c>
      <c r="H178" s="27" t="str">
        <f t="shared" si="27"/>
        <v>N/A</v>
      </c>
      <c r="I178" s="8">
        <v>-1.59</v>
      </c>
      <c r="J178" s="8">
        <v>4.9589999999999996</v>
      </c>
      <c r="K178" s="28" t="s">
        <v>734</v>
      </c>
      <c r="L178" s="105" t="str">
        <f t="shared" si="28"/>
        <v>Yes</v>
      </c>
    </row>
    <row r="179" spans="1:12" x14ac:dyDescent="0.2">
      <c r="A179" s="128" t="s">
        <v>1340</v>
      </c>
      <c r="B179" s="22" t="s">
        <v>213</v>
      </c>
      <c r="C179" s="4">
        <v>2.8692458600000002E-2</v>
      </c>
      <c r="D179" s="27" t="str">
        <f t="shared" si="25"/>
        <v>N/A</v>
      </c>
      <c r="E179" s="4">
        <v>3.4800765599999998E-2</v>
      </c>
      <c r="F179" s="27" t="str">
        <f t="shared" si="26"/>
        <v>N/A</v>
      </c>
      <c r="G179" s="4">
        <v>4.5395083699999998E-2</v>
      </c>
      <c r="H179" s="27" t="str">
        <f t="shared" si="27"/>
        <v>N/A</v>
      </c>
      <c r="I179" s="8">
        <v>21.29</v>
      </c>
      <c r="J179" s="8">
        <v>30.44</v>
      </c>
      <c r="K179" s="28" t="s">
        <v>734</v>
      </c>
      <c r="L179" s="105" t="str">
        <f t="shared" si="28"/>
        <v>No</v>
      </c>
    </row>
    <row r="180" spans="1:12" x14ac:dyDescent="0.2">
      <c r="A180" s="128" t="s">
        <v>1341</v>
      </c>
      <c r="B180" s="22" t="s">
        <v>213</v>
      </c>
      <c r="C180" s="4">
        <v>1.1989257600000001E-2</v>
      </c>
      <c r="D180" s="27" t="str">
        <f t="shared" si="25"/>
        <v>N/A</v>
      </c>
      <c r="E180" s="4">
        <v>3.0173614299999998E-2</v>
      </c>
      <c r="F180" s="27" t="str">
        <f t="shared" si="26"/>
        <v>N/A</v>
      </c>
      <c r="G180" s="4">
        <v>2.88820581E-2</v>
      </c>
      <c r="H180" s="27" t="str">
        <f t="shared" si="27"/>
        <v>N/A</v>
      </c>
      <c r="I180" s="8">
        <v>151.69999999999999</v>
      </c>
      <c r="J180" s="8">
        <v>-4.28</v>
      </c>
      <c r="K180" s="28" t="s">
        <v>734</v>
      </c>
      <c r="L180" s="105" t="str">
        <f t="shared" si="28"/>
        <v>Yes</v>
      </c>
    </row>
    <row r="181" spans="1:12" x14ac:dyDescent="0.2">
      <c r="A181" s="128" t="s">
        <v>86</v>
      </c>
      <c r="B181" s="22" t="s">
        <v>213</v>
      </c>
      <c r="C181" s="4">
        <v>1.4684287812000001</v>
      </c>
      <c r="D181" s="27" t="str">
        <f t="shared" si="25"/>
        <v>N/A</v>
      </c>
      <c r="E181" s="4">
        <v>1.8258426966000001</v>
      </c>
      <c r="F181" s="27" t="str">
        <f t="shared" si="26"/>
        <v>N/A</v>
      </c>
      <c r="G181" s="4">
        <v>3.4047919294</v>
      </c>
      <c r="H181" s="27" t="str">
        <f t="shared" si="27"/>
        <v>N/A</v>
      </c>
      <c r="I181" s="8">
        <v>24.34</v>
      </c>
      <c r="J181" s="8">
        <v>86.48</v>
      </c>
      <c r="K181" s="28" t="s">
        <v>734</v>
      </c>
      <c r="L181" s="105" t="str">
        <f t="shared" si="28"/>
        <v>No</v>
      </c>
    </row>
    <row r="182" spans="1:12" x14ac:dyDescent="0.2">
      <c r="A182" s="128" t="s">
        <v>87</v>
      </c>
      <c r="B182" s="22" t="s">
        <v>213</v>
      </c>
      <c r="C182" s="4">
        <v>56.130378276999998</v>
      </c>
      <c r="D182" s="27" t="str">
        <f t="shared" si="25"/>
        <v>N/A</v>
      </c>
      <c r="E182" s="4">
        <v>57.104781713000001</v>
      </c>
      <c r="F182" s="27" t="str">
        <f t="shared" si="26"/>
        <v>N/A</v>
      </c>
      <c r="G182" s="4">
        <v>55.432588768999999</v>
      </c>
      <c r="H182" s="27" t="str">
        <f t="shared" si="27"/>
        <v>N/A</v>
      </c>
      <c r="I182" s="8">
        <v>1.736</v>
      </c>
      <c r="J182" s="8">
        <v>-2.93</v>
      </c>
      <c r="K182" s="28" t="s">
        <v>734</v>
      </c>
      <c r="L182" s="105" t="str">
        <f t="shared" si="28"/>
        <v>Yes</v>
      </c>
    </row>
    <row r="183" spans="1:12" x14ac:dyDescent="0.2">
      <c r="A183" s="128" t="s">
        <v>466</v>
      </c>
      <c r="B183" s="22" t="s">
        <v>213</v>
      </c>
      <c r="C183" s="4">
        <v>82.219251337000003</v>
      </c>
      <c r="D183" s="27" t="str">
        <f t="shared" si="25"/>
        <v>N/A</v>
      </c>
      <c r="E183" s="4">
        <v>83.592814371000003</v>
      </c>
      <c r="F183" s="27" t="str">
        <f t="shared" si="26"/>
        <v>N/A</v>
      </c>
      <c r="G183" s="4">
        <v>83.616383615999993</v>
      </c>
      <c r="H183" s="27" t="str">
        <f t="shared" si="27"/>
        <v>N/A</v>
      </c>
      <c r="I183" s="8">
        <v>1.671</v>
      </c>
      <c r="J183" s="8">
        <v>2.8199999999999999E-2</v>
      </c>
      <c r="K183" s="28" t="s">
        <v>734</v>
      </c>
      <c r="L183" s="105" t="str">
        <f t="shared" si="28"/>
        <v>Yes</v>
      </c>
    </row>
    <row r="184" spans="1:12" x14ac:dyDescent="0.2">
      <c r="A184" s="128" t="s">
        <v>467</v>
      </c>
      <c r="B184" s="22" t="s">
        <v>213</v>
      </c>
      <c r="C184" s="4">
        <v>80.545953033999993</v>
      </c>
      <c r="D184" s="27" t="str">
        <f t="shared" si="25"/>
        <v>N/A</v>
      </c>
      <c r="E184" s="4">
        <v>81.266065604999994</v>
      </c>
      <c r="F184" s="27" t="str">
        <f t="shared" si="26"/>
        <v>N/A</v>
      </c>
      <c r="G184" s="4">
        <v>80.743332205000002</v>
      </c>
      <c r="H184" s="27" t="str">
        <f t="shared" si="27"/>
        <v>N/A</v>
      </c>
      <c r="I184" s="8">
        <v>0.89400000000000002</v>
      </c>
      <c r="J184" s="8">
        <v>-0.64300000000000002</v>
      </c>
      <c r="K184" s="28" t="s">
        <v>734</v>
      </c>
      <c r="L184" s="105" t="str">
        <f t="shared" si="28"/>
        <v>Yes</v>
      </c>
    </row>
    <row r="185" spans="1:12" x14ac:dyDescent="0.2">
      <c r="A185" s="128" t="s">
        <v>468</v>
      </c>
      <c r="B185" s="22" t="s">
        <v>213</v>
      </c>
      <c r="C185" s="4">
        <v>51.390801719000002</v>
      </c>
      <c r="D185" s="27" t="str">
        <f t="shared" si="25"/>
        <v>N/A</v>
      </c>
      <c r="E185" s="4">
        <v>51.923796869</v>
      </c>
      <c r="F185" s="27" t="str">
        <f t="shared" si="26"/>
        <v>N/A</v>
      </c>
      <c r="G185" s="4">
        <v>50.556455864</v>
      </c>
      <c r="H185" s="27" t="str">
        <f t="shared" si="27"/>
        <v>N/A</v>
      </c>
      <c r="I185" s="8">
        <v>1.0369999999999999</v>
      </c>
      <c r="J185" s="8">
        <v>-2.63</v>
      </c>
      <c r="K185" s="28" t="s">
        <v>734</v>
      </c>
      <c r="L185" s="105" t="str">
        <f t="shared" si="28"/>
        <v>Yes</v>
      </c>
    </row>
    <row r="186" spans="1:12" x14ac:dyDescent="0.2">
      <c r="A186" s="128" t="s">
        <v>469</v>
      </c>
      <c r="B186" s="22" t="s">
        <v>213</v>
      </c>
      <c r="C186" s="4">
        <v>62.713408786000002</v>
      </c>
      <c r="D186" s="27" t="str">
        <f t="shared" si="25"/>
        <v>N/A</v>
      </c>
      <c r="E186" s="4">
        <v>64.780428929999999</v>
      </c>
      <c r="F186" s="27" t="str">
        <f t="shared" si="26"/>
        <v>N/A</v>
      </c>
      <c r="G186" s="4">
        <v>61.578610773000001</v>
      </c>
      <c r="H186" s="27" t="str">
        <f t="shared" si="27"/>
        <v>N/A</v>
      </c>
      <c r="I186" s="8">
        <v>3.2959999999999998</v>
      </c>
      <c r="J186" s="8">
        <v>-4.9400000000000004</v>
      </c>
      <c r="K186" s="28" t="s">
        <v>734</v>
      </c>
      <c r="L186" s="105" t="str">
        <f t="shared" si="28"/>
        <v>Yes</v>
      </c>
    </row>
    <row r="187" spans="1:12" x14ac:dyDescent="0.2">
      <c r="A187" s="128" t="s">
        <v>116</v>
      </c>
      <c r="B187" s="22" t="s">
        <v>213</v>
      </c>
      <c r="C187" s="4">
        <v>80.263162969000007</v>
      </c>
      <c r="D187" s="27" t="str">
        <f t="shared" si="25"/>
        <v>N/A</v>
      </c>
      <c r="E187" s="4">
        <v>80.922833978</v>
      </c>
      <c r="F187" s="27" t="str">
        <f t="shared" si="26"/>
        <v>N/A</v>
      </c>
      <c r="G187" s="4">
        <v>78.869449141000004</v>
      </c>
      <c r="H187" s="27" t="str">
        <f t="shared" si="27"/>
        <v>N/A</v>
      </c>
      <c r="I187" s="8">
        <v>0.82189999999999996</v>
      </c>
      <c r="J187" s="8">
        <v>-2.54</v>
      </c>
      <c r="K187" s="28" t="s">
        <v>734</v>
      </c>
      <c r="L187" s="105" t="str">
        <f t="shared" si="28"/>
        <v>Yes</v>
      </c>
    </row>
    <row r="188" spans="1:12" x14ac:dyDescent="0.2">
      <c r="A188" s="128" t="s">
        <v>470</v>
      </c>
      <c r="B188" s="22" t="s">
        <v>213</v>
      </c>
      <c r="C188" s="4">
        <v>87.433155080000006</v>
      </c>
      <c r="D188" s="27" t="str">
        <f t="shared" si="25"/>
        <v>N/A</v>
      </c>
      <c r="E188" s="4">
        <v>90.299401197999998</v>
      </c>
      <c r="F188" s="27" t="str">
        <f t="shared" si="26"/>
        <v>N/A</v>
      </c>
      <c r="G188" s="4">
        <v>89.110889111000006</v>
      </c>
      <c r="H188" s="27" t="str">
        <f t="shared" si="27"/>
        <v>N/A</v>
      </c>
      <c r="I188" s="8">
        <v>3.278</v>
      </c>
      <c r="J188" s="8">
        <v>-1.32</v>
      </c>
      <c r="K188" s="28" t="s">
        <v>734</v>
      </c>
      <c r="L188" s="105" t="str">
        <f t="shared" si="28"/>
        <v>Yes</v>
      </c>
    </row>
    <row r="189" spans="1:12" x14ac:dyDescent="0.2">
      <c r="A189" s="128" t="s">
        <v>471</v>
      </c>
      <c r="B189" s="22" t="s">
        <v>213</v>
      </c>
      <c r="C189" s="4">
        <v>91.174951324999995</v>
      </c>
      <c r="D189" s="27" t="str">
        <f t="shared" si="25"/>
        <v>N/A</v>
      </c>
      <c r="E189" s="4">
        <v>91.317859197999994</v>
      </c>
      <c r="F189" s="27" t="str">
        <f t="shared" si="26"/>
        <v>N/A</v>
      </c>
      <c r="G189" s="4">
        <v>90.595493360000006</v>
      </c>
      <c r="H189" s="27" t="str">
        <f t="shared" si="27"/>
        <v>N/A</v>
      </c>
      <c r="I189" s="8">
        <v>0.15670000000000001</v>
      </c>
      <c r="J189" s="8">
        <v>-0.79100000000000004</v>
      </c>
      <c r="K189" s="28" t="s">
        <v>734</v>
      </c>
      <c r="L189" s="105" t="str">
        <f t="shared" si="28"/>
        <v>Yes</v>
      </c>
    </row>
    <row r="190" spans="1:12" x14ac:dyDescent="0.2">
      <c r="A190" s="128" t="s">
        <v>472</v>
      </c>
      <c r="B190" s="22" t="s">
        <v>213</v>
      </c>
      <c r="C190" s="4">
        <v>79.541755351999996</v>
      </c>
      <c r="D190" s="27" t="str">
        <f t="shared" si="25"/>
        <v>N/A</v>
      </c>
      <c r="E190" s="4">
        <v>80.409805379000005</v>
      </c>
      <c r="F190" s="27" t="str">
        <f t="shared" si="26"/>
        <v>N/A</v>
      </c>
      <c r="G190" s="4">
        <v>79.051877305999994</v>
      </c>
      <c r="H190" s="27" t="str">
        <f t="shared" si="27"/>
        <v>N/A</v>
      </c>
      <c r="I190" s="8">
        <v>1.091</v>
      </c>
      <c r="J190" s="8">
        <v>-1.69</v>
      </c>
      <c r="K190" s="28" t="s">
        <v>734</v>
      </c>
      <c r="L190" s="105" t="str">
        <f t="shared" si="28"/>
        <v>Yes</v>
      </c>
    </row>
    <row r="191" spans="1:12" x14ac:dyDescent="0.2">
      <c r="A191" s="128" t="s">
        <v>473</v>
      </c>
      <c r="B191" s="22" t="s">
        <v>213</v>
      </c>
      <c r="C191" s="4">
        <v>76.865528486000002</v>
      </c>
      <c r="D191" s="27" t="str">
        <f t="shared" si="25"/>
        <v>N/A</v>
      </c>
      <c r="E191" s="4">
        <v>76.710611827999998</v>
      </c>
      <c r="F191" s="27" t="str">
        <f t="shared" si="26"/>
        <v>N/A</v>
      </c>
      <c r="G191" s="4">
        <v>71.456274626999999</v>
      </c>
      <c r="H191" s="27" t="str">
        <f t="shared" si="27"/>
        <v>N/A</v>
      </c>
      <c r="I191" s="8">
        <v>-0.20200000000000001</v>
      </c>
      <c r="J191" s="8">
        <v>-6.85</v>
      </c>
      <c r="K191" s="28" t="s">
        <v>734</v>
      </c>
      <c r="L191" s="105" t="str">
        <f t="shared" si="28"/>
        <v>Yes</v>
      </c>
    </row>
    <row r="192" spans="1:12" x14ac:dyDescent="0.2">
      <c r="A192" s="128" t="s">
        <v>1342</v>
      </c>
      <c r="B192" s="22" t="s">
        <v>213</v>
      </c>
      <c r="C192" s="23">
        <v>4.8526446209999996</v>
      </c>
      <c r="D192" s="27" t="str">
        <f t="shared" si="25"/>
        <v>N/A</v>
      </c>
      <c r="E192" s="23">
        <v>5.0491462444000001</v>
      </c>
      <c r="F192" s="27" t="str">
        <f t="shared" si="26"/>
        <v>N/A</v>
      </c>
      <c r="G192" s="23">
        <v>4.9147027713</v>
      </c>
      <c r="H192" s="27" t="str">
        <f t="shared" si="27"/>
        <v>N/A</v>
      </c>
      <c r="I192" s="8">
        <v>4.0490000000000004</v>
      </c>
      <c r="J192" s="8">
        <v>-2.66</v>
      </c>
      <c r="K192" s="28" t="s">
        <v>734</v>
      </c>
      <c r="L192" s="105" t="str">
        <f t="shared" si="28"/>
        <v>Yes</v>
      </c>
    </row>
    <row r="193" spans="1:12" x14ac:dyDescent="0.2">
      <c r="A193" s="128" t="s">
        <v>1343</v>
      </c>
      <c r="B193" s="22" t="s">
        <v>213</v>
      </c>
      <c r="C193" s="23">
        <v>7.0555555555999998</v>
      </c>
      <c r="D193" s="27" t="str">
        <f t="shared" si="25"/>
        <v>N/A</v>
      </c>
      <c r="E193" s="23">
        <v>7.6641221373999997</v>
      </c>
      <c r="F193" s="27" t="str">
        <f t="shared" si="26"/>
        <v>N/A</v>
      </c>
      <c r="G193" s="23">
        <v>6.9589041095999997</v>
      </c>
      <c r="H193" s="27" t="str">
        <f t="shared" si="27"/>
        <v>N/A</v>
      </c>
      <c r="I193" s="8">
        <v>8.625</v>
      </c>
      <c r="J193" s="8">
        <v>-9.1999999999999993</v>
      </c>
      <c r="K193" s="28" t="s">
        <v>734</v>
      </c>
      <c r="L193" s="105" t="str">
        <f t="shared" si="28"/>
        <v>Yes</v>
      </c>
    </row>
    <row r="194" spans="1:12" x14ac:dyDescent="0.2">
      <c r="A194" s="128" t="s">
        <v>1344</v>
      </c>
      <c r="B194" s="22" t="s">
        <v>213</v>
      </c>
      <c r="C194" s="23">
        <v>10.209625979</v>
      </c>
      <c r="D194" s="27" t="str">
        <f t="shared" si="25"/>
        <v>N/A</v>
      </c>
      <c r="E194" s="23">
        <v>9.7684031709999992</v>
      </c>
      <c r="F194" s="27" t="str">
        <f t="shared" si="26"/>
        <v>N/A</v>
      </c>
      <c r="G194" s="23">
        <v>9.9957519115999993</v>
      </c>
      <c r="H194" s="27" t="str">
        <f t="shared" si="27"/>
        <v>N/A</v>
      </c>
      <c r="I194" s="8">
        <v>-4.32</v>
      </c>
      <c r="J194" s="8">
        <v>2.327</v>
      </c>
      <c r="K194" s="28" t="s">
        <v>734</v>
      </c>
      <c r="L194" s="105" t="str">
        <f t="shared" si="28"/>
        <v>Yes</v>
      </c>
    </row>
    <row r="195" spans="1:12" x14ac:dyDescent="0.2">
      <c r="A195" s="128" t="s">
        <v>1345</v>
      </c>
      <c r="B195" s="22" t="s">
        <v>213</v>
      </c>
      <c r="C195" s="23">
        <v>4.3075376884000001</v>
      </c>
      <c r="D195" s="27" t="str">
        <f t="shared" si="25"/>
        <v>N/A</v>
      </c>
      <c r="E195" s="23">
        <v>4.5500631427</v>
      </c>
      <c r="F195" s="27" t="str">
        <f t="shared" si="26"/>
        <v>N/A</v>
      </c>
      <c r="G195" s="23">
        <v>4.4032970768000004</v>
      </c>
      <c r="H195" s="27" t="str">
        <f t="shared" si="27"/>
        <v>N/A</v>
      </c>
      <c r="I195" s="8">
        <v>5.63</v>
      </c>
      <c r="J195" s="8">
        <v>-3.23</v>
      </c>
      <c r="K195" s="28" t="s">
        <v>734</v>
      </c>
      <c r="L195" s="105" t="str">
        <f t="shared" si="28"/>
        <v>Yes</v>
      </c>
    </row>
    <row r="196" spans="1:12" x14ac:dyDescent="0.2">
      <c r="A196" s="128" t="s">
        <v>1346</v>
      </c>
      <c r="B196" s="22" t="s">
        <v>213</v>
      </c>
      <c r="C196" s="23">
        <v>3.4209344115000002</v>
      </c>
      <c r="D196" s="27" t="str">
        <f t="shared" si="25"/>
        <v>N/A</v>
      </c>
      <c r="E196" s="23">
        <v>3.5882652411999998</v>
      </c>
      <c r="F196" s="27" t="str">
        <f t="shared" si="26"/>
        <v>N/A</v>
      </c>
      <c r="G196" s="23">
        <v>3.4224664224999999</v>
      </c>
      <c r="H196" s="27" t="str">
        <f t="shared" si="27"/>
        <v>N/A</v>
      </c>
      <c r="I196" s="8">
        <v>4.891</v>
      </c>
      <c r="J196" s="8">
        <v>-4.62</v>
      </c>
      <c r="K196" s="28" t="s">
        <v>734</v>
      </c>
      <c r="L196" s="105" t="str">
        <f t="shared" si="28"/>
        <v>Yes</v>
      </c>
    </row>
    <row r="197" spans="1:12" x14ac:dyDescent="0.2">
      <c r="A197" s="128" t="s">
        <v>1347</v>
      </c>
      <c r="B197" s="22" t="s">
        <v>213</v>
      </c>
      <c r="C197" s="23">
        <v>174.84581498</v>
      </c>
      <c r="D197" s="27" t="str">
        <f t="shared" si="25"/>
        <v>N/A</v>
      </c>
      <c r="E197" s="23">
        <v>155.57865168999999</v>
      </c>
      <c r="F197" s="27" t="str">
        <f t="shared" si="26"/>
        <v>N/A</v>
      </c>
      <c r="G197" s="23">
        <v>171.87641866000001</v>
      </c>
      <c r="H197" s="27" t="str">
        <f t="shared" si="27"/>
        <v>N/A</v>
      </c>
      <c r="I197" s="8">
        <v>-11</v>
      </c>
      <c r="J197" s="8">
        <v>10.48</v>
      </c>
      <c r="K197" s="28" t="s">
        <v>734</v>
      </c>
      <c r="L197" s="105" t="str">
        <f t="shared" si="28"/>
        <v>Yes</v>
      </c>
    </row>
    <row r="198" spans="1:12" x14ac:dyDescent="0.2">
      <c r="A198" s="128" t="s">
        <v>1348</v>
      </c>
      <c r="B198" s="22" t="s">
        <v>213</v>
      </c>
      <c r="C198" s="23">
        <v>156.12</v>
      </c>
      <c r="D198" s="27" t="str">
        <f t="shared" si="25"/>
        <v>N/A</v>
      </c>
      <c r="E198" s="23">
        <v>145.35294117999999</v>
      </c>
      <c r="F198" s="27" t="str">
        <f t="shared" si="26"/>
        <v>N/A</v>
      </c>
      <c r="G198" s="23">
        <v>211.07936508</v>
      </c>
      <c r="H198" s="27" t="str">
        <f t="shared" si="27"/>
        <v>N/A</v>
      </c>
      <c r="I198" s="8">
        <v>-6.9</v>
      </c>
      <c r="J198" s="8">
        <v>45.22</v>
      </c>
      <c r="K198" s="28" t="s">
        <v>734</v>
      </c>
      <c r="L198" s="105" t="str">
        <f t="shared" si="28"/>
        <v>No</v>
      </c>
    </row>
    <row r="199" spans="1:12" x14ac:dyDescent="0.2">
      <c r="A199" s="128" t="s">
        <v>1349</v>
      </c>
      <c r="B199" s="22" t="s">
        <v>213</v>
      </c>
      <c r="C199" s="23">
        <v>190.26269701999999</v>
      </c>
      <c r="D199" s="27" t="str">
        <f t="shared" si="25"/>
        <v>N/A</v>
      </c>
      <c r="E199" s="23">
        <v>172.67869415999999</v>
      </c>
      <c r="F199" s="27" t="str">
        <f t="shared" si="26"/>
        <v>N/A</v>
      </c>
      <c r="G199" s="23">
        <v>189.76886035000001</v>
      </c>
      <c r="H199" s="27" t="str">
        <f t="shared" si="27"/>
        <v>N/A</v>
      </c>
      <c r="I199" s="8">
        <v>-9.24</v>
      </c>
      <c r="J199" s="8">
        <v>9.8970000000000002</v>
      </c>
      <c r="K199" s="28" t="s">
        <v>734</v>
      </c>
      <c r="L199" s="105" t="str">
        <f t="shared" si="28"/>
        <v>Yes</v>
      </c>
    </row>
    <row r="200" spans="1:12" x14ac:dyDescent="0.2">
      <c r="A200" s="128" t="s">
        <v>1350</v>
      </c>
      <c r="B200" s="22" t="s">
        <v>213</v>
      </c>
      <c r="C200" s="23">
        <v>46.236363636</v>
      </c>
      <c r="D200" s="27" t="str">
        <f t="shared" si="25"/>
        <v>N/A</v>
      </c>
      <c r="E200" s="23">
        <v>35.318181817999999</v>
      </c>
      <c r="F200" s="27" t="str">
        <f t="shared" si="26"/>
        <v>N/A</v>
      </c>
      <c r="G200" s="23">
        <v>41.720430108000002</v>
      </c>
      <c r="H200" s="27" t="str">
        <f t="shared" si="27"/>
        <v>N/A</v>
      </c>
      <c r="I200" s="8">
        <v>-23.6</v>
      </c>
      <c r="J200" s="8">
        <v>18.13</v>
      </c>
      <c r="K200" s="28" t="s">
        <v>734</v>
      </c>
      <c r="L200" s="105" t="str">
        <f t="shared" si="28"/>
        <v>Yes</v>
      </c>
    </row>
    <row r="201" spans="1:12" x14ac:dyDescent="0.2">
      <c r="A201" s="128" t="s">
        <v>1351</v>
      </c>
      <c r="B201" s="22" t="s">
        <v>213</v>
      </c>
      <c r="C201" s="23">
        <v>16.2</v>
      </c>
      <c r="D201" s="27" t="str">
        <f t="shared" si="25"/>
        <v>N/A</v>
      </c>
      <c r="E201" s="23">
        <v>40.692307692</v>
      </c>
      <c r="F201" s="27" t="str">
        <f t="shared" si="26"/>
        <v>N/A</v>
      </c>
      <c r="G201" s="23">
        <v>63.857142856999999</v>
      </c>
      <c r="H201" s="27" t="str">
        <f t="shared" si="27"/>
        <v>N/A</v>
      </c>
      <c r="I201" s="8">
        <v>151.19999999999999</v>
      </c>
      <c r="J201" s="8">
        <v>56.93</v>
      </c>
      <c r="K201" s="28" t="s">
        <v>734</v>
      </c>
      <c r="L201" s="105" t="str">
        <f t="shared" si="28"/>
        <v>No</v>
      </c>
    </row>
    <row r="202" spans="1:12" x14ac:dyDescent="0.2">
      <c r="A202" s="128" t="s">
        <v>28</v>
      </c>
      <c r="B202" s="22" t="s">
        <v>213</v>
      </c>
      <c r="C202" s="4">
        <v>3.6709383085999998</v>
      </c>
      <c r="D202" s="27" t="str">
        <f t="shared" si="25"/>
        <v>N/A</v>
      </c>
      <c r="E202" s="4">
        <v>3.2295337686000001</v>
      </c>
      <c r="F202" s="27" t="str">
        <f t="shared" si="26"/>
        <v>N/A</v>
      </c>
      <c r="G202" s="4">
        <v>3.1435436503999998</v>
      </c>
      <c r="H202" s="27" t="str">
        <f t="shared" si="27"/>
        <v>N/A</v>
      </c>
      <c r="I202" s="8">
        <v>-12</v>
      </c>
      <c r="J202" s="8">
        <v>-2.66</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-50</v>
      </c>
      <c r="K203" s="10" t="s">
        <v>213</v>
      </c>
      <c r="L203" s="105" t="str">
        <f t="shared" ref="L203:L213" si="32">IF(J203="Div by 0", "N/A", IF(K203="N/A","N/A", IF(J203&gt;VALUE(MID(K203,1,2)), "No", IF(J203&lt;-1*VALUE(MID(K203,1,2)), "No", "Yes"))))</f>
        <v>N/A</v>
      </c>
    </row>
    <row r="204" spans="1:12" x14ac:dyDescent="0.2">
      <c r="A204" s="128" t="s">
        <v>124</v>
      </c>
      <c r="B204" s="22" t="s">
        <v>213</v>
      </c>
      <c r="C204" s="23">
        <v>20</v>
      </c>
      <c r="D204" s="27" t="str">
        <f t="shared" si="29"/>
        <v>N/A</v>
      </c>
      <c r="E204" s="23">
        <v>21</v>
      </c>
      <c r="F204" s="27" t="str">
        <f t="shared" si="30"/>
        <v>N/A</v>
      </c>
      <c r="G204" s="23">
        <v>30</v>
      </c>
      <c r="H204" s="27" t="str">
        <f t="shared" si="31"/>
        <v>N/A</v>
      </c>
      <c r="I204" s="8">
        <v>5</v>
      </c>
      <c r="J204" s="8">
        <v>42.86</v>
      </c>
      <c r="K204" s="10" t="s">
        <v>213</v>
      </c>
      <c r="L204" s="105" t="str">
        <f t="shared" si="32"/>
        <v>N/A</v>
      </c>
    </row>
    <row r="205" spans="1:12" ht="25.5" x14ac:dyDescent="0.2">
      <c r="A205" s="128" t="s">
        <v>1599</v>
      </c>
      <c r="B205" s="22" t="s">
        <v>213</v>
      </c>
      <c r="C205" s="23">
        <v>11</v>
      </c>
      <c r="D205" s="27" t="str">
        <f t="shared" si="29"/>
        <v>N/A</v>
      </c>
      <c r="E205" s="23">
        <v>13</v>
      </c>
      <c r="F205" s="27" t="str">
        <f t="shared" si="30"/>
        <v>N/A</v>
      </c>
      <c r="G205" s="23">
        <v>17</v>
      </c>
      <c r="H205" s="27" t="str">
        <f t="shared" si="31"/>
        <v>N/A</v>
      </c>
      <c r="I205" s="8">
        <v>30</v>
      </c>
      <c r="J205" s="8">
        <v>30.77</v>
      </c>
      <c r="K205" s="10" t="s">
        <v>213</v>
      </c>
      <c r="L205" s="105" t="str">
        <f t="shared" si="32"/>
        <v>N/A</v>
      </c>
    </row>
    <row r="206" spans="1:12" ht="25.5" x14ac:dyDescent="0.2">
      <c r="A206" s="128" t="s">
        <v>1352</v>
      </c>
      <c r="B206" s="22" t="s">
        <v>213</v>
      </c>
      <c r="C206" s="23">
        <v>13</v>
      </c>
      <c r="D206" s="27" t="str">
        <f t="shared" si="29"/>
        <v>N/A</v>
      </c>
      <c r="E206" s="23">
        <v>11</v>
      </c>
      <c r="F206" s="27" t="str">
        <f t="shared" si="30"/>
        <v>N/A</v>
      </c>
      <c r="G206" s="23">
        <v>11</v>
      </c>
      <c r="H206" s="27" t="str">
        <f t="shared" si="31"/>
        <v>N/A</v>
      </c>
      <c r="I206" s="8">
        <v>-30.8</v>
      </c>
      <c r="J206" s="8">
        <v>-11.1</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150</v>
      </c>
      <c r="J207" s="8">
        <v>10</v>
      </c>
      <c r="K207" s="10" t="s">
        <v>213</v>
      </c>
      <c r="L207" s="105" t="str">
        <f t="shared" si="32"/>
        <v>N/A</v>
      </c>
    </row>
    <row r="208" spans="1:12" x14ac:dyDescent="0.2">
      <c r="A208" s="128" t="s">
        <v>1601</v>
      </c>
      <c r="B208" s="22" t="s">
        <v>213</v>
      </c>
      <c r="C208" s="23">
        <v>11</v>
      </c>
      <c r="D208" s="27" t="str">
        <f t="shared" si="29"/>
        <v>N/A</v>
      </c>
      <c r="E208" s="23">
        <v>14</v>
      </c>
      <c r="F208" s="27" t="str">
        <f t="shared" si="30"/>
        <v>N/A</v>
      </c>
      <c r="G208" s="23">
        <v>27</v>
      </c>
      <c r="H208" s="27" t="str">
        <f t="shared" si="31"/>
        <v>N/A</v>
      </c>
      <c r="I208" s="8">
        <v>55.56</v>
      </c>
      <c r="J208" s="8">
        <v>92.86</v>
      </c>
      <c r="K208" s="10" t="s">
        <v>213</v>
      </c>
      <c r="L208" s="105" t="str">
        <f t="shared" si="32"/>
        <v>N/A</v>
      </c>
    </row>
    <row r="209" spans="1:12" x14ac:dyDescent="0.2">
      <c r="A209" s="128" t="s">
        <v>125</v>
      </c>
      <c r="B209" s="22" t="s">
        <v>213</v>
      </c>
      <c r="C209" s="29">
        <v>1631420</v>
      </c>
      <c r="D209" s="27" t="str">
        <f t="shared" si="29"/>
        <v>N/A</v>
      </c>
      <c r="E209" s="29">
        <v>3517670</v>
      </c>
      <c r="F209" s="27" t="str">
        <f t="shared" si="30"/>
        <v>N/A</v>
      </c>
      <c r="G209" s="29">
        <v>2494225</v>
      </c>
      <c r="H209" s="27" t="str">
        <f t="shared" si="31"/>
        <v>N/A</v>
      </c>
      <c r="I209" s="8">
        <v>115.6</v>
      </c>
      <c r="J209" s="8">
        <v>-29.1</v>
      </c>
      <c r="K209" s="10" t="s">
        <v>213</v>
      </c>
      <c r="L209" s="105" t="str">
        <f t="shared" si="32"/>
        <v>N/A</v>
      </c>
    </row>
    <row r="210" spans="1:12" x14ac:dyDescent="0.2">
      <c r="A210" s="168" t="s">
        <v>1596</v>
      </c>
      <c r="B210" s="22" t="s">
        <v>213</v>
      </c>
      <c r="C210" s="29">
        <v>1603604</v>
      </c>
      <c r="D210" s="27" t="str">
        <f t="shared" si="29"/>
        <v>N/A</v>
      </c>
      <c r="E210" s="29">
        <v>1613518</v>
      </c>
      <c r="F210" s="27" t="str">
        <f t="shared" si="30"/>
        <v>N/A</v>
      </c>
      <c r="G210" s="29">
        <v>1160348</v>
      </c>
      <c r="H210" s="27" t="str">
        <f t="shared" si="31"/>
        <v>N/A</v>
      </c>
      <c r="I210" s="8">
        <v>0.61819999999999997</v>
      </c>
      <c r="J210" s="8">
        <v>-28.1</v>
      </c>
      <c r="K210" s="10" t="s">
        <v>213</v>
      </c>
      <c r="L210" s="105" t="str">
        <f t="shared" si="32"/>
        <v>N/A</v>
      </c>
    </row>
    <row r="211" spans="1:12" x14ac:dyDescent="0.2">
      <c r="A211" s="168" t="s">
        <v>1353</v>
      </c>
      <c r="B211" s="22" t="s">
        <v>213</v>
      </c>
      <c r="C211" s="29">
        <v>288276</v>
      </c>
      <c r="D211" s="27" t="str">
        <f t="shared" si="29"/>
        <v>N/A</v>
      </c>
      <c r="E211" s="29">
        <v>296171</v>
      </c>
      <c r="F211" s="27" t="str">
        <f t="shared" si="30"/>
        <v>N/A</v>
      </c>
      <c r="G211" s="29">
        <v>290849</v>
      </c>
      <c r="H211" s="27" t="str">
        <f t="shared" si="31"/>
        <v>N/A</v>
      </c>
      <c r="I211" s="8">
        <v>2.7389999999999999</v>
      </c>
      <c r="J211" s="8">
        <v>-1.8</v>
      </c>
      <c r="K211" s="10" t="s">
        <v>213</v>
      </c>
      <c r="L211" s="105" t="str">
        <f t="shared" si="32"/>
        <v>N/A</v>
      </c>
    </row>
    <row r="212" spans="1:12" x14ac:dyDescent="0.2">
      <c r="A212" s="168" t="s">
        <v>1590</v>
      </c>
      <c r="B212" s="22" t="s">
        <v>213</v>
      </c>
      <c r="C212" s="29">
        <v>578303</v>
      </c>
      <c r="D212" s="27" t="str">
        <f t="shared" si="29"/>
        <v>N/A</v>
      </c>
      <c r="E212" s="29">
        <v>3368683</v>
      </c>
      <c r="F212" s="27" t="str">
        <f t="shared" si="30"/>
        <v>N/A</v>
      </c>
      <c r="G212" s="29">
        <v>2123223</v>
      </c>
      <c r="H212" s="27" t="str">
        <f t="shared" si="31"/>
        <v>N/A</v>
      </c>
      <c r="I212" s="8">
        <v>482.5</v>
      </c>
      <c r="J212" s="8">
        <v>-37</v>
      </c>
      <c r="K212" s="10" t="s">
        <v>213</v>
      </c>
      <c r="L212" s="105" t="str">
        <f t="shared" si="32"/>
        <v>N/A</v>
      </c>
    </row>
    <row r="213" spans="1:12" x14ac:dyDescent="0.2">
      <c r="A213" s="168" t="s">
        <v>1591</v>
      </c>
      <c r="B213" s="22" t="s">
        <v>213</v>
      </c>
      <c r="C213" s="29">
        <v>295638</v>
      </c>
      <c r="D213" s="27" t="str">
        <f t="shared" si="29"/>
        <v>N/A</v>
      </c>
      <c r="E213" s="29">
        <v>400552</v>
      </c>
      <c r="F213" s="27" t="str">
        <f t="shared" si="30"/>
        <v>N/A</v>
      </c>
      <c r="G213" s="29">
        <v>506106</v>
      </c>
      <c r="H213" s="27" t="str">
        <f t="shared" si="31"/>
        <v>N/A</v>
      </c>
      <c r="I213" s="8">
        <v>35.49</v>
      </c>
      <c r="J213" s="8">
        <v>26.35</v>
      </c>
      <c r="K213" s="10" t="s">
        <v>213</v>
      </c>
      <c r="L213" s="105" t="str">
        <f t="shared" si="32"/>
        <v>N/A</v>
      </c>
    </row>
    <row r="214" spans="1:12" ht="25.5" x14ac:dyDescent="0.2">
      <c r="A214" s="128" t="s">
        <v>1354</v>
      </c>
      <c r="B214" s="22" t="s">
        <v>213</v>
      </c>
      <c r="C214" s="29">
        <v>1900152</v>
      </c>
      <c r="D214" s="27" t="str">
        <f t="shared" ref="D214:D228" si="33">IF($B214="N/A","N/A",IF(C214&gt;10,"No",IF(C214&lt;-10,"No","Yes")))</f>
        <v>N/A</v>
      </c>
      <c r="E214" s="29">
        <v>1608383</v>
      </c>
      <c r="F214" s="27" t="str">
        <f t="shared" ref="F214:F228" si="34">IF($B214="N/A","N/A",IF(E214&gt;10,"No",IF(E214&lt;-10,"No","Yes")))</f>
        <v>N/A</v>
      </c>
      <c r="G214" s="29">
        <v>1531861</v>
      </c>
      <c r="H214" s="27" t="str">
        <f t="shared" ref="H214:H228" si="35">IF($B214="N/A","N/A",IF(G214&gt;10,"No",IF(G214&lt;-10,"No","Yes")))</f>
        <v>N/A</v>
      </c>
      <c r="I214" s="8">
        <v>-15.4</v>
      </c>
      <c r="J214" s="8">
        <v>-4.76</v>
      </c>
      <c r="K214" s="28" t="s">
        <v>734</v>
      </c>
      <c r="L214" s="105" t="str">
        <f t="shared" ref="L214:L228" si="36">IF(J214="Div by 0", "N/A", IF(K214="N/A","N/A", IF(J214&gt;VALUE(MID(K214,1,2)), "No", IF(J214&lt;-1*VALUE(MID(K214,1,2)), "No", "Yes"))))</f>
        <v>Yes</v>
      </c>
    </row>
    <row r="215" spans="1:12" x14ac:dyDescent="0.2">
      <c r="A215" s="136" t="s">
        <v>646</v>
      </c>
      <c r="B215" s="22" t="s">
        <v>213</v>
      </c>
      <c r="C215" s="23">
        <v>12161</v>
      </c>
      <c r="D215" s="27" t="str">
        <f t="shared" si="33"/>
        <v>N/A</v>
      </c>
      <c r="E215" s="23">
        <v>9689</v>
      </c>
      <c r="F215" s="27" t="str">
        <f t="shared" si="34"/>
        <v>N/A</v>
      </c>
      <c r="G215" s="23">
        <v>9247</v>
      </c>
      <c r="H215" s="27" t="str">
        <f t="shared" si="35"/>
        <v>N/A</v>
      </c>
      <c r="I215" s="8">
        <v>-20.3</v>
      </c>
      <c r="J215" s="8">
        <v>-4.5599999999999996</v>
      </c>
      <c r="K215" s="28" t="s">
        <v>734</v>
      </c>
      <c r="L215" s="105" t="str">
        <f t="shared" si="36"/>
        <v>Yes</v>
      </c>
    </row>
    <row r="216" spans="1:12" ht="25.5" x14ac:dyDescent="0.2">
      <c r="A216" s="137" t="s">
        <v>1355</v>
      </c>
      <c r="B216" s="22" t="s">
        <v>213</v>
      </c>
      <c r="C216" s="29">
        <v>156.24965051999999</v>
      </c>
      <c r="D216" s="27" t="str">
        <f t="shared" si="33"/>
        <v>N/A</v>
      </c>
      <c r="E216" s="29">
        <v>166.00092889000001</v>
      </c>
      <c r="F216" s="27" t="str">
        <f t="shared" si="34"/>
        <v>N/A</v>
      </c>
      <c r="G216" s="29">
        <v>165.66032226999999</v>
      </c>
      <c r="H216" s="27" t="str">
        <f t="shared" si="35"/>
        <v>N/A</v>
      </c>
      <c r="I216" s="8">
        <v>6.2409999999999997</v>
      </c>
      <c r="J216" s="8">
        <v>-0.20499999999999999</v>
      </c>
      <c r="K216" s="28" t="s">
        <v>734</v>
      </c>
      <c r="L216" s="105" t="str">
        <f t="shared" si="36"/>
        <v>Yes</v>
      </c>
    </row>
    <row r="217" spans="1:12" ht="25.5" x14ac:dyDescent="0.2">
      <c r="A217" s="128" t="s">
        <v>1356</v>
      </c>
      <c r="B217" s="22" t="s">
        <v>213</v>
      </c>
      <c r="C217" s="29">
        <v>7648601</v>
      </c>
      <c r="D217" s="27" t="str">
        <f t="shared" si="33"/>
        <v>N/A</v>
      </c>
      <c r="E217" s="29">
        <v>7677933</v>
      </c>
      <c r="F217" s="27" t="str">
        <f t="shared" si="34"/>
        <v>N/A</v>
      </c>
      <c r="G217" s="29">
        <v>7616371</v>
      </c>
      <c r="H217" s="27" t="str">
        <f t="shared" si="35"/>
        <v>N/A</v>
      </c>
      <c r="I217" s="8">
        <v>0.38350000000000001</v>
      </c>
      <c r="J217" s="8">
        <v>-0.80200000000000005</v>
      </c>
      <c r="K217" s="28" t="s">
        <v>734</v>
      </c>
      <c r="L217" s="105" t="str">
        <f t="shared" si="36"/>
        <v>Yes</v>
      </c>
    </row>
    <row r="218" spans="1:12" x14ac:dyDescent="0.2">
      <c r="A218" s="137" t="s">
        <v>513</v>
      </c>
      <c r="B218" s="22" t="s">
        <v>213</v>
      </c>
      <c r="C218" s="23">
        <v>20143</v>
      </c>
      <c r="D218" s="27" t="str">
        <f t="shared" si="33"/>
        <v>N/A</v>
      </c>
      <c r="E218" s="23">
        <v>20068</v>
      </c>
      <c r="F218" s="27" t="str">
        <f t="shared" si="34"/>
        <v>N/A</v>
      </c>
      <c r="G218" s="23">
        <v>21065</v>
      </c>
      <c r="H218" s="27" t="str">
        <f t="shared" si="35"/>
        <v>N/A</v>
      </c>
      <c r="I218" s="8">
        <v>-0.372</v>
      </c>
      <c r="J218" s="8">
        <v>4.968</v>
      </c>
      <c r="K218" s="28" t="s">
        <v>734</v>
      </c>
      <c r="L218" s="105" t="str">
        <f t="shared" si="36"/>
        <v>Yes</v>
      </c>
    </row>
    <row r="219" spans="1:12" ht="25.5" x14ac:dyDescent="0.2">
      <c r="A219" s="128" t="s">
        <v>1357</v>
      </c>
      <c r="B219" s="22" t="s">
        <v>213</v>
      </c>
      <c r="C219" s="29">
        <v>379.71508712999997</v>
      </c>
      <c r="D219" s="27" t="str">
        <f t="shared" si="33"/>
        <v>N/A</v>
      </c>
      <c r="E219" s="29">
        <v>382.59582419999998</v>
      </c>
      <c r="F219" s="27" t="str">
        <f t="shared" si="34"/>
        <v>N/A</v>
      </c>
      <c r="G219" s="29">
        <v>361.56520294000001</v>
      </c>
      <c r="H219" s="27" t="str">
        <f t="shared" si="35"/>
        <v>N/A</v>
      </c>
      <c r="I219" s="8">
        <v>0.75870000000000004</v>
      </c>
      <c r="J219" s="8">
        <v>-5.5</v>
      </c>
      <c r="K219" s="28" t="s">
        <v>734</v>
      </c>
      <c r="L219" s="105" t="str">
        <f t="shared" si="36"/>
        <v>Yes</v>
      </c>
    </row>
    <row r="220" spans="1:12" ht="25.5" x14ac:dyDescent="0.2">
      <c r="A220" s="128" t="s">
        <v>1358</v>
      </c>
      <c r="B220" s="22" t="s">
        <v>213</v>
      </c>
      <c r="C220" s="29">
        <v>12230806</v>
      </c>
      <c r="D220" s="27" t="str">
        <f t="shared" si="33"/>
        <v>N/A</v>
      </c>
      <c r="E220" s="29">
        <v>12335057</v>
      </c>
      <c r="F220" s="27" t="str">
        <f t="shared" si="34"/>
        <v>N/A</v>
      </c>
      <c r="G220" s="29">
        <v>11794741</v>
      </c>
      <c r="H220" s="27" t="str">
        <f t="shared" si="35"/>
        <v>N/A</v>
      </c>
      <c r="I220" s="8">
        <v>0.85240000000000005</v>
      </c>
      <c r="J220" s="8">
        <v>-4.38</v>
      </c>
      <c r="K220" s="28" t="s">
        <v>734</v>
      </c>
      <c r="L220" s="105" t="str">
        <f t="shared" si="36"/>
        <v>Yes</v>
      </c>
    </row>
    <row r="221" spans="1:12" x14ac:dyDescent="0.2">
      <c r="A221" s="137" t="s">
        <v>514</v>
      </c>
      <c r="B221" s="22" t="s">
        <v>213</v>
      </c>
      <c r="C221" s="23">
        <v>23816</v>
      </c>
      <c r="D221" s="27" t="str">
        <f t="shared" si="33"/>
        <v>N/A</v>
      </c>
      <c r="E221" s="23">
        <v>23872</v>
      </c>
      <c r="F221" s="27" t="str">
        <f t="shared" si="34"/>
        <v>N/A</v>
      </c>
      <c r="G221" s="23">
        <v>24862</v>
      </c>
      <c r="H221" s="27" t="str">
        <f t="shared" si="35"/>
        <v>N/A</v>
      </c>
      <c r="I221" s="8">
        <v>0.2351</v>
      </c>
      <c r="J221" s="8">
        <v>4.1470000000000002</v>
      </c>
      <c r="K221" s="28" t="s">
        <v>734</v>
      </c>
      <c r="L221" s="105" t="str">
        <f t="shared" si="36"/>
        <v>Yes</v>
      </c>
    </row>
    <row r="222" spans="1:12" ht="25.5" x14ac:dyDescent="0.2">
      <c r="A222" s="128" t="s">
        <v>1359</v>
      </c>
      <c r="B222" s="22" t="s">
        <v>213</v>
      </c>
      <c r="C222" s="29">
        <v>513.55416527</v>
      </c>
      <c r="D222" s="27" t="str">
        <f t="shared" si="33"/>
        <v>N/A</v>
      </c>
      <c r="E222" s="29">
        <v>516.71652983000001</v>
      </c>
      <c r="F222" s="27" t="str">
        <f t="shared" si="34"/>
        <v>N/A</v>
      </c>
      <c r="G222" s="29">
        <v>474.40837422999999</v>
      </c>
      <c r="H222" s="27" t="str">
        <f t="shared" si="35"/>
        <v>N/A</v>
      </c>
      <c r="I222" s="8">
        <v>0.61580000000000001</v>
      </c>
      <c r="J222" s="8">
        <v>-8.19</v>
      </c>
      <c r="K222" s="28" t="s">
        <v>734</v>
      </c>
      <c r="L222" s="105" t="str">
        <f t="shared" si="36"/>
        <v>Yes</v>
      </c>
    </row>
    <row r="223" spans="1:12" ht="25.5" x14ac:dyDescent="0.2">
      <c r="A223" s="128" t="s">
        <v>1360</v>
      </c>
      <c r="B223" s="22" t="s">
        <v>213</v>
      </c>
      <c r="C223" s="29">
        <v>2297974</v>
      </c>
      <c r="D223" s="27" t="str">
        <f t="shared" si="33"/>
        <v>N/A</v>
      </c>
      <c r="E223" s="29">
        <v>2424449</v>
      </c>
      <c r="F223" s="27" t="str">
        <f t="shared" si="34"/>
        <v>N/A</v>
      </c>
      <c r="G223" s="29">
        <v>2500759</v>
      </c>
      <c r="H223" s="27" t="str">
        <f t="shared" si="35"/>
        <v>N/A</v>
      </c>
      <c r="I223" s="8">
        <v>5.5039999999999996</v>
      </c>
      <c r="J223" s="8">
        <v>3.1480000000000001</v>
      </c>
      <c r="K223" s="28" t="s">
        <v>734</v>
      </c>
      <c r="L223" s="105" t="str">
        <f t="shared" si="36"/>
        <v>Yes</v>
      </c>
    </row>
    <row r="224" spans="1:12" x14ac:dyDescent="0.2">
      <c r="A224" s="128" t="s">
        <v>515</v>
      </c>
      <c r="B224" s="22" t="s">
        <v>213</v>
      </c>
      <c r="C224" s="23">
        <v>2097</v>
      </c>
      <c r="D224" s="27" t="str">
        <f t="shared" si="33"/>
        <v>N/A</v>
      </c>
      <c r="E224" s="23">
        <v>2178</v>
      </c>
      <c r="F224" s="27" t="str">
        <f t="shared" si="34"/>
        <v>N/A</v>
      </c>
      <c r="G224" s="23">
        <v>2381</v>
      </c>
      <c r="H224" s="27" t="str">
        <f t="shared" si="35"/>
        <v>N/A</v>
      </c>
      <c r="I224" s="8">
        <v>3.863</v>
      </c>
      <c r="J224" s="8">
        <v>9.32</v>
      </c>
      <c r="K224" s="28" t="s">
        <v>734</v>
      </c>
      <c r="L224" s="105" t="str">
        <f t="shared" si="36"/>
        <v>Yes</v>
      </c>
    </row>
    <row r="225" spans="1:12" ht="25.5" x14ac:dyDescent="0.2">
      <c r="A225" s="128" t="s">
        <v>1361</v>
      </c>
      <c r="B225" s="22" t="s">
        <v>213</v>
      </c>
      <c r="C225" s="29">
        <v>1095.8388173999999</v>
      </c>
      <c r="D225" s="27" t="str">
        <f t="shared" si="33"/>
        <v>N/A</v>
      </c>
      <c r="E225" s="29">
        <v>1113.1538108</v>
      </c>
      <c r="F225" s="27" t="str">
        <f t="shared" si="34"/>
        <v>N/A</v>
      </c>
      <c r="G225" s="29">
        <v>1050.2977739999999</v>
      </c>
      <c r="H225" s="27" t="str">
        <f t="shared" si="35"/>
        <v>N/A</v>
      </c>
      <c r="I225" s="8">
        <v>1.58</v>
      </c>
      <c r="J225" s="8">
        <v>-5.65</v>
      </c>
      <c r="K225" s="28" t="s">
        <v>734</v>
      </c>
      <c r="L225" s="105" t="str">
        <f t="shared" si="36"/>
        <v>Yes</v>
      </c>
    </row>
    <row r="226" spans="1:12" ht="25.5" x14ac:dyDescent="0.2">
      <c r="A226" s="128" t="s">
        <v>1362</v>
      </c>
      <c r="B226" s="22" t="s">
        <v>213</v>
      </c>
      <c r="C226" s="29">
        <v>60191893</v>
      </c>
      <c r="D226" s="27" t="str">
        <f t="shared" si="33"/>
        <v>N/A</v>
      </c>
      <c r="E226" s="29">
        <v>78384356</v>
      </c>
      <c r="F226" s="27" t="str">
        <f t="shared" si="34"/>
        <v>N/A</v>
      </c>
      <c r="G226" s="29">
        <v>117926849</v>
      </c>
      <c r="H226" s="27" t="str">
        <f t="shared" si="35"/>
        <v>N/A</v>
      </c>
      <c r="I226" s="8">
        <v>30.22</v>
      </c>
      <c r="J226" s="8">
        <v>50.45</v>
      </c>
      <c r="K226" s="28" t="s">
        <v>734</v>
      </c>
      <c r="L226" s="105" t="str">
        <f t="shared" si="36"/>
        <v>No</v>
      </c>
    </row>
    <row r="227" spans="1:12" ht="25.5" x14ac:dyDescent="0.2">
      <c r="A227" s="128" t="s">
        <v>516</v>
      </c>
      <c r="B227" s="22" t="s">
        <v>213</v>
      </c>
      <c r="C227" s="23">
        <v>4589</v>
      </c>
      <c r="D227" s="27" t="str">
        <f t="shared" si="33"/>
        <v>N/A</v>
      </c>
      <c r="E227" s="23">
        <v>6303</v>
      </c>
      <c r="F227" s="27" t="str">
        <f t="shared" si="34"/>
        <v>N/A</v>
      </c>
      <c r="G227" s="23">
        <v>7481</v>
      </c>
      <c r="H227" s="27" t="str">
        <f t="shared" si="35"/>
        <v>N/A</v>
      </c>
      <c r="I227" s="8">
        <v>37.35</v>
      </c>
      <c r="J227" s="8">
        <v>18.690000000000001</v>
      </c>
      <c r="K227" s="28" t="s">
        <v>734</v>
      </c>
      <c r="L227" s="105" t="str">
        <f t="shared" si="36"/>
        <v>Yes</v>
      </c>
    </row>
    <row r="228" spans="1:12" ht="25.5" x14ac:dyDescent="0.2">
      <c r="A228" s="128" t="s">
        <v>1363</v>
      </c>
      <c r="B228" s="22" t="s">
        <v>213</v>
      </c>
      <c r="C228" s="29">
        <v>13116.559816999999</v>
      </c>
      <c r="D228" s="27" t="str">
        <f t="shared" si="33"/>
        <v>N/A</v>
      </c>
      <c r="E228" s="29">
        <v>12436.039346</v>
      </c>
      <c r="F228" s="27" t="str">
        <f t="shared" si="34"/>
        <v>N/A</v>
      </c>
      <c r="G228" s="29">
        <v>15763.514101999999</v>
      </c>
      <c r="H228" s="27" t="str">
        <f t="shared" si="35"/>
        <v>N/A</v>
      </c>
      <c r="I228" s="8">
        <v>-5.19</v>
      </c>
      <c r="J228" s="8">
        <v>26.76</v>
      </c>
      <c r="K228" s="28" t="s">
        <v>734</v>
      </c>
      <c r="L228" s="105" t="str">
        <f t="shared" si="36"/>
        <v>Yes</v>
      </c>
    </row>
    <row r="229" spans="1:12" x14ac:dyDescent="0.2">
      <c r="A229" s="128" t="s">
        <v>1364</v>
      </c>
      <c r="B229" s="22" t="s">
        <v>213</v>
      </c>
      <c r="C229" s="32">
        <v>68953394</v>
      </c>
      <c r="D229" s="27" t="str">
        <f t="shared" ref="D229:D252" si="37">IF($B229="N/A","N/A",IF(C229&gt;10,"No",IF(C229&lt;-10,"No","Yes")))</f>
        <v>N/A</v>
      </c>
      <c r="E229" s="32">
        <v>86108541</v>
      </c>
      <c r="F229" s="27" t="str">
        <f t="shared" ref="F229:F252" si="38">IF($B229="N/A","N/A",IF(E229&gt;10,"No",IF(E229&lt;-10,"No","Yes")))</f>
        <v>N/A</v>
      </c>
      <c r="G229" s="32">
        <v>126308651</v>
      </c>
      <c r="H229" s="27" t="str">
        <f t="shared" ref="H229:H252" si="39">IF($B229="N/A","N/A",IF(G229&gt;10,"No",IF(G229&lt;-10,"No","Yes")))</f>
        <v>N/A</v>
      </c>
      <c r="I229" s="8">
        <v>24.88</v>
      </c>
      <c r="J229" s="8">
        <v>46.69</v>
      </c>
      <c r="K229" s="28" t="s">
        <v>734</v>
      </c>
      <c r="L229" s="105" t="str">
        <f t="shared" ref="L229:L252" si="40">IF(J229="Div by 0", "N/A", IF(K229="N/A","N/A", IF(J229&gt;VALUE(MID(K229,1,2)), "No", IF(J229&lt;-1*VALUE(MID(K229,1,2)), "No", "Yes"))))</f>
        <v>No</v>
      </c>
    </row>
    <row r="230" spans="1:12" x14ac:dyDescent="0.2">
      <c r="A230" s="137" t="s">
        <v>1365</v>
      </c>
      <c r="B230" s="22" t="s">
        <v>213</v>
      </c>
      <c r="C230" s="31">
        <v>5900</v>
      </c>
      <c r="D230" s="27" t="str">
        <f t="shared" si="37"/>
        <v>N/A</v>
      </c>
      <c r="E230" s="31">
        <v>7582</v>
      </c>
      <c r="F230" s="27" t="str">
        <f t="shared" si="38"/>
        <v>N/A</v>
      </c>
      <c r="G230" s="31">
        <v>8651</v>
      </c>
      <c r="H230" s="27" t="str">
        <f t="shared" si="39"/>
        <v>N/A</v>
      </c>
      <c r="I230" s="8">
        <v>28.51</v>
      </c>
      <c r="J230" s="8">
        <v>14.1</v>
      </c>
      <c r="K230" s="28" t="s">
        <v>734</v>
      </c>
      <c r="L230" s="105" t="str">
        <f t="shared" si="40"/>
        <v>Yes</v>
      </c>
    </row>
    <row r="231" spans="1:12" x14ac:dyDescent="0.2">
      <c r="A231" s="137" t="s">
        <v>1366</v>
      </c>
      <c r="B231" s="22" t="s">
        <v>213</v>
      </c>
      <c r="C231" s="32">
        <v>11687.015932</v>
      </c>
      <c r="D231" s="27" t="str">
        <f t="shared" si="37"/>
        <v>N/A</v>
      </c>
      <c r="E231" s="32">
        <v>11356.969268999999</v>
      </c>
      <c r="F231" s="27" t="str">
        <f t="shared" si="38"/>
        <v>N/A</v>
      </c>
      <c r="G231" s="32">
        <v>14600.468269999999</v>
      </c>
      <c r="H231" s="27" t="str">
        <f t="shared" si="39"/>
        <v>N/A</v>
      </c>
      <c r="I231" s="8">
        <v>-2.82</v>
      </c>
      <c r="J231" s="8">
        <v>28.56</v>
      </c>
      <c r="K231" s="28" t="s">
        <v>734</v>
      </c>
      <c r="L231" s="105" t="str">
        <f t="shared" si="40"/>
        <v>Yes</v>
      </c>
    </row>
    <row r="232" spans="1:12" ht="25.5" x14ac:dyDescent="0.2">
      <c r="A232" s="137" t="s">
        <v>1367</v>
      </c>
      <c r="B232" s="22" t="s">
        <v>213</v>
      </c>
      <c r="C232" s="32">
        <v>10290.453571</v>
      </c>
      <c r="D232" s="27" t="str">
        <f t="shared" si="37"/>
        <v>N/A</v>
      </c>
      <c r="E232" s="32">
        <v>11244.377778</v>
      </c>
      <c r="F232" s="27" t="str">
        <f t="shared" si="38"/>
        <v>N/A</v>
      </c>
      <c r="G232" s="32">
        <v>12731.938547</v>
      </c>
      <c r="H232" s="27" t="str">
        <f t="shared" si="39"/>
        <v>N/A</v>
      </c>
      <c r="I232" s="8">
        <v>9.27</v>
      </c>
      <c r="J232" s="8">
        <v>13.23</v>
      </c>
      <c r="K232" s="28" t="s">
        <v>734</v>
      </c>
      <c r="L232" s="105" t="str">
        <f t="shared" si="40"/>
        <v>Yes</v>
      </c>
    </row>
    <row r="233" spans="1:12" ht="25.5" x14ac:dyDescent="0.2">
      <c r="A233" s="137" t="s">
        <v>1368</v>
      </c>
      <c r="B233" s="22" t="s">
        <v>213</v>
      </c>
      <c r="C233" s="32">
        <v>12914.004671000001</v>
      </c>
      <c r="D233" s="27" t="str">
        <f t="shared" si="37"/>
        <v>N/A</v>
      </c>
      <c r="E233" s="32">
        <v>12397.149826000001</v>
      </c>
      <c r="F233" s="27" t="str">
        <f t="shared" si="38"/>
        <v>N/A</v>
      </c>
      <c r="G233" s="32">
        <v>16174.634907</v>
      </c>
      <c r="H233" s="27" t="str">
        <f t="shared" si="39"/>
        <v>N/A</v>
      </c>
      <c r="I233" s="8">
        <v>-4</v>
      </c>
      <c r="J233" s="8">
        <v>30.47</v>
      </c>
      <c r="K233" s="28" t="s">
        <v>734</v>
      </c>
      <c r="L233" s="105" t="str">
        <f t="shared" si="40"/>
        <v>No</v>
      </c>
    </row>
    <row r="234" spans="1:12" x14ac:dyDescent="0.2">
      <c r="A234" s="137" t="s">
        <v>1369</v>
      </c>
      <c r="B234" s="22" t="s">
        <v>213</v>
      </c>
      <c r="C234" s="32">
        <v>4172.7179487000003</v>
      </c>
      <c r="D234" s="27" t="str">
        <f t="shared" si="37"/>
        <v>N/A</v>
      </c>
      <c r="E234" s="32">
        <v>5032.7737500000003</v>
      </c>
      <c r="F234" s="27" t="str">
        <f t="shared" si="38"/>
        <v>N/A</v>
      </c>
      <c r="G234" s="32">
        <v>6156.7200393000003</v>
      </c>
      <c r="H234" s="27" t="str">
        <f t="shared" si="39"/>
        <v>N/A</v>
      </c>
      <c r="I234" s="8">
        <v>20.61</v>
      </c>
      <c r="J234" s="8">
        <v>22.33</v>
      </c>
      <c r="K234" s="28" t="s">
        <v>734</v>
      </c>
      <c r="L234" s="105" t="str">
        <f t="shared" si="40"/>
        <v>Yes</v>
      </c>
    </row>
    <row r="235" spans="1:12" ht="25.5" x14ac:dyDescent="0.2">
      <c r="A235" s="137" t="s">
        <v>1370</v>
      </c>
      <c r="B235" s="22" t="s">
        <v>213</v>
      </c>
      <c r="C235" s="32">
        <v>1368.0266667000001</v>
      </c>
      <c r="D235" s="27" t="str">
        <f t="shared" si="37"/>
        <v>N/A</v>
      </c>
      <c r="E235" s="32">
        <v>1730.3202613999999</v>
      </c>
      <c r="F235" s="27" t="str">
        <f t="shared" si="38"/>
        <v>N/A</v>
      </c>
      <c r="G235" s="32">
        <v>2417.4465408999999</v>
      </c>
      <c r="H235" s="27" t="str">
        <f t="shared" si="39"/>
        <v>N/A</v>
      </c>
      <c r="I235" s="8">
        <v>26.48</v>
      </c>
      <c r="J235" s="8">
        <v>39.71</v>
      </c>
      <c r="K235" s="28" t="s">
        <v>734</v>
      </c>
      <c r="L235" s="105" t="str">
        <f t="shared" si="40"/>
        <v>No</v>
      </c>
    </row>
    <row r="236" spans="1:12" x14ac:dyDescent="0.2">
      <c r="A236" s="137" t="s">
        <v>1371</v>
      </c>
      <c r="B236" s="22" t="s">
        <v>213</v>
      </c>
      <c r="C236" s="27">
        <v>2.2752953062999999</v>
      </c>
      <c r="D236" s="27" t="str">
        <f t="shared" si="37"/>
        <v>N/A</v>
      </c>
      <c r="E236" s="27">
        <v>2.9202534327</v>
      </c>
      <c r="F236" s="27" t="str">
        <f t="shared" si="38"/>
        <v>N/A</v>
      </c>
      <c r="G236" s="27">
        <v>3.0794696092999998</v>
      </c>
      <c r="H236" s="27" t="str">
        <f t="shared" si="39"/>
        <v>N/A</v>
      </c>
      <c r="I236" s="8">
        <v>28.35</v>
      </c>
      <c r="J236" s="8">
        <v>5.452</v>
      </c>
      <c r="K236" s="28" t="s">
        <v>734</v>
      </c>
      <c r="L236" s="105" t="str">
        <f t="shared" si="40"/>
        <v>Yes</v>
      </c>
    </row>
    <row r="237" spans="1:12" x14ac:dyDescent="0.2">
      <c r="A237" s="137" t="s">
        <v>1372</v>
      </c>
      <c r="B237" s="22" t="s">
        <v>213</v>
      </c>
      <c r="C237" s="27">
        <v>37.433155079999999</v>
      </c>
      <c r="D237" s="27" t="str">
        <f t="shared" si="37"/>
        <v>N/A</v>
      </c>
      <c r="E237" s="27">
        <v>37.724550897999997</v>
      </c>
      <c r="F237" s="27" t="str">
        <f t="shared" si="38"/>
        <v>N/A</v>
      </c>
      <c r="G237" s="27">
        <v>35.764235763999999</v>
      </c>
      <c r="H237" s="27" t="str">
        <f t="shared" si="39"/>
        <v>N/A</v>
      </c>
      <c r="I237" s="8">
        <v>0.77839999999999998</v>
      </c>
      <c r="J237" s="8">
        <v>-5.2</v>
      </c>
      <c r="K237" s="28" t="s">
        <v>734</v>
      </c>
      <c r="L237" s="105" t="str">
        <f t="shared" si="40"/>
        <v>Yes</v>
      </c>
    </row>
    <row r="238" spans="1:12" x14ac:dyDescent="0.2">
      <c r="A238" s="136" t="s">
        <v>1373</v>
      </c>
      <c r="B238" s="22" t="s">
        <v>213</v>
      </c>
      <c r="C238" s="27">
        <v>19.565303771</v>
      </c>
      <c r="D238" s="27" t="str">
        <f t="shared" si="37"/>
        <v>N/A</v>
      </c>
      <c r="E238" s="27">
        <v>24.224055245999999</v>
      </c>
      <c r="F238" s="27" t="str">
        <f t="shared" si="38"/>
        <v>N/A</v>
      </c>
      <c r="G238" s="27">
        <v>26.768987699</v>
      </c>
      <c r="H238" s="27" t="str">
        <f t="shared" si="39"/>
        <v>N/A</v>
      </c>
      <c r="I238" s="8">
        <v>23.81</v>
      </c>
      <c r="J238" s="8">
        <v>10.51</v>
      </c>
      <c r="K238" s="28" t="s">
        <v>734</v>
      </c>
      <c r="L238" s="105" t="str">
        <f t="shared" si="40"/>
        <v>Yes</v>
      </c>
    </row>
    <row r="239" spans="1:12" x14ac:dyDescent="0.2">
      <c r="A239" s="136" t="s">
        <v>1374</v>
      </c>
      <c r="B239" s="22" t="s">
        <v>213</v>
      </c>
      <c r="C239" s="27">
        <v>0.28483786150000001</v>
      </c>
      <c r="D239" s="27" t="str">
        <f t="shared" si="37"/>
        <v>N/A</v>
      </c>
      <c r="E239" s="27">
        <v>0.42182746199999999</v>
      </c>
      <c r="F239" s="27" t="str">
        <f t="shared" si="38"/>
        <v>N/A</v>
      </c>
      <c r="G239" s="27">
        <v>0.49690532440000001</v>
      </c>
      <c r="H239" s="27" t="str">
        <f t="shared" si="39"/>
        <v>N/A</v>
      </c>
      <c r="I239" s="8">
        <v>48.09</v>
      </c>
      <c r="J239" s="8">
        <v>17.8</v>
      </c>
      <c r="K239" s="28" t="s">
        <v>734</v>
      </c>
      <c r="L239" s="105" t="str">
        <f t="shared" si="40"/>
        <v>Yes</v>
      </c>
    </row>
    <row r="240" spans="1:12" x14ac:dyDescent="0.2">
      <c r="A240" s="136" t="s">
        <v>1375</v>
      </c>
      <c r="B240" s="22" t="s">
        <v>213</v>
      </c>
      <c r="C240" s="27">
        <v>0.35967772879999999</v>
      </c>
      <c r="D240" s="27" t="str">
        <f t="shared" si="37"/>
        <v>N/A</v>
      </c>
      <c r="E240" s="27">
        <v>0.3551202302</v>
      </c>
      <c r="F240" s="27" t="str">
        <f t="shared" si="38"/>
        <v>N/A</v>
      </c>
      <c r="G240" s="27">
        <v>0.32801765929999999</v>
      </c>
      <c r="H240" s="27" t="str">
        <f t="shared" si="39"/>
        <v>N/A</v>
      </c>
      <c r="I240" s="8">
        <v>-1.27</v>
      </c>
      <c r="J240" s="8">
        <v>-7.63</v>
      </c>
      <c r="K240" s="28" t="s">
        <v>734</v>
      </c>
      <c r="L240" s="105" t="str">
        <f t="shared" si="40"/>
        <v>Yes</v>
      </c>
    </row>
    <row r="241" spans="1:12" ht="25.5" x14ac:dyDescent="0.2">
      <c r="A241" s="136" t="s">
        <v>1376</v>
      </c>
      <c r="B241" s="22" t="s">
        <v>213</v>
      </c>
      <c r="C241" s="32">
        <v>60191893</v>
      </c>
      <c r="D241" s="27" t="str">
        <f t="shared" si="37"/>
        <v>N/A</v>
      </c>
      <c r="E241" s="32">
        <v>78384356</v>
      </c>
      <c r="F241" s="27" t="str">
        <f t="shared" si="38"/>
        <v>N/A</v>
      </c>
      <c r="G241" s="32">
        <v>117926849</v>
      </c>
      <c r="H241" s="27" t="str">
        <f t="shared" si="39"/>
        <v>N/A</v>
      </c>
      <c r="I241" s="8">
        <v>30.22</v>
      </c>
      <c r="J241" s="8">
        <v>50.45</v>
      </c>
      <c r="K241" s="28" t="s">
        <v>734</v>
      </c>
      <c r="L241" s="105" t="str">
        <f t="shared" si="40"/>
        <v>No</v>
      </c>
    </row>
    <row r="242" spans="1:12" x14ac:dyDescent="0.2">
      <c r="A242" s="136" t="s">
        <v>1377</v>
      </c>
      <c r="B242" s="22" t="s">
        <v>213</v>
      </c>
      <c r="C242" s="31">
        <v>4589</v>
      </c>
      <c r="D242" s="27" t="str">
        <f t="shared" si="37"/>
        <v>N/A</v>
      </c>
      <c r="E242" s="31">
        <v>6303</v>
      </c>
      <c r="F242" s="27" t="str">
        <f t="shared" si="38"/>
        <v>N/A</v>
      </c>
      <c r="G242" s="31">
        <v>7481</v>
      </c>
      <c r="H242" s="27" t="str">
        <f t="shared" si="39"/>
        <v>N/A</v>
      </c>
      <c r="I242" s="8">
        <v>37.35</v>
      </c>
      <c r="J242" s="8">
        <v>18.690000000000001</v>
      </c>
      <c r="K242" s="28" t="s">
        <v>734</v>
      </c>
      <c r="L242" s="105" t="str">
        <f t="shared" si="40"/>
        <v>Yes</v>
      </c>
    </row>
    <row r="243" spans="1:12" ht="25.5" x14ac:dyDescent="0.2">
      <c r="A243" s="136" t="s">
        <v>1378</v>
      </c>
      <c r="B243" s="22" t="s">
        <v>213</v>
      </c>
      <c r="C243" s="32">
        <v>13116.559816999999</v>
      </c>
      <c r="D243" s="27" t="str">
        <f t="shared" si="37"/>
        <v>N/A</v>
      </c>
      <c r="E243" s="32">
        <v>12436.039346</v>
      </c>
      <c r="F243" s="27" t="str">
        <f t="shared" si="38"/>
        <v>N/A</v>
      </c>
      <c r="G243" s="32">
        <v>15763.514101999999</v>
      </c>
      <c r="H243" s="27" t="str">
        <f t="shared" si="39"/>
        <v>N/A</v>
      </c>
      <c r="I243" s="8">
        <v>-5.19</v>
      </c>
      <c r="J243" s="8">
        <v>26.76</v>
      </c>
      <c r="K243" s="28" t="s">
        <v>734</v>
      </c>
      <c r="L243" s="105" t="str">
        <f t="shared" si="40"/>
        <v>Yes</v>
      </c>
    </row>
    <row r="244" spans="1:12" ht="25.5" x14ac:dyDescent="0.2">
      <c r="A244" s="136" t="s">
        <v>1379</v>
      </c>
      <c r="B244" s="22" t="s">
        <v>213</v>
      </c>
      <c r="C244" s="32">
        <v>10805.523077</v>
      </c>
      <c r="D244" s="27" t="str">
        <f t="shared" si="37"/>
        <v>N/A</v>
      </c>
      <c r="E244" s="32">
        <v>11899.256944000001</v>
      </c>
      <c r="F244" s="27" t="str">
        <f t="shared" si="38"/>
        <v>N/A</v>
      </c>
      <c r="G244" s="32">
        <v>12920.964706000001</v>
      </c>
      <c r="H244" s="27" t="str">
        <f t="shared" si="39"/>
        <v>N/A</v>
      </c>
      <c r="I244" s="8">
        <v>10.119999999999999</v>
      </c>
      <c r="J244" s="8">
        <v>8.5860000000000003</v>
      </c>
      <c r="K244" s="28" t="s">
        <v>734</v>
      </c>
      <c r="L244" s="105" t="str">
        <f t="shared" si="40"/>
        <v>Yes</v>
      </c>
    </row>
    <row r="245" spans="1:12" ht="25.5" x14ac:dyDescent="0.2">
      <c r="A245" s="136" t="s">
        <v>1380</v>
      </c>
      <c r="B245" s="22" t="s">
        <v>213</v>
      </c>
      <c r="C245" s="32">
        <v>13535.905221999999</v>
      </c>
      <c r="D245" s="27" t="str">
        <f t="shared" si="37"/>
        <v>N/A</v>
      </c>
      <c r="E245" s="32">
        <v>12914.224206000001</v>
      </c>
      <c r="F245" s="27" t="str">
        <f t="shared" si="38"/>
        <v>N/A</v>
      </c>
      <c r="G245" s="32">
        <v>16699.800124000001</v>
      </c>
      <c r="H245" s="27" t="str">
        <f t="shared" si="39"/>
        <v>N/A</v>
      </c>
      <c r="I245" s="8">
        <v>-4.59</v>
      </c>
      <c r="J245" s="8">
        <v>29.31</v>
      </c>
      <c r="K245" s="28" t="s">
        <v>734</v>
      </c>
      <c r="L245" s="105" t="str">
        <f t="shared" si="40"/>
        <v>Yes</v>
      </c>
    </row>
    <row r="246" spans="1:12" ht="25.5" x14ac:dyDescent="0.2">
      <c r="A246" s="136" t="s">
        <v>1381</v>
      </c>
      <c r="B246" s="22" t="s">
        <v>213</v>
      </c>
      <c r="C246" s="32">
        <v>7655.2994349999999</v>
      </c>
      <c r="D246" s="27" t="str">
        <f t="shared" si="37"/>
        <v>N/A</v>
      </c>
      <c r="E246" s="32">
        <v>7247.1015453</v>
      </c>
      <c r="F246" s="27" t="str">
        <f t="shared" si="38"/>
        <v>N/A</v>
      </c>
      <c r="G246" s="32">
        <v>8328.0703125</v>
      </c>
      <c r="H246" s="27" t="str">
        <f t="shared" si="39"/>
        <v>N/A</v>
      </c>
      <c r="I246" s="8">
        <v>-5.33</v>
      </c>
      <c r="J246" s="8">
        <v>14.92</v>
      </c>
      <c r="K246" s="28" t="s">
        <v>734</v>
      </c>
      <c r="L246" s="105" t="str">
        <f t="shared" si="40"/>
        <v>Yes</v>
      </c>
    </row>
    <row r="247" spans="1:12" ht="25.5" x14ac:dyDescent="0.2">
      <c r="A247" s="136" t="s">
        <v>1382</v>
      </c>
      <c r="B247" s="22" t="s">
        <v>213</v>
      </c>
      <c r="C247" s="32">
        <v>2685.3125</v>
      </c>
      <c r="D247" s="27" t="str">
        <f t="shared" si="37"/>
        <v>N/A</v>
      </c>
      <c r="E247" s="32">
        <v>4331.8888889</v>
      </c>
      <c r="F247" s="27" t="str">
        <f t="shared" si="38"/>
        <v>N/A</v>
      </c>
      <c r="G247" s="32">
        <v>5398.40625</v>
      </c>
      <c r="H247" s="27" t="str">
        <f t="shared" si="39"/>
        <v>N/A</v>
      </c>
      <c r="I247" s="8">
        <v>61.32</v>
      </c>
      <c r="J247" s="8">
        <v>24.62</v>
      </c>
      <c r="K247" s="28" t="s">
        <v>734</v>
      </c>
      <c r="L247" s="105" t="str">
        <f t="shared" si="40"/>
        <v>Yes</v>
      </c>
    </row>
    <row r="248" spans="1:12" ht="25.5" x14ac:dyDescent="0.2">
      <c r="A248" s="136" t="s">
        <v>1383</v>
      </c>
      <c r="B248" s="22" t="s">
        <v>213</v>
      </c>
      <c r="C248" s="27">
        <v>1.7697169764</v>
      </c>
      <c r="D248" s="27" t="str">
        <f t="shared" si="37"/>
        <v>N/A</v>
      </c>
      <c r="E248" s="27">
        <v>2.4276388006</v>
      </c>
      <c r="F248" s="27" t="str">
        <f t="shared" si="38"/>
        <v>N/A</v>
      </c>
      <c r="G248" s="27">
        <v>2.6629883420999998</v>
      </c>
      <c r="H248" s="27" t="str">
        <f t="shared" si="39"/>
        <v>N/A</v>
      </c>
      <c r="I248" s="8">
        <v>37.18</v>
      </c>
      <c r="J248" s="8">
        <v>9.6950000000000003</v>
      </c>
      <c r="K248" s="28" t="s">
        <v>734</v>
      </c>
      <c r="L248" s="105" t="str">
        <f t="shared" si="40"/>
        <v>Yes</v>
      </c>
    </row>
    <row r="249" spans="1:12" ht="25.5" x14ac:dyDescent="0.2">
      <c r="A249" s="136" t="s">
        <v>1384</v>
      </c>
      <c r="B249" s="22" t="s">
        <v>213</v>
      </c>
      <c r="C249" s="27">
        <v>34.759358288999998</v>
      </c>
      <c r="D249" s="27" t="str">
        <f t="shared" si="37"/>
        <v>N/A</v>
      </c>
      <c r="E249" s="27">
        <v>34.491017964000001</v>
      </c>
      <c r="F249" s="27" t="str">
        <f t="shared" si="38"/>
        <v>N/A</v>
      </c>
      <c r="G249" s="27">
        <v>33.966033965999998</v>
      </c>
      <c r="H249" s="27" t="str">
        <f t="shared" si="39"/>
        <v>N/A</v>
      </c>
      <c r="I249" s="8">
        <v>-0.77200000000000002</v>
      </c>
      <c r="J249" s="8">
        <v>-1.52</v>
      </c>
      <c r="K249" s="28" t="s">
        <v>734</v>
      </c>
      <c r="L249" s="105" t="str">
        <f t="shared" si="40"/>
        <v>Yes</v>
      </c>
    </row>
    <row r="250" spans="1:12" ht="25.5" x14ac:dyDescent="0.2">
      <c r="A250" s="136" t="s">
        <v>1385</v>
      </c>
      <c r="B250" s="22" t="s">
        <v>213</v>
      </c>
      <c r="C250" s="27">
        <v>16.434219414000001</v>
      </c>
      <c r="D250" s="27" t="str">
        <f t="shared" si="37"/>
        <v>N/A</v>
      </c>
      <c r="E250" s="27">
        <v>21.269902168000002</v>
      </c>
      <c r="F250" s="27" t="str">
        <f t="shared" si="38"/>
        <v>N/A</v>
      </c>
      <c r="G250" s="27">
        <v>24.335101381000001</v>
      </c>
      <c r="H250" s="27" t="str">
        <f t="shared" si="39"/>
        <v>N/A</v>
      </c>
      <c r="I250" s="8">
        <v>29.42</v>
      </c>
      <c r="J250" s="8">
        <v>14.41</v>
      </c>
      <c r="K250" s="28" t="s">
        <v>734</v>
      </c>
      <c r="L250" s="105" t="str">
        <f t="shared" si="40"/>
        <v>Yes</v>
      </c>
    </row>
    <row r="251" spans="1:12" ht="25.5" x14ac:dyDescent="0.2">
      <c r="A251" s="136" t="s">
        <v>1386</v>
      </c>
      <c r="B251" s="22" t="s">
        <v>213</v>
      </c>
      <c r="C251" s="27">
        <v>9.2337548500000005E-2</v>
      </c>
      <c r="D251" s="27" t="str">
        <f t="shared" si="37"/>
        <v>N/A</v>
      </c>
      <c r="E251" s="27">
        <v>0.23885980039999999</v>
      </c>
      <c r="F251" s="27" t="str">
        <f t="shared" si="38"/>
        <v>N/A</v>
      </c>
      <c r="G251" s="27">
        <v>0.31239627469999998</v>
      </c>
      <c r="H251" s="27" t="str">
        <f t="shared" si="39"/>
        <v>N/A</v>
      </c>
      <c r="I251" s="8">
        <v>158.69999999999999</v>
      </c>
      <c r="J251" s="8">
        <v>30.79</v>
      </c>
      <c r="K251" s="28" t="s">
        <v>734</v>
      </c>
      <c r="L251" s="105" t="str">
        <f t="shared" si="40"/>
        <v>No</v>
      </c>
    </row>
    <row r="252" spans="1:12" ht="25.5" x14ac:dyDescent="0.2">
      <c r="A252" s="171" t="s">
        <v>1387</v>
      </c>
      <c r="B252" s="113" t="s">
        <v>213</v>
      </c>
      <c r="C252" s="145">
        <v>3.8365624399999999E-2</v>
      </c>
      <c r="D252" s="145" t="str">
        <f t="shared" si="37"/>
        <v>N/A</v>
      </c>
      <c r="E252" s="145">
        <v>4.17788506E-2</v>
      </c>
      <c r="F252" s="145" t="str">
        <f t="shared" si="38"/>
        <v>N/A</v>
      </c>
      <c r="G252" s="145">
        <v>6.6016132699999994E-2</v>
      </c>
      <c r="H252" s="145" t="str">
        <f t="shared" si="39"/>
        <v>N/A</v>
      </c>
      <c r="I252" s="146">
        <v>8.8970000000000002</v>
      </c>
      <c r="J252" s="146">
        <v>58.01</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30546</v>
      </c>
      <c r="D6" s="27" t="str">
        <f t="shared" ref="D6:D37" si="0">IF($B6="N/A","N/A",IF(C6&gt;10,"No",IF(C6&lt;-10,"No","Yes")))</f>
        <v>N/A</v>
      </c>
      <c r="E6" s="23">
        <v>31205</v>
      </c>
      <c r="F6" s="27" t="str">
        <f t="shared" ref="F6:F37" si="1">IF($B6="N/A","N/A",IF(E6&gt;10,"No",IF(E6&lt;-10,"No","Yes")))</f>
        <v>N/A</v>
      </c>
      <c r="G6" s="23">
        <v>32630</v>
      </c>
      <c r="H6" s="27" t="str">
        <f t="shared" ref="H6:H37" si="2">IF($B6="N/A","N/A",IF(G6&gt;10,"No",IF(G6&lt;-10,"No","Yes")))</f>
        <v>N/A</v>
      </c>
      <c r="I6" s="8">
        <v>2.157</v>
      </c>
      <c r="J6" s="8">
        <v>4.5670000000000002</v>
      </c>
      <c r="K6" s="28" t="s">
        <v>734</v>
      </c>
      <c r="L6" s="105" t="str">
        <f t="shared" ref="L6:L39" si="3">IF(J6="Div by 0", "N/A", IF(K6="N/A","N/A", IF(J6&gt;VALUE(MID(K6,1,2)), "No", IF(J6&lt;-1*VALUE(MID(K6,1,2)), "No", "Yes"))))</f>
        <v>Yes</v>
      </c>
    </row>
    <row r="7" spans="1:12" x14ac:dyDescent="0.2">
      <c r="A7" s="168" t="s">
        <v>6</v>
      </c>
      <c r="B7" s="22" t="s">
        <v>213</v>
      </c>
      <c r="C7" s="23">
        <v>26222</v>
      </c>
      <c r="D7" s="27" t="str">
        <f t="shared" si="0"/>
        <v>N/A</v>
      </c>
      <c r="E7" s="23">
        <v>26800</v>
      </c>
      <c r="F7" s="27" t="str">
        <f t="shared" si="1"/>
        <v>N/A</v>
      </c>
      <c r="G7" s="23">
        <v>27665</v>
      </c>
      <c r="H7" s="27" t="str">
        <f t="shared" si="2"/>
        <v>N/A</v>
      </c>
      <c r="I7" s="8">
        <v>2.2040000000000002</v>
      </c>
      <c r="J7" s="8">
        <v>3.2280000000000002</v>
      </c>
      <c r="K7" s="28" t="s">
        <v>734</v>
      </c>
      <c r="L7" s="105" t="str">
        <f t="shared" si="3"/>
        <v>Yes</v>
      </c>
    </row>
    <row r="8" spans="1:12" x14ac:dyDescent="0.2">
      <c r="A8" s="168" t="s">
        <v>360</v>
      </c>
      <c r="B8" s="22" t="s">
        <v>213</v>
      </c>
      <c r="C8" s="4">
        <v>85.844300399000005</v>
      </c>
      <c r="D8" s="27" t="str">
        <f t="shared" si="0"/>
        <v>N/A</v>
      </c>
      <c r="E8" s="4">
        <v>85.883672488000002</v>
      </c>
      <c r="F8" s="27" t="str">
        <f t="shared" si="1"/>
        <v>N/A</v>
      </c>
      <c r="G8" s="4">
        <v>84.783941158000005</v>
      </c>
      <c r="H8" s="27" t="str">
        <f t="shared" si="2"/>
        <v>N/A</v>
      </c>
      <c r="I8" s="8">
        <v>4.5900000000000003E-2</v>
      </c>
      <c r="J8" s="8">
        <v>-1.28</v>
      </c>
      <c r="K8" s="28" t="s">
        <v>734</v>
      </c>
      <c r="L8" s="105" t="str">
        <f t="shared" si="3"/>
        <v>Yes</v>
      </c>
    </row>
    <row r="9" spans="1:12" x14ac:dyDescent="0.2">
      <c r="A9" s="137" t="s">
        <v>88</v>
      </c>
      <c r="B9" s="30" t="s">
        <v>213</v>
      </c>
      <c r="C9" s="1">
        <v>26795.25</v>
      </c>
      <c r="D9" s="7" t="str">
        <f t="shared" si="0"/>
        <v>N/A</v>
      </c>
      <c r="E9" s="1">
        <v>27418.22</v>
      </c>
      <c r="F9" s="7" t="str">
        <f t="shared" si="1"/>
        <v>N/A</v>
      </c>
      <c r="G9" s="1">
        <v>28950.76</v>
      </c>
      <c r="H9" s="7" t="str">
        <f t="shared" si="2"/>
        <v>N/A</v>
      </c>
      <c r="I9" s="8">
        <v>2.3250000000000002</v>
      </c>
      <c r="J9" s="8">
        <v>5.5890000000000004</v>
      </c>
      <c r="K9" s="30" t="s">
        <v>734</v>
      </c>
      <c r="L9" s="105" t="str">
        <f t="shared" si="3"/>
        <v>Yes</v>
      </c>
    </row>
    <row r="10" spans="1:12" x14ac:dyDescent="0.2">
      <c r="A10" s="137" t="s">
        <v>1388</v>
      </c>
      <c r="B10" s="22" t="s">
        <v>213</v>
      </c>
      <c r="C10" s="4">
        <v>1.7121718065</v>
      </c>
      <c r="D10" s="27" t="str">
        <f t="shared" si="0"/>
        <v>N/A</v>
      </c>
      <c r="E10" s="4">
        <v>18.317577311000001</v>
      </c>
      <c r="F10" s="27" t="str">
        <f t="shared" si="1"/>
        <v>N/A</v>
      </c>
      <c r="G10" s="4">
        <v>16.855654306000002</v>
      </c>
      <c r="H10" s="27" t="str">
        <f t="shared" si="2"/>
        <v>N/A</v>
      </c>
      <c r="I10" s="8">
        <v>969.8</v>
      </c>
      <c r="J10" s="8">
        <v>-7.98</v>
      </c>
      <c r="K10" s="28" t="s">
        <v>734</v>
      </c>
      <c r="L10" s="105" t="str">
        <f t="shared" si="3"/>
        <v>Yes</v>
      </c>
    </row>
    <row r="11" spans="1:12" x14ac:dyDescent="0.2">
      <c r="A11" s="137" t="s">
        <v>1389</v>
      </c>
      <c r="B11" s="22" t="s">
        <v>213</v>
      </c>
      <c r="C11" s="4">
        <v>2.9201859491</v>
      </c>
      <c r="D11" s="27" t="str">
        <f t="shared" si="0"/>
        <v>N/A</v>
      </c>
      <c r="E11" s="4">
        <v>3.6180099342999998</v>
      </c>
      <c r="F11" s="27" t="str">
        <f t="shared" si="1"/>
        <v>N/A</v>
      </c>
      <c r="G11" s="4">
        <v>2.8991725406</v>
      </c>
      <c r="H11" s="27" t="str">
        <f t="shared" si="2"/>
        <v>N/A</v>
      </c>
      <c r="I11" s="8">
        <v>23.9</v>
      </c>
      <c r="J11" s="8">
        <v>-19.899999999999999</v>
      </c>
      <c r="K11" s="28" t="s">
        <v>734</v>
      </c>
      <c r="L11" s="105" t="str">
        <f t="shared" si="3"/>
        <v>Yes</v>
      </c>
    </row>
    <row r="12" spans="1:12" x14ac:dyDescent="0.2">
      <c r="A12" s="137" t="s">
        <v>1390</v>
      </c>
      <c r="B12" s="22" t="s">
        <v>213</v>
      </c>
      <c r="C12" s="4">
        <v>58.102533883</v>
      </c>
      <c r="D12" s="27" t="str">
        <f t="shared" si="0"/>
        <v>N/A</v>
      </c>
      <c r="E12" s="4">
        <v>59.186027879999997</v>
      </c>
      <c r="F12" s="27" t="str">
        <f t="shared" si="1"/>
        <v>N/A</v>
      </c>
      <c r="G12" s="4">
        <v>60.956175299000002</v>
      </c>
      <c r="H12" s="27" t="str">
        <f t="shared" si="2"/>
        <v>N/A</v>
      </c>
      <c r="I12" s="8">
        <v>1.865</v>
      </c>
      <c r="J12" s="8">
        <v>2.9910000000000001</v>
      </c>
      <c r="K12" s="28" t="s">
        <v>734</v>
      </c>
      <c r="L12" s="105" t="str">
        <f t="shared" si="3"/>
        <v>Yes</v>
      </c>
    </row>
    <row r="13" spans="1:12" x14ac:dyDescent="0.2">
      <c r="A13" s="137" t="s">
        <v>1391</v>
      </c>
      <c r="B13" s="22" t="s">
        <v>213</v>
      </c>
      <c r="C13" s="4">
        <v>0.9952203234</v>
      </c>
      <c r="D13" s="27" t="str">
        <f t="shared" si="0"/>
        <v>N/A</v>
      </c>
      <c r="E13" s="4">
        <v>1.7336965230000001</v>
      </c>
      <c r="F13" s="27" t="str">
        <f t="shared" si="1"/>
        <v>N/A</v>
      </c>
      <c r="G13" s="4">
        <v>1.5384615385</v>
      </c>
      <c r="H13" s="27" t="str">
        <f t="shared" si="2"/>
        <v>N/A</v>
      </c>
      <c r="I13" s="8">
        <v>74.2</v>
      </c>
      <c r="J13" s="8">
        <v>-11.3</v>
      </c>
      <c r="K13" s="28" t="s">
        <v>734</v>
      </c>
      <c r="L13" s="105" t="str">
        <f t="shared" si="3"/>
        <v>Yes</v>
      </c>
    </row>
    <row r="14" spans="1:12" x14ac:dyDescent="0.2">
      <c r="A14" s="137" t="s">
        <v>1392</v>
      </c>
      <c r="B14" s="22" t="s">
        <v>213</v>
      </c>
      <c r="C14" s="4">
        <v>8.1909251620999992</v>
      </c>
      <c r="D14" s="27" t="str">
        <f t="shared" si="0"/>
        <v>N/A</v>
      </c>
      <c r="E14" s="4">
        <v>8.5370934144999993</v>
      </c>
      <c r="F14" s="27" t="str">
        <f t="shared" si="1"/>
        <v>N/A</v>
      </c>
      <c r="G14" s="4">
        <v>8.3113699049999994</v>
      </c>
      <c r="H14" s="27" t="str">
        <f t="shared" si="2"/>
        <v>N/A</v>
      </c>
      <c r="I14" s="8">
        <v>4.226</v>
      </c>
      <c r="J14" s="8">
        <v>-2.64</v>
      </c>
      <c r="K14" s="28" t="s">
        <v>734</v>
      </c>
      <c r="L14" s="105" t="str">
        <f t="shared" si="3"/>
        <v>Yes</v>
      </c>
    </row>
    <row r="15" spans="1:12" x14ac:dyDescent="0.2">
      <c r="A15" s="137" t="s">
        <v>1393</v>
      </c>
      <c r="B15" s="22" t="s">
        <v>213</v>
      </c>
      <c r="C15" s="4">
        <v>0</v>
      </c>
      <c r="D15" s="27" t="str">
        <f t="shared" si="0"/>
        <v>N/A</v>
      </c>
      <c r="E15" s="4">
        <v>3.2046145999999999E-3</v>
      </c>
      <c r="F15" s="27" t="str">
        <f t="shared" si="1"/>
        <v>N/A</v>
      </c>
      <c r="G15" s="4">
        <v>3.0646644000000001E-3</v>
      </c>
      <c r="H15" s="27" t="str">
        <f t="shared" si="2"/>
        <v>N/A</v>
      </c>
      <c r="I15" s="8" t="s">
        <v>1748</v>
      </c>
      <c r="J15" s="8">
        <v>-4.37</v>
      </c>
      <c r="K15" s="28" t="s">
        <v>734</v>
      </c>
      <c r="L15" s="105" t="str">
        <f t="shared" si="3"/>
        <v>Yes</v>
      </c>
    </row>
    <row r="16" spans="1:12" x14ac:dyDescent="0.2">
      <c r="A16" s="137" t="s">
        <v>1394</v>
      </c>
      <c r="B16" s="22" t="s">
        <v>213</v>
      </c>
      <c r="C16" s="4">
        <v>8.5968702940000004</v>
      </c>
      <c r="D16" s="27" t="str">
        <f t="shared" si="0"/>
        <v>N/A</v>
      </c>
      <c r="E16" s="4">
        <v>8.6043903221000004</v>
      </c>
      <c r="F16" s="27" t="str">
        <f t="shared" si="1"/>
        <v>N/A</v>
      </c>
      <c r="G16" s="4">
        <v>9.4361017469000004</v>
      </c>
      <c r="H16" s="27" t="str">
        <f t="shared" si="2"/>
        <v>N/A</v>
      </c>
      <c r="I16" s="8">
        <v>8.7499999999999994E-2</v>
      </c>
      <c r="J16" s="8">
        <v>9.6660000000000004</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19.482092582</v>
      </c>
      <c r="D18" s="27" t="str">
        <f t="shared" si="0"/>
        <v>N/A</v>
      </c>
      <c r="E18" s="4">
        <v>0</v>
      </c>
      <c r="F18" s="27" t="str">
        <f t="shared" si="1"/>
        <v>N/A</v>
      </c>
      <c r="G18" s="4">
        <v>0</v>
      </c>
      <c r="H18" s="27" t="str">
        <f t="shared" si="2"/>
        <v>N/A</v>
      </c>
      <c r="I18" s="8">
        <v>-100</v>
      </c>
      <c r="J18" s="8" t="s">
        <v>1748</v>
      </c>
      <c r="K18" s="28" t="s">
        <v>734</v>
      </c>
      <c r="L18" s="105" t="str">
        <f t="shared" si="3"/>
        <v>N/A</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87.487723434000003</v>
      </c>
      <c r="D20" s="27" t="str">
        <f t="shared" si="0"/>
        <v>N/A</v>
      </c>
      <c r="E20" s="4">
        <v>86.040698606000007</v>
      </c>
      <c r="F20" s="27" t="str">
        <f t="shared" si="1"/>
        <v>N/A</v>
      </c>
      <c r="G20" s="4">
        <v>86.123199510000006</v>
      </c>
      <c r="H20" s="27" t="str">
        <f t="shared" si="2"/>
        <v>N/A</v>
      </c>
      <c r="I20" s="8">
        <v>-1.65</v>
      </c>
      <c r="J20" s="8">
        <v>9.5899999999999999E-2</v>
      </c>
      <c r="K20" s="28" t="s">
        <v>734</v>
      </c>
      <c r="L20" s="105" t="str">
        <f t="shared" si="3"/>
        <v>Yes</v>
      </c>
    </row>
    <row r="21" spans="1:12" x14ac:dyDescent="0.2">
      <c r="A21" s="128" t="s">
        <v>960</v>
      </c>
      <c r="B21" s="22" t="s">
        <v>213</v>
      </c>
      <c r="C21" s="4">
        <v>12.512276566000001</v>
      </c>
      <c r="D21" s="27" t="str">
        <f t="shared" si="0"/>
        <v>N/A</v>
      </c>
      <c r="E21" s="4">
        <v>13.959301394000001</v>
      </c>
      <c r="F21" s="27" t="str">
        <f t="shared" si="1"/>
        <v>N/A</v>
      </c>
      <c r="G21" s="4">
        <v>13.876800490000001</v>
      </c>
      <c r="H21" s="27" t="str">
        <f t="shared" si="2"/>
        <v>N/A</v>
      </c>
      <c r="I21" s="8">
        <v>11.56</v>
      </c>
      <c r="J21" s="8">
        <v>-0.59099999999999997</v>
      </c>
      <c r="K21" s="28" t="s">
        <v>734</v>
      </c>
      <c r="L21" s="105" t="str">
        <f t="shared" si="3"/>
        <v>Yes</v>
      </c>
    </row>
    <row r="22" spans="1:12" x14ac:dyDescent="0.2">
      <c r="A22" s="104" t="s">
        <v>1691</v>
      </c>
      <c r="B22" s="22" t="s">
        <v>213</v>
      </c>
      <c r="C22" s="23">
        <v>14490</v>
      </c>
      <c r="D22" s="27" t="str">
        <f t="shared" si="0"/>
        <v>N/A</v>
      </c>
      <c r="E22" s="23">
        <v>14801</v>
      </c>
      <c r="F22" s="27" t="str">
        <f t="shared" si="1"/>
        <v>N/A</v>
      </c>
      <c r="G22" s="23">
        <v>15439</v>
      </c>
      <c r="H22" s="27" t="str">
        <f t="shared" si="2"/>
        <v>N/A</v>
      </c>
      <c r="I22" s="8">
        <v>2.1459999999999999</v>
      </c>
      <c r="J22" s="8">
        <v>4.3109999999999999</v>
      </c>
      <c r="K22" s="28" t="s">
        <v>734</v>
      </c>
      <c r="L22" s="105" t="str">
        <f t="shared" si="3"/>
        <v>Yes</v>
      </c>
    </row>
    <row r="23" spans="1:12" x14ac:dyDescent="0.2">
      <c r="A23" s="104" t="s">
        <v>975</v>
      </c>
      <c r="B23" s="22" t="s">
        <v>213</v>
      </c>
      <c r="C23" s="23">
        <v>1892</v>
      </c>
      <c r="D23" s="27" t="str">
        <f t="shared" si="0"/>
        <v>N/A</v>
      </c>
      <c r="E23" s="23">
        <v>1852</v>
      </c>
      <c r="F23" s="27" t="str">
        <f t="shared" si="1"/>
        <v>N/A</v>
      </c>
      <c r="G23" s="23">
        <v>27</v>
      </c>
      <c r="H23" s="27" t="str">
        <f t="shared" si="2"/>
        <v>N/A</v>
      </c>
      <c r="I23" s="8">
        <v>-2.11</v>
      </c>
      <c r="J23" s="8">
        <v>-98.5</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1966</v>
      </c>
      <c r="D25" s="27" t="str">
        <f t="shared" si="0"/>
        <v>N/A</v>
      </c>
      <c r="E25" s="23">
        <v>2189</v>
      </c>
      <c r="F25" s="27" t="str">
        <f t="shared" si="1"/>
        <v>N/A</v>
      </c>
      <c r="G25" s="23">
        <v>2372</v>
      </c>
      <c r="H25" s="27" t="str">
        <f t="shared" si="2"/>
        <v>N/A</v>
      </c>
      <c r="I25" s="8">
        <v>11.34</v>
      </c>
      <c r="J25" s="8">
        <v>8.36</v>
      </c>
      <c r="K25" s="28" t="s">
        <v>734</v>
      </c>
      <c r="L25" s="105" t="str">
        <f t="shared" si="3"/>
        <v>Yes</v>
      </c>
    </row>
    <row r="26" spans="1:12" x14ac:dyDescent="0.2">
      <c r="A26" s="104" t="s">
        <v>978</v>
      </c>
      <c r="B26" s="22" t="s">
        <v>213</v>
      </c>
      <c r="C26" s="23">
        <v>10632</v>
      </c>
      <c r="D26" s="27" t="str">
        <f t="shared" si="0"/>
        <v>N/A</v>
      </c>
      <c r="E26" s="23">
        <v>10760</v>
      </c>
      <c r="F26" s="27" t="str">
        <f t="shared" si="1"/>
        <v>N/A</v>
      </c>
      <c r="G26" s="23">
        <v>13040</v>
      </c>
      <c r="H26" s="27" t="str">
        <f t="shared" si="2"/>
        <v>N/A</v>
      </c>
      <c r="I26" s="8">
        <v>1.204</v>
      </c>
      <c r="J26" s="8">
        <v>21.19</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15851</v>
      </c>
      <c r="D28" s="27" t="str">
        <f t="shared" si="0"/>
        <v>N/A</v>
      </c>
      <c r="E28" s="23">
        <v>16250</v>
      </c>
      <c r="F28" s="27" t="str">
        <f t="shared" si="1"/>
        <v>N/A</v>
      </c>
      <c r="G28" s="23">
        <v>16988</v>
      </c>
      <c r="H28" s="27" t="str">
        <f t="shared" si="2"/>
        <v>N/A</v>
      </c>
      <c r="I28" s="8">
        <v>2.5169999999999999</v>
      </c>
      <c r="J28" s="8">
        <v>4.5419999999999998</v>
      </c>
      <c r="K28" s="28" t="s">
        <v>734</v>
      </c>
      <c r="L28" s="105" t="str">
        <f t="shared" si="3"/>
        <v>Yes</v>
      </c>
    </row>
    <row r="29" spans="1:12" x14ac:dyDescent="0.2">
      <c r="A29" s="104" t="s">
        <v>980</v>
      </c>
      <c r="B29" s="22" t="s">
        <v>213</v>
      </c>
      <c r="C29" s="23">
        <v>3950</v>
      </c>
      <c r="D29" s="27" t="str">
        <f t="shared" si="0"/>
        <v>N/A</v>
      </c>
      <c r="E29" s="23">
        <v>3813</v>
      </c>
      <c r="F29" s="27" t="str">
        <f t="shared" si="1"/>
        <v>N/A</v>
      </c>
      <c r="G29" s="23">
        <v>54</v>
      </c>
      <c r="H29" s="27" t="str">
        <f t="shared" si="2"/>
        <v>N/A</v>
      </c>
      <c r="I29" s="8">
        <v>-3.47</v>
      </c>
      <c r="J29" s="8">
        <v>-98.6</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1756</v>
      </c>
      <c r="D31" s="27" t="str">
        <f t="shared" si="0"/>
        <v>N/A</v>
      </c>
      <c r="E31" s="23">
        <v>1971</v>
      </c>
      <c r="F31" s="27" t="str">
        <f t="shared" si="1"/>
        <v>N/A</v>
      </c>
      <c r="G31" s="23">
        <v>1956</v>
      </c>
      <c r="H31" s="27" t="str">
        <f t="shared" si="2"/>
        <v>N/A</v>
      </c>
      <c r="I31" s="8">
        <v>12.24</v>
      </c>
      <c r="J31" s="8">
        <v>-0.76100000000000001</v>
      </c>
      <c r="K31" s="28" t="s">
        <v>734</v>
      </c>
      <c r="L31" s="105" t="str">
        <f t="shared" si="3"/>
        <v>Yes</v>
      </c>
    </row>
    <row r="32" spans="1:12" x14ac:dyDescent="0.2">
      <c r="A32" s="104" t="s">
        <v>983</v>
      </c>
      <c r="B32" s="22" t="s">
        <v>213</v>
      </c>
      <c r="C32" s="23">
        <v>10145</v>
      </c>
      <c r="D32" s="27" t="str">
        <f t="shared" si="0"/>
        <v>N/A</v>
      </c>
      <c r="E32" s="23">
        <v>10466</v>
      </c>
      <c r="F32" s="27" t="str">
        <f t="shared" si="1"/>
        <v>N/A</v>
      </c>
      <c r="G32" s="23">
        <v>14978</v>
      </c>
      <c r="H32" s="27" t="str">
        <f t="shared" si="2"/>
        <v>N/A</v>
      </c>
      <c r="I32" s="8">
        <v>3.1640000000000001</v>
      </c>
      <c r="J32" s="8">
        <v>43.11</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349316099</v>
      </c>
      <c r="D34" s="27" t="str">
        <f t="shared" si="0"/>
        <v>N/A</v>
      </c>
      <c r="E34" s="29">
        <v>358605586</v>
      </c>
      <c r="F34" s="27" t="str">
        <f t="shared" si="1"/>
        <v>N/A</v>
      </c>
      <c r="G34" s="29">
        <v>392271241</v>
      </c>
      <c r="H34" s="27" t="str">
        <f t="shared" si="2"/>
        <v>N/A</v>
      </c>
      <c r="I34" s="8">
        <v>2.6589999999999998</v>
      </c>
      <c r="J34" s="8">
        <v>9.3879999999999999</v>
      </c>
      <c r="K34" s="28" t="s">
        <v>734</v>
      </c>
      <c r="L34" s="105" t="str">
        <f t="shared" si="3"/>
        <v>Yes</v>
      </c>
    </row>
    <row r="35" spans="1:12" x14ac:dyDescent="0.2">
      <c r="A35" s="168" t="s">
        <v>1398</v>
      </c>
      <c r="B35" s="22" t="s">
        <v>213</v>
      </c>
      <c r="C35" s="29">
        <v>11435.739508000001</v>
      </c>
      <c r="D35" s="27" t="str">
        <f t="shared" si="0"/>
        <v>N/A</v>
      </c>
      <c r="E35" s="29">
        <v>11491.927127000001</v>
      </c>
      <c r="F35" s="27" t="str">
        <f t="shared" si="1"/>
        <v>N/A</v>
      </c>
      <c r="G35" s="29">
        <v>12021.79715</v>
      </c>
      <c r="H35" s="27" t="str">
        <f t="shared" si="2"/>
        <v>N/A</v>
      </c>
      <c r="I35" s="8">
        <v>0.49130000000000001</v>
      </c>
      <c r="J35" s="8">
        <v>4.6109999999999998</v>
      </c>
      <c r="K35" s="28" t="s">
        <v>734</v>
      </c>
      <c r="L35" s="105" t="str">
        <f t="shared" si="3"/>
        <v>Yes</v>
      </c>
    </row>
    <row r="36" spans="1:12" x14ac:dyDescent="0.2">
      <c r="A36" s="168" t="s">
        <v>1399</v>
      </c>
      <c r="B36" s="22" t="s">
        <v>213</v>
      </c>
      <c r="C36" s="29">
        <v>13321.489551000001</v>
      </c>
      <c r="D36" s="27" t="str">
        <f t="shared" si="0"/>
        <v>N/A</v>
      </c>
      <c r="E36" s="29">
        <v>13380.805447999999</v>
      </c>
      <c r="F36" s="27" t="str">
        <f t="shared" si="1"/>
        <v>N/A</v>
      </c>
      <c r="G36" s="29">
        <v>14179.332767</v>
      </c>
      <c r="H36" s="27" t="str">
        <f t="shared" si="2"/>
        <v>N/A</v>
      </c>
      <c r="I36" s="8">
        <v>0.44529999999999997</v>
      </c>
      <c r="J36" s="8">
        <v>5.968</v>
      </c>
      <c r="K36" s="28" t="s">
        <v>734</v>
      </c>
      <c r="L36" s="105" t="str">
        <f t="shared" si="3"/>
        <v>Yes</v>
      </c>
    </row>
    <row r="37" spans="1:12" x14ac:dyDescent="0.2">
      <c r="A37" s="137" t="s">
        <v>107</v>
      </c>
      <c r="B37" s="22" t="s">
        <v>213</v>
      </c>
      <c r="C37" s="29">
        <v>4052109</v>
      </c>
      <c r="D37" s="27" t="str">
        <f t="shared" si="0"/>
        <v>N/A</v>
      </c>
      <c r="E37" s="29">
        <v>15896767</v>
      </c>
      <c r="F37" s="27" t="str">
        <f t="shared" si="1"/>
        <v>N/A</v>
      </c>
      <c r="G37" s="29">
        <v>32772297</v>
      </c>
      <c r="H37" s="27" t="str">
        <f t="shared" si="2"/>
        <v>N/A</v>
      </c>
      <c r="I37" s="8">
        <v>292.3</v>
      </c>
      <c r="J37" s="8">
        <v>106.2</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11748.804969000001</v>
      </c>
      <c r="D41" s="27" t="str">
        <f t="shared" ref="D41:D52" si="7">IF($B41="N/A","N/A",IF(C41&gt;10,"No",IF(C41&lt;-10,"No","Yes")))</f>
        <v>N/A</v>
      </c>
      <c r="E41" s="29">
        <v>11659.664009</v>
      </c>
      <c r="F41" s="27" t="str">
        <f t="shared" ref="F41:F52" si="8">IF($B41="N/A","N/A",IF(E41&gt;10,"No",IF(E41&lt;-10,"No","Yes")))</f>
        <v>N/A</v>
      </c>
      <c r="G41" s="29">
        <v>12974.14703</v>
      </c>
      <c r="H41" s="27" t="str">
        <f t="shared" ref="H41:H52" si="9">IF($B41="N/A","N/A",IF(G41&gt;10,"No",IF(G41&lt;-10,"No","Yes")))</f>
        <v>N/A</v>
      </c>
      <c r="I41" s="8">
        <v>-0.75900000000000001</v>
      </c>
      <c r="J41" s="8">
        <v>11.27</v>
      </c>
      <c r="K41" s="28" t="s">
        <v>734</v>
      </c>
      <c r="L41" s="105" t="str">
        <f t="shared" ref="L41:L52" si="10">IF(J41="Div by 0", "N/A", IF(K41="N/A","N/A", IF(J41&gt;VALUE(MID(K41,1,2)), "No", IF(J41&lt;-1*VALUE(MID(K41,1,2)), "No", "Yes"))))</f>
        <v>Yes</v>
      </c>
    </row>
    <row r="42" spans="1:12" x14ac:dyDescent="0.2">
      <c r="A42" s="104" t="s">
        <v>1401</v>
      </c>
      <c r="B42" s="22" t="s">
        <v>213</v>
      </c>
      <c r="C42" s="29">
        <v>6000.6791755000004</v>
      </c>
      <c r="D42" s="27" t="str">
        <f t="shared" si="7"/>
        <v>N/A</v>
      </c>
      <c r="E42" s="29">
        <v>6165.212203</v>
      </c>
      <c r="F42" s="27" t="str">
        <f t="shared" si="8"/>
        <v>N/A</v>
      </c>
      <c r="G42" s="29">
        <v>705.48148147999996</v>
      </c>
      <c r="H42" s="27" t="str">
        <f t="shared" si="9"/>
        <v>N/A</v>
      </c>
      <c r="I42" s="8">
        <v>2.742</v>
      </c>
      <c r="J42" s="8">
        <v>-88.6</v>
      </c>
      <c r="K42" s="28" t="s">
        <v>734</v>
      </c>
      <c r="L42" s="105" t="str">
        <f t="shared" si="10"/>
        <v>No</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335.95422177</v>
      </c>
      <c r="D44" s="27" t="str">
        <f t="shared" si="7"/>
        <v>N/A</v>
      </c>
      <c r="E44" s="29">
        <v>436.90954773999999</v>
      </c>
      <c r="F44" s="27" t="str">
        <f t="shared" si="8"/>
        <v>N/A</v>
      </c>
      <c r="G44" s="29">
        <v>423.69898819999997</v>
      </c>
      <c r="H44" s="27" t="str">
        <f t="shared" si="9"/>
        <v>N/A</v>
      </c>
      <c r="I44" s="8">
        <v>30.05</v>
      </c>
      <c r="J44" s="8">
        <v>-3.02</v>
      </c>
      <c r="K44" s="28" t="s">
        <v>734</v>
      </c>
      <c r="L44" s="105" t="str">
        <f t="shared" si="10"/>
        <v>Yes</v>
      </c>
    </row>
    <row r="45" spans="1:12" x14ac:dyDescent="0.2">
      <c r="A45" s="104" t="s">
        <v>1404</v>
      </c>
      <c r="B45" s="22" t="s">
        <v>213</v>
      </c>
      <c r="C45" s="29">
        <v>14882.093021000001</v>
      </c>
      <c r="D45" s="27" t="str">
        <f t="shared" si="7"/>
        <v>N/A</v>
      </c>
      <c r="E45" s="29">
        <v>14888.505483000001</v>
      </c>
      <c r="F45" s="27" t="str">
        <f t="shared" si="8"/>
        <v>N/A</v>
      </c>
      <c r="G45" s="29">
        <v>15282.499540000001</v>
      </c>
      <c r="H45" s="27" t="str">
        <f t="shared" si="9"/>
        <v>N/A</v>
      </c>
      <c r="I45" s="8">
        <v>4.3099999999999999E-2</v>
      </c>
      <c r="J45" s="8">
        <v>2.6459999999999999</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11164.416945000001</v>
      </c>
      <c r="D47" s="27" t="str">
        <f t="shared" si="7"/>
        <v>N/A</v>
      </c>
      <c r="E47" s="29">
        <v>11363.716184999999</v>
      </c>
      <c r="F47" s="27" t="str">
        <f t="shared" si="8"/>
        <v>N/A</v>
      </c>
      <c r="G47" s="29">
        <v>11191.092418</v>
      </c>
      <c r="H47" s="27" t="str">
        <f t="shared" si="9"/>
        <v>N/A</v>
      </c>
      <c r="I47" s="8">
        <v>1.7849999999999999</v>
      </c>
      <c r="J47" s="8">
        <v>-1.52</v>
      </c>
      <c r="K47" s="28" t="s">
        <v>734</v>
      </c>
      <c r="L47" s="105" t="str">
        <f t="shared" si="10"/>
        <v>Yes</v>
      </c>
    </row>
    <row r="48" spans="1:12" x14ac:dyDescent="0.2">
      <c r="A48" s="104" t="s">
        <v>1407</v>
      </c>
      <c r="B48" s="30" t="s">
        <v>213</v>
      </c>
      <c r="C48" s="10">
        <v>7879.4681012999999</v>
      </c>
      <c r="D48" s="7" t="str">
        <f t="shared" si="7"/>
        <v>N/A</v>
      </c>
      <c r="E48" s="10">
        <v>8425.2735379000005</v>
      </c>
      <c r="F48" s="7" t="str">
        <f t="shared" si="8"/>
        <v>N/A</v>
      </c>
      <c r="G48" s="10">
        <v>2051.7777778</v>
      </c>
      <c r="H48" s="7" t="str">
        <f t="shared" si="9"/>
        <v>N/A</v>
      </c>
      <c r="I48" s="36">
        <v>6.9269999999999996</v>
      </c>
      <c r="J48" s="36">
        <v>-75.599999999999994</v>
      </c>
      <c r="K48" s="30" t="s">
        <v>734</v>
      </c>
      <c r="L48" s="105" t="str">
        <f t="shared" si="10"/>
        <v>No</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1586.6924829</v>
      </c>
      <c r="D50" s="7" t="str">
        <f t="shared" si="7"/>
        <v>N/A</v>
      </c>
      <c r="E50" s="10">
        <v>1828.3165905999999</v>
      </c>
      <c r="F50" s="7" t="str">
        <f t="shared" si="8"/>
        <v>N/A</v>
      </c>
      <c r="G50" s="10">
        <v>1449.7893661000001</v>
      </c>
      <c r="H50" s="7" t="str">
        <f t="shared" si="9"/>
        <v>N/A</v>
      </c>
      <c r="I50" s="36">
        <v>15.23</v>
      </c>
      <c r="J50" s="36">
        <v>-20.7</v>
      </c>
      <c r="K50" s="30" t="s">
        <v>734</v>
      </c>
      <c r="L50" s="105" t="str">
        <f t="shared" si="10"/>
        <v>Yes</v>
      </c>
    </row>
    <row r="51" spans="1:12" x14ac:dyDescent="0.2">
      <c r="A51" s="104" t="s">
        <v>1410</v>
      </c>
      <c r="B51" s="30" t="s">
        <v>213</v>
      </c>
      <c r="C51" s="10">
        <v>14101.236274000001</v>
      </c>
      <c r="D51" s="7" t="str">
        <f t="shared" si="7"/>
        <v>N/A</v>
      </c>
      <c r="E51" s="10">
        <v>14230.002675</v>
      </c>
      <c r="F51" s="7" t="str">
        <f t="shared" si="8"/>
        <v>N/A</v>
      </c>
      <c r="G51" s="10">
        <v>12496.173989000001</v>
      </c>
      <c r="H51" s="7" t="str">
        <f t="shared" si="9"/>
        <v>N/A</v>
      </c>
      <c r="I51" s="36">
        <v>0.91320000000000001</v>
      </c>
      <c r="J51" s="36">
        <v>-12.2</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9505075</v>
      </c>
      <c r="D53" s="27" t="str">
        <f t="shared" ref="D53:D122" si="11">IF($B53="N/A","N/A",IF(C53&gt;10,"No",IF(C53&lt;-10,"No","Yes")))</f>
        <v>N/A</v>
      </c>
      <c r="E53" s="29">
        <v>11773320</v>
      </c>
      <c r="F53" s="27" t="str">
        <f t="shared" ref="F53:F122" si="12">IF($B53="N/A","N/A",IF(E53&gt;10,"No",IF(E53&lt;-10,"No","Yes")))</f>
        <v>N/A</v>
      </c>
      <c r="G53" s="29">
        <v>14044929</v>
      </c>
      <c r="H53" s="27" t="str">
        <f t="shared" ref="H53:H122" si="13">IF($B53="N/A","N/A",IF(G53&gt;10,"No",IF(G53&lt;-10,"No","Yes")))</f>
        <v>N/A</v>
      </c>
      <c r="I53" s="8">
        <v>23.86</v>
      </c>
      <c r="J53" s="8">
        <v>19.29</v>
      </c>
      <c r="K53" s="28" t="s">
        <v>734</v>
      </c>
      <c r="L53" s="105" t="str">
        <f t="shared" ref="L53:L113" si="14">IF(J53="Div by 0", "N/A", IF(K53="N/A","N/A", IF(J53&gt;VALUE(MID(K53,1,2)), "No", IF(J53&lt;-1*VALUE(MID(K53,1,2)), "No", "Yes"))))</f>
        <v>Yes</v>
      </c>
    </row>
    <row r="54" spans="1:12" x14ac:dyDescent="0.2">
      <c r="A54" s="168" t="s">
        <v>595</v>
      </c>
      <c r="B54" s="22" t="s">
        <v>213</v>
      </c>
      <c r="C54" s="23">
        <v>4193</v>
      </c>
      <c r="D54" s="27" t="str">
        <f t="shared" si="11"/>
        <v>N/A</v>
      </c>
      <c r="E54" s="23">
        <v>4596</v>
      </c>
      <c r="F54" s="27" t="str">
        <f t="shared" si="12"/>
        <v>N/A</v>
      </c>
      <c r="G54" s="23">
        <v>5180</v>
      </c>
      <c r="H54" s="27" t="str">
        <f t="shared" si="13"/>
        <v>N/A</v>
      </c>
      <c r="I54" s="8">
        <v>9.6110000000000007</v>
      </c>
      <c r="J54" s="8">
        <v>12.71</v>
      </c>
      <c r="K54" s="28" t="s">
        <v>734</v>
      </c>
      <c r="L54" s="105" t="str">
        <f t="shared" si="14"/>
        <v>Yes</v>
      </c>
    </row>
    <row r="55" spans="1:12" x14ac:dyDescent="0.2">
      <c r="A55" s="168" t="s">
        <v>1412</v>
      </c>
      <c r="B55" s="22" t="s">
        <v>213</v>
      </c>
      <c r="C55" s="29">
        <v>2266.8912473</v>
      </c>
      <c r="D55" s="27" t="str">
        <f t="shared" si="11"/>
        <v>N/A</v>
      </c>
      <c r="E55" s="29">
        <v>2561.6449085999998</v>
      </c>
      <c r="F55" s="27" t="str">
        <f t="shared" si="12"/>
        <v>N/A</v>
      </c>
      <c r="G55" s="29">
        <v>2711.3762548</v>
      </c>
      <c r="H55" s="27" t="str">
        <f t="shared" si="13"/>
        <v>N/A</v>
      </c>
      <c r="I55" s="8">
        <v>13</v>
      </c>
      <c r="J55" s="8">
        <v>5.8449999999999998</v>
      </c>
      <c r="K55" s="28" t="s">
        <v>734</v>
      </c>
      <c r="L55" s="105" t="str">
        <f t="shared" si="14"/>
        <v>Yes</v>
      </c>
    </row>
    <row r="56" spans="1:12" x14ac:dyDescent="0.2">
      <c r="A56" s="168" t="s">
        <v>1413</v>
      </c>
      <c r="B56" s="22" t="s">
        <v>213</v>
      </c>
      <c r="C56" s="23">
        <v>0.78416408299999996</v>
      </c>
      <c r="D56" s="27" t="str">
        <f t="shared" si="11"/>
        <v>N/A</v>
      </c>
      <c r="E56" s="23">
        <v>0.51827676239999998</v>
      </c>
      <c r="F56" s="27" t="str">
        <f t="shared" si="12"/>
        <v>N/A</v>
      </c>
      <c r="G56" s="23">
        <v>0.63513513509999997</v>
      </c>
      <c r="H56" s="27" t="str">
        <f t="shared" si="13"/>
        <v>N/A</v>
      </c>
      <c r="I56" s="8">
        <v>-33.9</v>
      </c>
      <c r="J56" s="8">
        <v>22.55</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13304900</v>
      </c>
      <c r="D63" s="7" t="str">
        <f t="shared" si="11"/>
        <v>N/A</v>
      </c>
      <c r="E63" s="10">
        <v>13343800</v>
      </c>
      <c r="F63" s="7" t="str">
        <f t="shared" si="12"/>
        <v>N/A</v>
      </c>
      <c r="G63" s="10">
        <v>12839004</v>
      </c>
      <c r="H63" s="7" t="str">
        <f t="shared" si="13"/>
        <v>N/A</v>
      </c>
      <c r="I63" s="36">
        <v>0.29239999999999999</v>
      </c>
      <c r="J63" s="36">
        <v>-3.78</v>
      </c>
      <c r="K63" s="30" t="s">
        <v>734</v>
      </c>
      <c r="L63" s="105" t="str">
        <f t="shared" si="14"/>
        <v>Yes</v>
      </c>
    </row>
    <row r="64" spans="1:12" x14ac:dyDescent="0.2">
      <c r="A64" s="137" t="s">
        <v>601</v>
      </c>
      <c r="B64" s="30" t="s">
        <v>213</v>
      </c>
      <c r="C64" s="1">
        <v>131</v>
      </c>
      <c r="D64" s="7" t="str">
        <f t="shared" si="11"/>
        <v>N/A</v>
      </c>
      <c r="E64" s="1">
        <v>152</v>
      </c>
      <c r="F64" s="7" t="str">
        <f t="shared" si="12"/>
        <v>N/A</v>
      </c>
      <c r="G64" s="1">
        <v>159</v>
      </c>
      <c r="H64" s="7" t="str">
        <f t="shared" si="13"/>
        <v>N/A</v>
      </c>
      <c r="I64" s="36">
        <v>16.03</v>
      </c>
      <c r="J64" s="36">
        <v>4.6050000000000004</v>
      </c>
      <c r="K64" s="30" t="s">
        <v>734</v>
      </c>
      <c r="L64" s="105" t="str">
        <f t="shared" si="14"/>
        <v>Yes</v>
      </c>
    </row>
    <row r="65" spans="1:12" x14ac:dyDescent="0.2">
      <c r="A65" s="137" t="s">
        <v>1416</v>
      </c>
      <c r="B65" s="30" t="s">
        <v>213</v>
      </c>
      <c r="C65" s="10">
        <v>101564.12214000001</v>
      </c>
      <c r="D65" s="7" t="str">
        <f t="shared" si="11"/>
        <v>N/A</v>
      </c>
      <c r="E65" s="10">
        <v>87788.157894999997</v>
      </c>
      <c r="F65" s="7" t="str">
        <f t="shared" si="12"/>
        <v>N/A</v>
      </c>
      <c r="G65" s="10">
        <v>80748.452829999995</v>
      </c>
      <c r="H65" s="7" t="str">
        <f t="shared" si="13"/>
        <v>N/A</v>
      </c>
      <c r="I65" s="36">
        <v>-13.6</v>
      </c>
      <c r="J65" s="36">
        <v>-8.02</v>
      </c>
      <c r="K65" s="30" t="s">
        <v>734</v>
      </c>
      <c r="L65" s="105" t="str">
        <f t="shared" si="14"/>
        <v>Yes</v>
      </c>
    </row>
    <row r="66" spans="1:12" x14ac:dyDescent="0.2">
      <c r="A66" s="137" t="s">
        <v>602</v>
      </c>
      <c r="B66" s="30" t="s">
        <v>213</v>
      </c>
      <c r="C66" s="10">
        <v>108791524</v>
      </c>
      <c r="D66" s="7" t="str">
        <f t="shared" si="11"/>
        <v>N/A</v>
      </c>
      <c r="E66" s="10">
        <v>106781745</v>
      </c>
      <c r="F66" s="7" t="str">
        <f t="shared" si="12"/>
        <v>N/A</v>
      </c>
      <c r="G66" s="10">
        <v>137156828</v>
      </c>
      <c r="H66" s="7" t="str">
        <f t="shared" si="13"/>
        <v>N/A</v>
      </c>
      <c r="I66" s="36">
        <v>-1.85</v>
      </c>
      <c r="J66" s="36">
        <v>28.45</v>
      </c>
      <c r="K66" s="30" t="s">
        <v>734</v>
      </c>
      <c r="L66" s="105" t="str">
        <f t="shared" si="14"/>
        <v>Yes</v>
      </c>
    </row>
    <row r="67" spans="1:12" x14ac:dyDescent="0.2">
      <c r="A67" s="137" t="s">
        <v>603</v>
      </c>
      <c r="B67" s="30" t="s">
        <v>213</v>
      </c>
      <c r="C67" s="1">
        <v>3549</v>
      </c>
      <c r="D67" s="7" t="str">
        <f t="shared" si="11"/>
        <v>N/A</v>
      </c>
      <c r="E67" s="1">
        <v>3423</v>
      </c>
      <c r="F67" s="7" t="str">
        <f t="shared" si="12"/>
        <v>N/A</v>
      </c>
      <c r="G67" s="1">
        <v>3601</v>
      </c>
      <c r="H67" s="7" t="str">
        <f t="shared" si="13"/>
        <v>N/A</v>
      </c>
      <c r="I67" s="36">
        <v>-3.55</v>
      </c>
      <c r="J67" s="36">
        <v>5.2</v>
      </c>
      <c r="K67" s="30" t="s">
        <v>734</v>
      </c>
      <c r="L67" s="105" t="str">
        <f t="shared" si="14"/>
        <v>Yes</v>
      </c>
    </row>
    <row r="68" spans="1:12" x14ac:dyDescent="0.2">
      <c r="A68" s="137" t="s">
        <v>1417</v>
      </c>
      <c r="B68" s="30" t="s">
        <v>213</v>
      </c>
      <c r="C68" s="10">
        <v>30654.134686000001</v>
      </c>
      <c r="D68" s="7" t="str">
        <f t="shared" si="11"/>
        <v>N/A</v>
      </c>
      <c r="E68" s="10">
        <v>31195.368097999999</v>
      </c>
      <c r="F68" s="7" t="str">
        <f t="shared" si="12"/>
        <v>N/A</v>
      </c>
      <c r="G68" s="10">
        <v>38088.538739000003</v>
      </c>
      <c r="H68" s="7" t="str">
        <f t="shared" si="13"/>
        <v>N/A</v>
      </c>
      <c r="I68" s="36">
        <v>1.766</v>
      </c>
      <c r="J68" s="36">
        <v>22.1</v>
      </c>
      <c r="K68" s="30" t="s">
        <v>734</v>
      </c>
      <c r="L68" s="105" t="str">
        <f t="shared" si="14"/>
        <v>Yes</v>
      </c>
    </row>
    <row r="69" spans="1:12" ht="25.5" x14ac:dyDescent="0.2">
      <c r="A69" s="137" t="s">
        <v>604</v>
      </c>
      <c r="B69" s="30" t="s">
        <v>213</v>
      </c>
      <c r="C69" s="10">
        <v>5145118</v>
      </c>
      <c r="D69" s="7" t="str">
        <f t="shared" si="11"/>
        <v>N/A</v>
      </c>
      <c r="E69" s="10">
        <v>5527456</v>
      </c>
      <c r="F69" s="7" t="str">
        <f t="shared" si="12"/>
        <v>N/A</v>
      </c>
      <c r="G69" s="10">
        <v>5374270</v>
      </c>
      <c r="H69" s="7" t="str">
        <f t="shared" si="13"/>
        <v>N/A</v>
      </c>
      <c r="I69" s="36">
        <v>7.431</v>
      </c>
      <c r="J69" s="36">
        <v>-2.77</v>
      </c>
      <c r="K69" s="30" t="s">
        <v>734</v>
      </c>
      <c r="L69" s="105" t="str">
        <f t="shared" si="14"/>
        <v>Yes</v>
      </c>
    </row>
    <row r="70" spans="1:12" x14ac:dyDescent="0.2">
      <c r="A70" s="137" t="s">
        <v>605</v>
      </c>
      <c r="B70" s="30" t="s">
        <v>213</v>
      </c>
      <c r="C70" s="1">
        <v>20709</v>
      </c>
      <c r="D70" s="7" t="str">
        <f t="shared" si="11"/>
        <v>N/A</v>
      </c>
      <c r="E70" s="1">
        <v>21244</v>
      </c>
      <c r="F70" s="7" t="str">
        <f t="shared" si="12"/>
        <v>N/A</v>
      </c>
      <c r="G70" s="1">
        <v>21908</v>
      </c>
      <c r="H70" s="7" t="str">
        <f t="shared" si="13"/>
        <v>N/A</v>
      </c>
      <c r="I70" s="36">
        <v>2.5830000000000002</v>
      </c>
      <c r="J70" s="36">
        <v>3.1259999999999999</v>
      </c>
      <c r="K70" s="30" t="s">
        <v>734</v>
      </c>
      <c r="L70" s="105" t="str">
        <f t="shared" si="14"/>
        <v>Yes</v>
      </c>
    </row>
    <row r="71" spans="1:12" x14ac:dyDescent="0.2">
      <c r="A71" s="137" t="s">
        <v>1418</v>
      </c>
      <c r="B71" s="30" t="s">
        <v>213</v>
      </c>
      <c r="C71" s="10">
        <v>248.44840407999999</v>
      </c>
      <c r="D71" s="7" t="str">
        <f t="shared" si="11"/>
        <v>N/A</v>
      </c>
      <c r="E71" s="10">
        <v>260.18904161</v>
      </c>
      <c r="F71" s="7" t="str">
        <f t="shared" si="12"/>
        <v>N/A</v>
      </c>
      <c r="G71" s="10">
        <v>245.31084534999999</v>
      </c>
      <c r="H71" s="7" t="str">
        <f t="shared" si="13"/>
        <v>N/A</v>
      </c>
      <c r="I71" s="36">
        <v>4.726</v>
      </c>
      <c r="J71" s="36">
        <v>-5.72</v>
      </c>
      <c r="K71" s="30" t="s">
        <v>734</v>
      </c>
      <c r="L71" s="105" t="str">
        <f t="shared" si="14"/>
        <v>Yes</v>
      </c>
    </row>
    <row r="72" spans="1:12" x14ac:dyDescent="0.2">
      <c r="A72" s="137" t="s">
        <v>606</v>
      </c>
      <c r="B72" s="30" t="s">
        <v>213</v>
      </c>
      <c r="C72" s="10">
        <v>0</v>
      </c>
      <c r="D72" s="7" t="str">
        <f t="shared" si="11"/>
        <v>N/A</v>
      </c>
      <c r="E72" s="10">
        <v>0</v>
      </c>
      <c r="F72" s="7" t="str">
        <f t="shared" si="12"/>
        <v>N/A</v>
      </c>
      <c r="G72" s="10">
        <v>0</v>
      </c>
      <c r="H72" s="7" t="str">
        <f t="shared" si="13"/>
        <v>N/A</v>
      </c>
      <c r="I72" s="36" t="s">
        <v>1748</v>
      </c>
      <c r="J72" s="36" t="s">
        <v>1748</v>
      </c>
      <c r="K72" s="30" t="s">
        <v>734</v>
      </c>
      <c r="L72" s="105" t="str">
        <f t="shared" si="14"/>
        <v>N/A</v>
      </c>
    </row>
    <row r="73" spans="1:12" x14ac:dyDescent="0.2">
      <c r="A73" s="137" t="s">
        <v>607</v>
      </c>
      <c r="B73" s="30" t="s">
        <v>213</v>
      </c>
      <c r="C73" s="1">
        <v>0</v>
      </c>
      <c r="D73" s="7" t="str">
        <f t="shared" si="11"/>
        <v>N/A</v>
      </c>
      <c r="E73" s="1">
        <v>0</v>
      </c>
      <c r="F73" s="7" t="str">
        <f t="shared" si="12"/>
        <v>N/A</v>
      </c>
      <c r="G73" s="1">
        <v>0</v>
      </c>
      <c r="H73" s="7" t="str">
        <f t="shared" si="13"/>
        <v>N/A</v>
      </c>
      <c r="I73" s="36" t="s">
        <v>1748</v>
      </c>
      <c r="J73" s="36" t="s">
        <v>1748</v>
      </c>
      <c r="K73" s="30" t="s">
        <v>734</v>
      </c>
      <c r="L73" s="105" t="str">
        <f t="shared" si="14"/>
        <v>N/A</v>
      </c>
    </row>
    <row r="74" spans="1:12" x14ac:dyDescent="0.2">
      <c r="A74" s="137" t="s">
        <v>1419</v>
      </c>
      <c r="B74" s="30" t="s">
        <v>213</v>
      </c>
      <c r="C74" s="10" t="s">
        <v>1748</v>
      </c>
      <c r="D74" s="7" t="str">
        <f t="shared" si="11"/>
        <v>N/A</v>
      </c>
      <c r="E74" s="10" t="s">
        <v>1748</v>
      </c>
      <c r="F74" s="7" t="str">
        <f t="shared" si="12"/>
        <v>N/A</v>
      </c>
      <c r="G74" s="10" t="s">
        <v>1748</v>
      </c>
      <c r="H74" s="7" t="str">
        <f t="shared" si="13"/>
        <v>N/A</v>
      </c>
      <c r="I74" s="36" t="s">
        <v>1748</v>
      </c>
      <c r="J74" s="36" t="s">
        <v>1748</v>
      </c>
      <c r="K74" s="30" t="s">
        <v>734</v>
      </c>
      <c r="L74" s="105" t="str">
        <f t="shared" si="14"/>
        <v>N/A</v>
      </c>
    </row>
    <row r="75" spans="1:12" ht="25.5" x14ac:dyDescent="0.2">
      <c r="A75" s="137" t="s">
        <v>608</v>
      </c>
      <c r="B75" s="30" t="s">
        <v>213</v>
      </c>
      <c r="C75" s="10">
        <v>770919</v>
      </c>
      <c r="D75" s="7" t="str">
        <f t="shared" si="11"/>
        <v>N/A</v>
      </c>
      <c r="E75" s="10">
        <v>803053</v>
      </c>
      <c r="F75" s="7" t="str">
        <f t="shared" si="12"/>
        <v>N/A</v>
      </c>
      <c r="G75" s="10">
        <v>842633</v>
      </c>
      <c r="H75" s="7" t="str">
        <f t="shared" si="13"/>
        <v>N/A</v>
      </c>
      <c r="I75" s="36">
        <v>4.1680000000000001</v>
      </c>
      <c r="J75" s="36">
        <v>4.9290000000000003</v>
      </c>
      <c r="K75" s="30" t="s">
        <v>734</v>
      </c>
      <c r="L75" s="105" t="str">
        <f t="shared" si="14"/>
        <v>Yes</v>
      </c>
    </row>
    <row r="76" spans="1:12" x14ac:dyDescent="0.2">
      <c r="A76" s="168" t="s">
        <v>609</v>
      </c>
      <c r="B76" s="22" t="s">
        <v>213</v>
      </c>
      <c r="C76" s="23">
        <v>7196</v>
      </c>
      <c r="D76" s="27" t="str">
        <f t="shared" si="11"/>
        <v>N/A</v>
      </c>
      <c r="E76" s="23">
        <v>7461</v>
      </c>
      <c r="F76" s="27" t="str">
        <f t="shared" si="12"/>
        <v>N/A</v>
      </c>
      <c r="G76" s="23">
        <v>7546</v>
      </c>
      <c r="H76" s="27" t="str">
        <f t="shared" si="13"/>
        <v>N/A</v>
      </c>
      <c r="I76" s="8">
        <v>3.6829999999999998</v>
      </c>
      <c r="J76" s="8">
        <v>1.139</v>
      </c>
      <c r="K76" s="28" t="s">
        <v>734</v>
      </c>
      <c r="L76" s="105" t="str">
        <f t="shared" si="14"/>
        <v>Yes</v>
      </c>
    </row>
    <row r="77" spans="1:12" ht="25.5" x14ac:dyDescent="0.2">
      <c r="A77" s="168" t="s">
        <v>1420</v>
      </c>
      <c r="B77" s="22" t="s">
        <v>213</v>
      </c>
      <c r="C77" s="29">
        <v>107.13160089</v>
      </c>
      <c r="D77" s="27" t="str">
        <f t="shared" si="11"/>
        <v>N/A</v>
      </c>
      <c r="E77" s="29">
        <v>107.63342715</v>
      </c>
      <c r="F77" s="27" t="str">
        <f t="shared" si="12"/>
        <v>N/A</v>
      </c>
      <c r="G77" s="29">
        <v>111.66618076</v>
      </c>
      <c r="H77" s="27" t="str">
        <f t="shared" si="13"/>
        <v>N/A</v>
      </c>
      <c r="I77" s="8">
        <v>0.46839999999999998</v>
      </c>
      <c r="J77" s="8">
        <v>3.7469999999999999</v>
      </c>
      <c r="K77" s="28" t="s">
        <v>734</v>
      </c>
      <c r="L77" s="105" t="str">
        <f t="shared" si="14"/>
        <v>Yes</v>
      </c>
    </row>
    <row r="78" spans="1:12" ht="25.5" x14ac:dyDescent="0.2">
      <c r="A78" s="168" t="s">
        <v>610</v>
      </c>
      <c r="B78" s="22" t="s">
        <v>213</v>
      </c>
      <c r="C78" s="29">
        <v>11256612</v>
      </c>
      <c r="D78" s="27" t="str">
        <f t="shared" si="11"/>
        <v>N/A</v>
      </c>
      <c r="E78" s="29">
        <v>14213704</v>
      </c>
      <c r="F78" s="27" t="str">
        <f t="shared" si="12"/>
        <v>N/A</v>
      </c>
      <c r="G78" s="29">
        <v>16790391</v>
      </c>
      <c r="H78" s="27" t="str">
        <f t="shared" si="13"/>
        <v>N/A</v>
      </c>
      <c r="I78" s="8">
        <v>26.27</v>
      </c>
      <c r="J78" s="8">
        <v>18.13</v>
      </c>
      <c r="K78" s="28" t="s">
        <v>734</v>
      </c>
      <c r="L78" s="105" t="str">
        <f t="shared" si="14"/>
        <v>Yes</v>
      </c>
    </row>
    <row r="79" spans="1:12" x14ac:dyDescent="0.2">
      <c r="A79" s="168" t="s">
        <v>611</v>
      </c>
      <c r="B79" s="22" t="s">
        <v>213</v>
      </c>
      <c r="C79" s="23">
        <v>15386</v>
      </c>
      <c r="D79" s="27" t="str">
        <f t="shared" si="11"/>
        <v>N/A</v>
      </c>
      <c r="E79" s="23">
        <v>16448</v>
      </c>
      <c r="F79" s="27" t="str">
        <f t="shared" si="12"/>
        <v>N/A</v>
      </c>
      <c r="G79" s="23">
        <v>17602</v>
      </c>
      <c r="H79" s="27" t="str">
        <f t="shared" si="13"/>
        <v>N/A</v>
      </c>
      <c r="I79" s="8">
        <v>6.9020000000000001</v>
      </c>
      <c r="J79" s="8">
        <v>7.016</v>
      </c>
      <c r="K79" s="28" t="s">
        <v>734</v>
      </c>
      <c r="L79" s="105" t="str">
        <f t="shared" si="14"/>
        <v>Yes</v>
      </c>
    </row>
    <row r="80" spans="1:12" x14ac:dyDescent="0.2">
      <c r="A80" s="168" t="s">
        <v>1421</v>
      </c>
      <c r="B80" s="22" t="s">
        <v>213</v>
      </c>
      <c r="C80" s="29">
        <v>731.61393475</v>
      </c>
      <c r="D80" s="27" t="str">
        <f t="shared" si="11"/>
        <v>N/A</v>
      </c>
      <c r="E80" s="29">
        <v>864.16001945999994</v>
      </c>
      <c r="F80" s="27" t="str">
        <f t="shared" si="12"/>
        <v>N/A</v>
      </c>
      <c r="G80" s="29">
        <v>953.89109192000001</v>
      </c>
      <c r="H80" s="27" t="str">
        <f t="shared" si="13"/>
        <v>N/A</v>
      </c>
      <c r="I80" s="8">
        <v>18.12</v>
      </c>
      <c r="J80" s="8">
        <v>10.38</v>
      </c>
      <c r="K80" s="28" t="s">
        <v>734</v>
      </c>
      <c r="L80" s="105" t="str">
        <f t="shared" si="14"/>
        <v>Yes</v>
      </c>
    </row>
    <row r="81" spans="1:12" x14ac:dyDescent="0.2">
      <c r="A81" s="168" t="s">
        <v>612</v>
      </c>
      <c r="B81" s="22" t="s">
        <v>213</v>
      </c>
      <c r="C81" s="29">
        <v>7110178</v>
      </c>
      <c r="D81" s="27" t="str">
        <f t="shared" si="11"/>
        <v>N/A</v>
      </c>
      <c r="E81" s="29">
        <v>6621151</v>
      </c>
      <c r="F81" s="27" t="str">
        <f t="shared" si="12"/>
        <v>N/A</v>
      </c>
      <c r="G81" s="29">
        <v>6079036</v>
      </c>
      <c r="H81" s="27" t="str">
        <f t="shared" si="13"/>
        <v>N/A</v>
      </c>
      <c r="I81" s="8">
        <v>-6.88</v>
      </c>
      <c r="J81" s="8">
        <v>-8.19</v>
      </c>
      <c r="K81" s="28" t="s">
        <v>734</v>
      </c>
      <c r="L81" s="105" t="str">
        <f t="shared" si="14"/>
        <v>Yes</v>
      </c>
    </row>
    <row r="82" spans="1:12" x14ac:dyDescent="0.2">
      <c r="A82" s="168" t="s">
        <v>613</v>
      </c>
      <c r="B82" s="22" t="s">
        <v>213</v>
      </c>
      <c r="C82" s="23">
        <v>7531</v>
      </c>
      <c r="D82" s="27" t="str">
        <f t="shared" si="11"/>
        <v>N/A</v>
      </c>
      <c r="E82" s="23">
        <v>8038</v>
      </c>
      <c r="F82" s="27" t="str">
        <f t="shared" si="12"/>
        <v>N/A</v>
      </c>
      <c r="G82" s="23">
        <v>7386</v>
      </c>
      <c r="H82" s="27" t="str">
        <f t="shared" si="13"/>
        <v>N/A</v>
      </c>
      <c r="I82" s="8">
        <v>6.7320000000000002</v>
      </c>
      <c r="J82" s="8">
        <v>-8.11</v>
      </c>
      <c r="K82" s="28" t="s">
        <v>734</v>
      </c>
      <c r="L82" s="105" t="str">
        <f t="shared" si="14"/>
        <v>Yes</v>
      </c>
    </row>
    <row r="83" spans="1:12" x14ac:dyDescent="0.2">
      <c r="A83" s="168" t="s">
        <v>1422</v>
      </c>
      <c r="B83" s="22" t="s">
        <v>213</v>
      </c>
      <c r="C83" s="29">
        <v>944.12136501999998</v>
      </c>
      <c r="D83" s="27" t="str">
        <f t="shared" si="11"/>
        <v>N/A</v>
      </c>
      <c r="E83" s="29">
        <v>823.73115202999998</v>
      </c>
      <c r="F83" s="27" t="str">
        <f t="shared" si="12"/>
        <v>N/A</v>
      </c>
      <c r="G83" s="29">
        <v>823.04847008000002</v>
      </c>
      <c r="H83" s="27" t="str">
        <f t="shared" si="13"/>
        <v>N/A</v>
      </c>
      <c r="I83" s="8">
        <v>-12.8</v>
      </c>
      <c r="J83" s="8">
        <v>-8.3000000000000004E-2</v>
      </c>
      <c r="K83" s="28" t="s">
        <v>734</v>
      </c>
      <c r="L83" s="105" t="str">
        <f t="shared" si="14"/>
        <v>Yes</v>
      </c>
    </row>
    <row r="84" spans="1:12" ht="25.5" x14ac:dyDescent="0.2">
      <c r="A84" s="168" t="s">
        <v>614</v>
      </c>
      <c r="B84" s="22" t="s">
        <v>213</v>
      </c>
      <c r="C84" s="29">
        <v>400714</v>
      </c>
      <c r="D84" s="27" t="str">
        <f t="shared" si="11"/>
        <v>N/A</v>
      </c>
      <c r="E84" s="29">
        <v>426128</v>
      </c>
      <c r="F84" s="27" t="str">
        <f t="shared" si="12"/>
        <v>N/A</v>
      </c>
      <c r="G84" s="29">
        <v>522186</v>
      </c>
      <c r="H84" s="27" t="str">
        <f t="shared" si="13"/>
        <v>N/A</v>
      </c>
      <c r="I84" s="8">
        <v>6.3419999999999996</v>
      </c>
      <c r="J84" s="8">
        <v>22.54</v>
      </c>
      <c r="K84" s="28" t="s">
        <v>734</v>
      </c>
      <c r="L84" s="105" t="str">
        <f t="shared" si="14"/>
        <v>Yes</v>
      </c>
    </row>
    <row r="85" spans="1:12" x14ac:dyDescent="0.2">
      <c r="A85" s="168" t="s">
        <v>615</v>
      </c>
      <c r="B85" s="22" t="s">
        <v>213</v>
      </c>
      <c r="C85" s="23">
        <v>125</v>
      </c>
      <c r="D85" s="27" t="str">
        <f t="shared" si="11"/>
        <v>N/A</v>
      </c>
      <c r="E85" s="23">
        <v>150</v>
      </c>
      <c r="F85" s="27" t="str">
        <f t="shared" si="12"/>
        <v>N/A</v>
      </c>
      <c r="G85" s="23">
        <v>191</v>
      </c>
      <c r="H85" s="27" t="str">
        <f t="shared" si="13"/>
        <v>N/A</v>
      </c>
      <c r="I85" s="8">
        <v>20</v>
      </c>
      <c r="J85" s="8">
        <v>27.33</v>
      </c>
      <c r="K85" s="28" t="s">
        <v>734</v>
      </c>
      <c r="L85" s="105" t="str">
        <f t="shared" si="14"/>
        <v>Yes</v>
      </c>
    </row>
    <row r="86" spans="1:12" ht="25.5" x14ac:dyDescent="0.2">
      <c r="A86" s="168" t="s">
        <v>1423</v>
      </c>
      <c r="B86" s="22" t="s">
        <v>213</v>
      </c>
      <c r="C86" s="29">
        <v>3205.712</v>
      </c>
      <c r="D86" s="27" t="str">
        <f t="shared" si="11"/>
        <v>N/A</v>
      </c>
      <c r="E86" s="29">
        <v>2840.8533333</v>
      </c>
      <c r="F86" s="27" t="str">
        <f t="shared" si="12"/>
        <v>N/A</v>
      </c>
      <c r="G86" s="29">
        <v>2733.9581152000001</v>
      </c>
      <c r="H86" s="27" t="str">
        <f t="shared" si="13"/>
        <v>N/A</v>
      </c>
      <c r="I86" s="8">
        <v>-11.4</v>
      </c>
      <c r="J86" s="8">
        <v>-3.76</v>
      </c>
      <c r="K86" s="28" t="s">
        <v>734</v>
      </c>
      <c r="L86" s="105" t="str">
        <f t="shared" si="14"/>
        <v>Yes</v>
      </c>
    </row>
    <row r="87" spans="1:12" ht="25.5" x14ac:dyDescent="0.2">
      <c r="A87" s="168" t="s">
        <v>616</v>
      </c>
      <c r="B87" s="22" t="s">
        <v>213</v>
      </c>
      <c r="C87" s="29">
        <v>5077462</v>
      </c>
      <c r="D87" s="27" t="str">
        <f t="shared" si="11"/>
        <v>N/A</v>
      </c>
      <c r="E87" s="29">
        <v>4192006</v>
      </c>
      <c r="F87" s="27" t="str">
        <f t="shared" si="12"/>
        <v>N/A</v>
      </c>
      <c r="G87" s="29">
        <v>4504386</v>
      </c>
      <c r="H87" s="27" t="str">
        <f t="shared" si="13"/>
        <v>N/A</v>
      </c>
      <c r="I87" s="8">
        <v>-17.399999999999999</v>
      </c>
      <c r="J87" s="8">
        <v>7.452</v>
      </c>
      <c r="K87" s="28" t="s">
        <v>734</v>
      </c>
      <c r="L87" s="105" t="str">
        <f t="shared" si="14"/>
        <v>Yes</v>
      </c>
    </row>
    <row r="88" spans="1:12" x14ac:dyDescent="0.2">
      <c r="A88" s="168" t="s">
        <v>617</v>
      </c>
      <c r="B88" s="22" t="s">
        <v>213</v>
      </c>
      <c r="C88" s="23">
        <v>17446</v>
      </c>
      <c r="D88" s="27" t="str">
        <f t="shared" si="11"/>
        <v>N/A</v>
      </c>
      <c r="E88" s="23">
        <v>17355</v>
      </c>
      <c r="F88" s="27" t="str">
        <f t="shared" si="12"/>
        <v>N/A</v>
      </c>
      <c r="G88" s="23">
        <v>18149</v>
      </c>
      <c r="H88" s="27" t="str">
        <f t="shared" si="13"/>
        <v>N/A</v>
      </c>
      <c r="I88" s="8">
        <v>-0.52200000000000002</v>
      </c>
      <c r="J88" s="8">
        <v>4.5750000000000002</v>
      </c>
      <c r="K88" s="28" t="s">
        <v>734</v>
      </c>
      <c r="L88" s="105" t="str">
        <f t="shared" si="14"/>
        <v>Yes</v>
      </c>
    </row>
    <row r="89" spans="1:12" x14ac:dyDescent="0.2">
      <c r="A89" s="168" t="s">
        <v>1424</v>
      </c>
      <c r="B89" s="22" t="s">
        <v>213</v>
      </c>
      <c r="C89" s="29">
        <v>291.03874814</v>
      </c>
      <c r="D89" s="27" t="str">
        <f t="shared" si="11"/>
        <v>N/A</v>
      </c>
      <c r="E89" s="29">
        <v>241.54456929</v>
      </c>
      <c r="F89" s="27" t="str">
        <f t="shared" si="12"/>
        <v>N/A</v>
      </c>
      <c r="G89" s="29">
        <v>248.18921152999999</v>
      </c>
      <c r="H89" s="27" t="str">
        <f t="shared" si="13"/>
        <v>N/A</v>
      </c>
      <c r="I89" s="8">
        <v>-17</v>
      </c>
      <c r="J89" s="8">
        <v>2.7509999999999999</v>
      </c>
      <c r="K89" s="28" t="s">
        <v>734</v>
      </c>
      <c r="L89" s="105" t="str">
        <f t="shared" si="14"/>
        <v>Yes</v>
      </c>
    </row>
    <row r="90" spans="1:12" x14ac:dyDescent="0.2">
      <c r="A90" s="168" t="s">
        <v>618</v>
      </c>
      <c r="B90" s="22" t="s">
        <v>213</v>
      </c>
      <c r="C90" s="29">
        <v>3870960</v>
      </c>
      <c r="D90" s="27" t="str">
        <f t="shared" si="11"/>
        <v>N/A</v>
      </c>
      <c r="E90" s="29">
        <v>3192143</v>
      </c>
      <c r="F90" s="27" t="str">
        <f t="shared" si="12"/>
        <v>N/A</v>
      </c>
      <c r="G90" s="29">
        <v>3661203</v>
      </c>
      <c r="H90" s="27" t="str">
        <f t="shared" si="13"/>
        <v>N/A</v>
      </c>
      <c r="I90" s="8">
        <v>-17.5</v>
      </c>
      <c r="J90" s="8">
        <v>14.69</v>
      </c>
      <c r="K90" s="28" t="s">
        <v>734</v>
      </c>
      <c r="L90" s="105" t="str">
        <f t="shared" si="14"/>
        <v>Yes</v>
      </c>
    </row>
    <row r="91" spans="1:12" x14ac:dyDescent="0.2">
      <c r="A91" s="168" t="s">
        <v>619</v>
      </c>
      <c r="B91" s="22" t="s">
        <v>213</v>
      </c>
      <c r="C91" s="23">
        <v>9225</v>
      </c>
      <c r="D91" s="27" t="str">
        <f t="shared" si="11"/>
        <v>N/A</v>
      </c>
      <c r="E91" s="23">
        <v>4451</v>
      </c>
      <c r="F91" s="27" t="str">
        <f t="shared" si="12"/>
        <v>N/A</v>
      </c>
      <c r="G91" s="23">
        <v>4417</v>
      </c>
      <c r="H91" s="27" t="str">
        <f t="shared" si="13"/>
        <v>N/A</v>
      </c>
      <c r="I91" s="8">
        <v>-51.8</v>
      </c>
      <c r="J91" s="8">
        <v>-0.76400000000000001</v>
      </c>
      <c r="K91" s="28" t="s">
        <v>734</v>
      </c>
      <c r="L91" s="105" t="str">
        <f t="shared" si="14"/>
        <v>Yes</v>
      </c>
    </row>
    <row r="92" spans="1:12" x14ac:dyDescent="0.2">
      <c r="A92" s="168" t="s">
        <v>1425</v>
      </c>
      <c r="B92" s="22" t="s">
        <v>213</v>
      </c>
      <c r="C92" s="29">
        <v>419.61626016000002</v>
      </c>
      <c r="D92" s="27" t="str">
        <f t="shared" si="11"/>
        <v>N/A</v>
      </c>
      <c r="E92" s="29">
        <v>717.17434284000001</v>
      </c>
      <c r="F92" s="27" t="str">
        <f t="shared" si="12"/>
        <v>N/A</v>
      </c>
      <c r="G92" s="29">
        <v>828.88906497999994</v>
      </c>
      <c r="H92" s="27" t="str">
        <f t="shared" si="13"/>
        <v>N/A</v>
      </c>
      <c r="I92" s="8">
        <v>70.91</v>
      </c>
      <c r="J92" s="8">
        <v>15.58</v>
      </c>
      <c r="K92" s="28" t="s">
        <v>734</v>
      </c>
      <c r="L92" s="105" t="str">
        <f t="shared" si="14"/>
        <v>Yes</v>
      </c>
    </row>
    <row r="93" spans="1:12" ht="25.5" x14ac:dyDescent="0.2">
      <c r="A93" s="168" t="s">
        <v>620</v>
      </c>
      <c r="B93" s="22" t="s">
        <v>213</v>
      </c>
      <c r="C93" s="29">
        <v>103779294</v>
      </c>
      <c r="D93" s="27" t="str">
        <f t="shared" si="11"/>
        <v>N/A</v>
      </c>
      <c r="E93" s="29">
        <v>110720858</v>
      </c>
      <c r="F93" s="27" t="str">
        <f t="shared" si="12"/>
        <v>N/A</v>
      </c>
      <c r="G93" s="29">
        <v>120621090</v>
      </c>
      <c r="H93" s="27" t="str">
        <f t="shared" si="13"/>
        <v>N/A</v>
      </c>
      <c r="I93" s="8">
        <v>6.6890000000000001</v>
      </c>
      <c r="J93" s="8">
        <v>8.9420000000000002</v>
      </c>
      <c r="K93" s="28" t="s">
        <v>734</v>
      </c>
      <c r="L93" s="105" t="str">
        <f t="shared" si="14"/>
        <v>Yes</v>
      </c>
    </row>
    <row r="94" spans="1:12" x14ac:dyDescent="0.2">
      <c r="A94" s="172" t="s">
        <v>621</v>
      </c>
      <c r="B94" s="23" t="s">
        <v>213</v>
      </c>
      <c r="C94" s="23">
        <v>10488</v>
      </c>
      <c r="D94" s="27" t="str">
        <f t="shared" si="11"/>
        <v>N/A</v>
      </c>
      <c r="E94" s="23">
        <v>10325</v>
      </c>
      <c r="F94" s="27" t="str">
        <f t="shared" si="12"/>
        <v>N/A</v>
      </c>
      <c r="G94" s="23">
        <v>10893</v>
      </c>
      <c r="H94" s="27" t="str">
        <f t="shared" si="13"/>
        <v>N/A</v>
      </c>
      <c r="I94" s="8">
        <v>-1.55</v>
      </c>
      <c r="J94" s="8">
        <v>5.5010000000000003</v>
      </c>
      <c r="K94" s="31" t="s">
        <v>734</v>
      </c>
      <c r="L94" s="105" t="str">
        <f t="shared" si="14"/>
        <v>Yes</v>
      </c>
    </row>
    <row r="95" spans="1:12" ht="25.5" x14ac:dyDescent="0.2">
      <c r="A95" s="168" t="s">
        <v>1426</v>
      </c>
      <c r="B95" s="22" t="s">
        <v>213</v>
      </c>
      <c r="C95" s="29">
        <v>9895.0509153000003</v>
      </c>
      <c r="D95" s="27" t="str">
        <f t="shared" si="11"/>
        <v>N/A</v>
      </c>
      <c r="E95" s="29">
        <v>10723.569782</v>
      </c>
      <c r="F95" s="27" t="str">
        <f t="shared" si="12"/>
        <v>N/A</v>
      </c>
      <c r="G95" s="29">
        <v>11073.266318</v>
      </c>
      <c r="H95" s="27" t="str">
        <f t="shared" si="13"/>
        <v>N/A</v>
      </c>
      <c r="I95" s="8">
        <v>8.3729999999999993</v>
      </c>
      <c r="J95" s="8">
        <v>3.2610000000000001</v>
      </c>
      <c r="K95" s="28" t="s">
        <v>734</v>
      </c>
      <c r="L95" s="105" t="str">
        <f t="shared" si="14"/>
        <v>Yes</v>
      </c>
    </row>
    <row r="96" spans="1:12" ht="25.5" x14ac:dyDescent="0.2">
      <c r="A96" s="168" t="s">
        <v>622</v>
      </c>
      <c r="B96" s="22" t="s">
        <v>213</v>
      </c>
      <c r="C96" s="29">
        <v>771789</v>
      </c>
      <c r="D96" s="27" t="str">
        <f t="shared" si="11"/>
        <v>N/A</v>
      </c>
      <c r="E96" s="29">
        <v>620354</v>
      </c>
      <c r="F96" s="27" t="str">
        <f t="shared" si="12"/>
        <v>N/A</v>
      </c>
      <c r="G96" s="29">
        <v>668288</v>
      </c>
      <c r="H96" s="27" t="str">
        <f t="shared" si="13"/>
        <v>N/A</v>
      </c>
      <c r="I96" s="8">
        <v>-19.600000000000001</v>
      </c>
      <c r="J96" s="8">
        <v>7.7270000000000003</v>
      </c>
      <c r="K96" s="28" t="s">
        <v>734</v>
      </c>
      <c r="L96" s="105" t="str">
        <f t="shared" si="14"/>
        <v>Yes</v>
      </c>
    </row>
    <row r="97" spans="1:12" x14ac:dyDescent="0.2">
      <c r="A97" s="168" t="s">
        <v>623</v>
      </c>
      <c r="B97" s="22" t="s">
        <v>213</v>
      </c>
      <c r="C97" s="23">
        <v>4524</v>
      </c>
      <c r="D97" s="27" t="str">
        <f t="shared" si="11"/>
        <v>N/A</v>
      </c>
      <c r="E97" s="23">
        <v>4185</v>
      </c>
      <c r="F97" s="27" t="str">
        <f t="shared" si="12"/>
        <v>N/A</v>
      </c>
      <c r="G97" s="23">
        <v>4331</v>
      </c>
      <c r="H97" s="27" t="str">
        <f t="shared" si="13"/>
        <v>N/A</v>
      </c>
      <c r="I97" s="8">
        <v>-7.49</v>
      </c>
      <c r="J97" s="8">
        <v>3.4889999999999999</v>
      </c>
      <c r="K97" s="28" t="s">
        <v>734</v>
      </c>
      <c r="L97" s="105" t="str">
        <f t="shared" si="14"/>
        <v>Yes</v>
      </c>
    </row>
    <row r="98" spans="1:12" ht="25.5" x14ac:dyDescent="0.2">
      <c r="A98" s="168" t="s">
        <v>1427</v>
      </c>
      <c r="B98" s="22" t="s">
        <v>213</v>
      </c>
      <c r="C98" s="29">
        <v>170.59880637000001</v>
      </c>
      <c r="D98" s="27" t="str">
        <f t="shared" si="11"/>
        <v>N/A</v>
      </c>
      <c r="E98" s="29">
        <v>148.23273596000001</v>
      </c>
      <c r="F98" s="27" t="str">
        <f t="shared" si="12"/>
        <v>N/A</v>
      </c>
      <c r="G98" s="29">
        <v>154.30339413999999</v>
      </c>
      <c r="H98" s="27" t="str">
        <f t="shared" si="13"/>
        <v>N/A</v>
      </c>
      <c r="I98" s="8">
        <v>-13.1</v>
      </c>
      <c r="J98" s="8">
        <v>4.0949999999999998</v>
      </c>
      <c r="K98" s="28" t="s">
        <v>734</v>
      </c>
      <c r="L98" s="105" t="str">
        <f t="shared" si="14"/>
        <v>Yes</v>
      </c>
    </row>
    <row r="99" spans="1:12" ht="25.5" x14ac:dyDescent="0.2">
      <c r="A99" s="168" t="s">
        <v>624</v>
      </c>
      <c r="B99" s="22" t="s">
        <v>213</v>
      </c>
      <c r="C99" s="29">
        <v>530213</v>
      </c>
      <c r="D99" s="27" t="str">
        <f t="shared" si="11"/>
        <v>N/A</v>
      </c>
      <c r="E99" s="29">
        <v>53156</v>
      </c>
      <c r="F99" s="27" t="str">
        <f t="shared" si="12"/>
        <v>N/A</v>
      </c>
      <c r="G99" s="29">
        <v>49169</v>
      </c>
      <c r="H99" s="27" t="str">
        <f t="shared" si="13"/>
        <v>N/A</v>
      </c>
      <c r="I99" s="8">
        <v>-90</v>
      </c>
      <c r="J99" s="8">
        <v>-7.5</v>
      </c>
      <c r="K99" s="28" t="s">
        <v>734</v>
      </c>
      <c r="L99" s="105" t="str">
        <f t="shared" si="14"/>
        <v>Yes</v>
      </c>
    </row>
    <row r="100" spans="1:12" x14ac:dyDescent="0.2">
      <c r="A100" s="168" t="s">
        <v>625</v>
      </c>
      <c r="B100" s="22" t="s">
        <v>213</v>
      </c>
      <c r="C100" s="23">
        <v>933</v>
      </c>
      <c r="D100" s="27" t="str">
        <f t="shared" si="11"/>
        <v>N/A</v>
      </c>
      <c r="E100" s="23">
        <v>68</v>
      </c>
      <c r="F100" s="27" t="str">
        <f t="shared" si="12"/>
        <v>N/A</v>
      </c>
      <c r="G100" s="23">
        <v>155</v>
      </c>
      <c r="H100" s="27" t="str">
        <f t="shared" si="13"/>
        <v>N/A</v>
      </c>
      <c r="I100" s="8">
        <v>-92.7</v>
      </c>
      <c r="J100" s="8">
        <v>127.9</v>
      </c>
      <c r="K100" s="28" t="s">
        <v>734</v>
      </c>
      <c r="L100" s="105" t="str">
        <f t="shared" si="14"/>
        <v>No</v>
      </c>
    </row>
    <row r="101" spans="1:12" ht="25.5" x14ac:dyDescent="0.2">
      <c r="A101" s="168" t="s">
        <v>1428</v>
      </c>
      <c r="B101" s="22" t="s">
        <v>213</v>
      </c>
      <c r="C101" s="29">
        <v>568.28831725999999</v>
      </c>
      <c r="D101" s="27" t="str">
        <f t="shared" si="11"/>
        <v>N/A</v>
      </c>
      <c r="E101" s="29">
        <v>781.70588235000002</v>
      </c>
      <c r="F101" s="27" t="str">
        <f t="shared" si="12"/>
        <v>N/A</v>
      </c>
      <c r="G101" s="29">
        <v>317.21935483999999</v>
      </c>
      <c r="H101" s="27" t="str">
        <f t="shared" si="13"/>
        <v>N/A</v>
      </c>
      <c r="I101" s="8">
        <v>37.549999999999997</v>
      </c>
      <c r="J101" s="8">
        <v>-59.4</v>
      </c>
      <c r="K101" s="28" t="s">
        <v>734</v>
      </c>
      <c r="L101" s="105" t="str">
        <f t="shared" si="14"/>
        <v>No</v>
      </c>
    </row>
    <row r="102" spans="1:12" ht="25.5" x14ac:dyDescent="0.2">
      <c r="A102" s="168" t="s">
        <v>626</v>
      </c>
      <c r="B102" s="22" t="s">
        <v>213</v>
      </c>
      <c r="C102" s="29">
        <v>5515447</v>
      </c>
      <c r="D102" s="27" t="str">
        <f t="shared" si="11"/>
        <v>N/A</v>
      </c>
      <c r="E102" s="29">
        <v>4739709</v>
      </c>
      <c r="F102" s="27" t="str">
        <f t="shared" si="12"/>
        <v>N/A</v>
      </c>
      <c r="G102" s="29">
        <v>2822577</v>
      </c>
      <c r="H102" s="27" t="str">
        <f t="shared" si="13"/>
        <v>N/A</v>
      </c>
      <c r="I102" s="8">
        <v>-14.1</v>
      </c>
      <c r="J102" s="8">
        <v>-40.4</v>
      </c>
      <c r="K102" s="28" t="s">
        <v>734</v>
      </c>
      <c r="L102" s="105" t="str">
        <f t="shared" si="14"/>
        <v>No</v>
      </c>
    </row>
    <row r="103" spans="1:12" ht="25.5" x14ac:dyDescent="0.2">
      <c r="A103" s="168" t="s">
        <v>627</v>
      </c>
      <c r="B103" s="22" t="s">
        <v>213</v>
      </c>
      <c r="C103" s="23">
        <v>3954</v>
      </c>
      <c r="D103" s="27" t="str">
        <f t="shared" si="11"/>
        <v>N/A</v>
      </c>
      <c r="E103" s="23">
        <v>3966</v>
      </c>
      <c r="F103" s="27" t="str">
        <f t="shared" si="12"/>
        <v>N/A</v>
      </c>
      <c r="G103" s="23">
        <v>2033</v>
      </c>
      <c r="H103" s="27" t="str">
        <f t="shared" si="13"/>
        <v>N/A</v>
      </c>
      <c r="I103" s="8">
        <v>0.30349999999999999</v>
      </c>
      <c r="J103" s="8">
        <v>-48.7</v>
      </c>
      <c r="K103" s="28" t="s">
        <v>734</v>
      </c>
      <c r="L103" s="105" t="str">
        <f t="shared" si="14"/>
        <v>No</v>
      </c>
    </row>
    <row r="104" spans="1:12" ht="25.5" x14ac:dyDescent="0.2">
      <c r="A104" s="168" t="s">
        <v>1429</v>
      </c>
      <c r="B104" s="22" t="s">
        <v>213</v>
      </c>
      <c r="C104" s="29">
        <v>1394.9031361</v>
      </c>
      <c r="D104" s="27" t="str">
        <f t="shared" si="11"/>
        <v>N/A</v>
      </c>
      <c r="E104" s="29">
        <v>1195.0854766</v>
      </c>
      <c r="F104" s="27" t="str">
        <f t="shared" si="12"/>
        <v>N/A</v>
      </c>
      <c r="G104" s="29">
        <v>1388.3802263</v>
      </c>
      <c r="H104" s="27" t="str">
        <f t="shared" si="13"/>
        <v>N/A</v>
      </c>
      <c r="I104" s="8">
        <v>-14.3</v>
      </c>
      <c r="J104" s="8">
        <v>16.170000000000002</v>
      </c>
      <c r="K104" s="28" t="s">
        <v>734</v>
      </c>
      <c r="L104" s="105" t="str">
        <f t="shared" si="14"/>
        <v>Yes</v>
      </c>
    </row>
    <row r="105" spans="1:12" ht="25.5" x14ac:dyDescent="0.2">
      <c r="A105" s="168" t="s">
        <v>628</v>
      </c>
      <c r="B105" s="22" t="s">
        <v>213</v>
      </c>
      <c r="C105" s="29">
        <v>97744</v>
      </c>
      <c r="D105" s="27" t="str">
        <f t="shared" si="11"/>
        <v>N/A</v>
      </c>
      <c r="E105" s="29">
        <v>20580</v>
      </c>
      <c r="F105" s="27" t="str">
        <f t="shared" si="12"/>
        <v>N/A</v>
      </c>
      <c r="G105" s="29">
        <v>0</v>
      </c>
      <c r="H105" s="27" t="str">
        <f t="shared" si="13"/>
        <v>N/A</v>
      </c>
      <c r="I105" s="8">
        <v>-78.900000000000006</v>
      </c>
      <c r="J105" s="8">
        <v>-100</v>
      </c>
      <c r="K105" s="28" t="s">
        <v>734</v>
      </c>
      <c r="L105" s="105" t="str">
        <f t="shared" si="14"/>
        <v>No</v>
      </c>
    </row>
    <row r="106" spans="1:12" x14ac:dyDescent="0.2">
      <c r="A106" s="168" t="s">
        <v>629</v>
      </c>
      <c r="B106" s="22" t="s">
        <v>213</v>
      </c>
      <c r="C106" s="23">
        <v>288</v>
      </c>
      <c r="D106" s="27" t="str">
        <f t="shared" si="11"/>
        <v>N/A</v>
      </c>
      <c r="E106" s="23">
        <v>88</v>
      </c>
      <c r="F106" s="27" t="str">
        <f t="shared" si="12"/>
        <v>N/A</v>
      </c>
      <c r="G106" s="23">
        <v>0</v>
      </c>
      <c r="H106" s="27" t="str">
        <f t="shared" si="13"/>
        <v>N/A</v>
      </c>
      <c r="I106" s="8">
        <v>-69.400000000000006</v>
      </c>
      <c r="J106" s="8">
        <v>-100</v>
      </c>
      <c r="K106" s="28" t="s">
        <v>734</v>
      </c>
      <c r="L106" s="105" t="str">
        <f t="shared" si="14"/>
        <v>No</v>
      </c>
    </row>
    <row r="107" spans="1:12" ht="25.5" x14ac:dyDescent="0.2">
      <c r="A107" s="168" t="s">
        <v>1430</v>
      </c>
      <c r="B107" s="22" t="s">
        <v>213</v>
      </c>
      <c r="C107" s="29">
        <v>339.38888888999998</v>
      </c>
      <c r="D107" s="27" t="str">
        <f t="shared" si="11"/>
        <v>N/A</v>
      </c>
      <c r="E107" s="29">
        <v>233.86363635999999</v>
      </c>
      <c r="F107" s="27" t="str">
        <f t="shared" si="12"/>
        <v>N/A</v>
      </c>
      <c r="G107" s="29" t="s">
        <v>1748</v>
      </c>
      <c r="H107" s="27" t="str">
        <f t="shared" si="13"/>
        <v>N/A</v>
      </c>
      <c r="I107" s="8">
        <v>-31.1</v>
      </c>
      <c r="J107" s="8" t="s">
        <v>1748</v>
      </c>
      <c r="K107" s="28" t="s">
        <v>734</v>
      </c>
      <c r="L107" s="105" t="str">
        <f t="shared" si="14"/>
        <v>N/A</v>
      </c>
    </row>
    <row r="108" spans="1:12" ht="25.5" x14ac:dyDescent="0.2">
      <c r="A108" s="168" t="s">
        <v>630</v>
      </c>
      <c r="B108" s="22" t="s">
        <v>213</v>
      </c>
      <c r="C108" s="29">
        <v>387944</v>
      </c>
      <c r="D108" s="27" t="str">
        <f t="shared" si="11"/>
        <v>N/A</v>
      </c>
      <c r="E108" s="29">
        <v>431426</v>
      </c>
      <c r="F108" s="27" t="str">
        <f t="shared" si="12"/>
        <v>N/A</v>
      </c>
      <c r="G108" s="29">
        <v>537531</v>
      </c>
      <c r="H108" s="27" t="str">
        <f t="shared" si="13"/>
        <v>N/A</v>
      </c>
      <c r="I108" s="8">
        <v>11.21</v>
      </c>
      <c r="J108" s="8">
        <v>24.59</v>
      </c>
      <c r="K108" s="28" t="s">
        <v>734</v>
      </c>
      <c r="L108" s="105" t="str">
        <f t="shared" si="14"/>
        <v>Yes</v>
      </c>
    </row>
    <row r="109" spans="1:12" x14ac:dyDescent="0.2">
      <c r="A109" s="168" t="s">
        <v>631</v>
      </c>
      <c r="B109" s="22" t="s">
        <v>213</v>
      </c>
      <c r="C109" s="23">
        <v>1764</v>
      </c>
      <c r="D109" s="27" t="str">
        <f t="shared" si="11"/>
        <v>N/A</v>
      </c>
      <c r="E109" s="23">
        <v>1807</v>
      </c>
      <c r="F109" s="27" t="str">
        <f t="shared" si="12"/>
        <v>N/A</v>
      </c>
      <c r="G109" s="23">
        <v>2015</v>
      </c>
      <c r="H109" s="27" t="str">
        <f t="shared" si="13"/>
        <v>N/A</v>
      </c>
      <c r="I109" s="8">
        <v>2.4380000000000002</v>
      </c>
      <c r="J109" s="8">
        <v>11.51</v>
      </c>
      <c r="K109" s="28" t="s">
        <v>734</v>
      </c>
      <c r="L109" s="105" t="str">
        <f t="shared" si="14"/>
        <v>Yes</v>
      </c>
    </row>
    <row r="110" spans="1:12" ht="25.5" x14ac:dyDescent="0.2">
      <c r="A110" s="168" t="s">
        <v>1431</v>
      </c>
      <c r="B110" s="22" t="s">
        <v>213</v>
      </c>
      <c r="C110" s="29">
        <v>219.92290249000001</v>
      </c>
      <c r="D110" s="27" t="str">
        <f t="shared" si="11"/>
        <v>N/A</v>
      </c>
      <c r="E110" s="29">
        <v>238.75262867000001</v>
      </c>
      <c r="F110" s="27" t="str">
        <f t="shared" si="12"/>
        <v>N/A</v>
      </c>
      <c r="G110" s="29">
        <v>266.76476427</v>
      </c>
      <c r="H110" s="27" t="str">
        <f t="shared" si="13"/>
        <v>N/A</v>
      </c>
      <c r="I110" s="8">
        <v>8.5619999999999994</v>
      </c>
      <c r="J110" s="8">
        <v>11.73</v>
      </c>
      <c r="K110" s="28" t="s">
        <v>734</v>
      </c>
      <c r="L110" s="105" t="str">
        <f t="shared" si="14"/>
        <v>Yes</v>
      </c>
    </row>
    <row r="111" spans="1:12" ht="25.5" x14ac:dyDescent="0.2">
      <c r="A111" s="168" t="s">
        <v>632</v>
      </c>
      <c r="B111" s="22" t="s">
        <v>213</v>
      </c>
      <c r="C111" s="29">
        <v>5558757</v>
      </c>
      <c r="D111" s="27" t="str">
        <f t="shared" si="11"/>
        <v>N/A</v>
      </c>
      <c r="E111" s="29">
        <v>5186300</v>
      </c>
      <c r="F111" s="27" t="str">
        <f t="shared" si="12"/>
        <v>N/A</v>
      </c>
      <c r="G111" s="29">
        <v>5723632</v>
      </c>
      <c r="H111" s="27" t="str">
        <f t="shared" si="13"/>
        <v>N/A</v>
      </c>
      <c r="I111" s="8">
        <v>-6.7</v>
      </c>
      <c r="J111" s="8">
        <v>10.36</v>
      </c>
      <c r="K111" s="28" t="s">
        <v>734</v>
      </c>
      <c r="L111" s="105" t="str">
        <f t="shared" si="14"/>
        <v>Yes</v>
      </c>
    </row>
    <row r="112" spans="1:12" x14ac:dyDescent="0.2">
      <c r="A112" s="168" t="s">
        <v>633</v>
      </c>
      <c r="B112" s="22" t="s">
        <v>213</v>
      </c>
      <c r="C112" s="23">
        <v>434</v>
      </c>
      <c r="D112" s="27" t="str">
        <f t="shared" si="11"/>
        <v>N/A</v>
      </c>
      <c r="E112" s="23">
        <v>413</v>
      </c>
      <c r="F112" s="27" t="str">
        <f t="shared" si="12"/>
        <v>N/A</v>
      </c>
      <c r="G112" s="23">
        <v>433</v>
      </c>
      <c r="H112" s="27" t="str">
        <f t="shared" si="13"/>
        <v>N/A</v>
      </c>
      <c r="I112" s="8">
        <v>-4.84</v>
      </c>
      <c r="J112" s="8">
        <v>4.843</v>
      </c>
      <c r="K112" s="28" t="s">
        <v>734</v>
      </c>
      <c r="L112" s="105" t="str">
        <f t="shared" si="14"/>
        <v>Yes</v>
      </c>
    </row>
    <row r="113" spans="1:12" x14ac:dyDescent="0.2">
      <c r="A113" s="168" t="s">
        <v>1432</v>
      </c>
      <c r="B113" s="22" t="s">
        <v>213</v>
      </c>
      <c r="C113" s="29">
        <v>12808.195852999999</v>
      </c>
      <c r="D113" s="27" t="str">
        <f t="shared" si="11"/>
        <v>N/A</v>
      </c>
      <c r="E113" s="29">
        <v>12557.627119000001</v>
      </c>
      <c r="F113" s="27" t="str">
        <f t="shared" si="12"/>
        <v>N/A</v>
      </c>
      <c r="G113" s="29">
        <v>13218.549654</v>
      </c>
      <c r="H113" s="27" t="str">
        <f t="shared" si="13"/>
        <v>N/A</v>
      </c>
      <c r="I113" s="8">
        <v>-1.96</v>
      </c>
      <c r="J113" s="8">
        <v>5.2629999999999999</v>
      </c>
      <c r="K113" s="28" t="s">
        <v>734</v>
      </c>
      <c r="L113" s="105" t="str">
        <f t="shared" si="14"/>
        <v>Yes</v>
      </c>
    </row>
    <row r="114" spans="1:12" ht="25.5" x14ac:dyDescent="0.2">
      <c r="A114" s="168" t="s">
        <v>634</v>
      </c>
      <c r="B114" s="22" t="s">
        <v>213</v>
      </c>
      <c r="C114" s="29">
        <v>349746</v>
      </c>
      <c r="D114" s="27" t="str">
        <f t="shared" si="11"/>
        <v>N/A</v>
      </c>
      <c r="E114" s="29">
        <v>448287</v>
      </c>
      <c r="F114" s="27" t="str">
        <f t="shared" si="12"/>
        <v>N/A</v>
      </c>
      <c r="G114" s="29">
        <v>435114</v>
      </c>
      <c r="H114" s="27" t="str">
        <f t="shared" si="13"/>
        <v>N/A</v>
      </c>
      <c r="I114" s="8">
        <v>28.18</v>
      </c>
      <c r="J114" s="8">
        <v>-2.94</v>
      </c>
      <c r="K114" s="28" t="s">
        <v>734</v>
      </c>
      <c r="L114" s="105" t="str">
        <f>IF(J114="Div by 0", "N/A", IF(OR(J114="N/A",K114="N/A"),"N/A", IF(J114&gt;VALUE(MID(K114,1,2)), "No", IF(J114&lt;-1*VALUE(MID(K114,1,2)), "No", "Yes"))))</f>
        <v>Yes</v>
      </c>
    </row>
    <row r="115" spans="1:12" x14ac:dyDescent="0.2">
      <c r="A115" s="168" t="s">
        <v>635</v>
      </c>
      <c r="B115" s="22" t="s">
        <v>213</v>
      </c>
      <c r="C115" s="23">
        <v>5740</v>
      </c>
      <c r="D115" s="27" t="str">
        <f t="shared" si="11"/>
        <v>N/A</v>
      </c>
      <c r="E115" s="23">
        <v>6602</v>
      </c>
      <c r="F115" s="27" t="str">
        <f t="shared" si="12"/>
        <v>N/A</v>
      </c>
      <c r="G115" s="23">
        <v>7404</v>
      </c>
      <c r="H115" s="27" t="str">
        <f t="shared" si="13"/>
        <v>N/A</v>
      </c>
      <c r="I115" s="8">
        <v>15.02</v>
      </c>
      <c r="J115" s="8">
        <v>12.15</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60.931358885000002</v>
      </c>
      <c r="D116" s="27" t="str">
        <f t="shared" si="11"/>
        <v>N/A</v>
      </c>
      <c r="E116" s="29">
        <v>67.901696455999996</v>
      </c>
      <c r="F116" s="27" t="str">
        <f t="shared" si="12"/>
        <v>N/A</v>
      </c>
      <c r="G116" s="29">
        <v>58.767423014999999</v>
      </c>
      <c r="H116" s="27" t="str">
        <f t="shared" si="13"/>
        <v>N/A</v>
      </c>
      <c r="I116" s="8">
        <v>11.44</v>
      </c>
      <c r="J116" s="8">
        <v>-13.5</v>
      </c>
      <c r="K116" s="28" t="s">
        <v>734</v>
      </c>
      <c r="L116" s="105" t="str">
        <f t="shared" si="15"/>
        <v>Yes</v>
      </c>
    </row>
    <row r="117" spans="1:12" ht="25.5" x14ac:dyDescent="0.2">
      <c r="A117" s="168" t="s">
        <v>636</v>
      </c>
      <c r="B117" s="22" t="s">
        <v>213</v>
      </c>
      <c r="C117" s="29">
        <v>116779</v>
      </c>
      <c r="D117" s="27" t="str">
        <f t="shared" si="11"/>
        <v>N/A</v>
      </c>
      <c r="E117" s="29">
        <v>137127</v>
      </c>
      <c r="F117" s="27" t="str">
        <f t="shared" si="12"/>
        <v>N/A</v>
      </c>
      <c r="G117" s="29">
        <v>149107</v>
      </c>
      <c r="H117" s="27" t="str">
        <f t="shared" si="13"/>
        <v>N/A</v>
      </c>
      <c r="I117" s="8">
        <v>17.420000000000002</v>
      </c>
      <c r="J117" s="8">
        <v>8.7360000000000007</v>
      </c>
      <c r="K117" s="28" t="s">
        <v>734</v>
      </c>
      <c r="L117" s="105" t="str">
        <f t="shared" si="15"/>
        <v>Yes</v>
      </c>
    </row>
    <row r="118" spans="1:12" x14ac:dyDescent="0.2">
      <c r="A118" s="168" t="s">
        <v>637</v>
      </c>
      <c r="B118" s="22" t="s">
        <v>213</v>
      </c>
      <c r="C118" s="23">
        <v>114</v>
      </c>
      <c r="D118" s="27" t="str">
        <f t="shared" si="11"/>
        <v>N/A</v>
      </c>
      <c r="E118" s="23">
        <v>134</v>
      </c>
      <c r="F118" s="27" t="str">
        <f t="shared" si="12"/>
        <v>N/A</v>
      </c>
      <c r="G118" s="23">
        <v>152</v>
      </c>
      <c r="H118" s="27" t="str">
        <f t="shared" si="13"/>
        <v>N/A</v>
      </c>
      <c r="I118" s="8">
        <v>17.54</v>
      </c>
      <c r="J118" s="8">
        <v>13.43</v>
      </c>
      <c r="K118" s="28" t="s">
        <v>734</v>
      </c>
      <c r="L118" s="105" t="str">
        <f t="shared" si="15"/>
        <v>Yes</v>
      </c>
    </row>
    <row r="119" spans="1:12" ht="25.5" x14ac:dyDescent="0.2">
      <c r="A119" s="168" t="s">
        <v>1434</v>
      </c>
      <c r="B119" s="22" t="s">
        <v>213</v>
      </c>
      <c r="C119" s="29">
        <v>1024.377193</v>
      </c>
      <c r="D119" s="27" t="str">
        <f t="shared" si="11"/>
        <v>N/A</v>
      </c>
      <c r="E119" s="29">
        <v>1023.3358209</v>
      </c>
      <c r="F119" s="27" t="str">
        <f t="shared" si="12"/>
        <v>N/A</v>
      </c>
      <c r="G119" s="29">
        <v>980.96710526000004</v>
      </c>
      <c r="H119" s="27" t="str">
        <f t="shared" si="13"/>
        <v>N/A</v>
      </c>
      <c r="I119" s="8">
        <v>-0.10199999999999999</v>
      </c>
      <c r="J119" s="8">
        <v>-4.1399999999999997</v>
      </c>
      <c r="K119" s="28" t="s">
        <v>734</v>
      </c>
      <c r="L119" s="105" t="str">
        <f t="shared" si="15"/>
        <v>Yes</v>
      </c>
    </row>
    <row r="120" spans="1:12" ht="25.5" x14ac:dyDescent="0.2">
      <c r="A120" s="168" t="s">
        <v>638</v>
      </c>
      <c r="B120" s="22" t="s">
        <v>213</v>
      </c>
      <c r="C120" s="29">
        <v>6097252</v>
      </c>
      <c r="D120" s="27" t="str">
        <f t="shared" si="11"/>
        <v>N/A</v>
      </c>
      <c r="E120" s="29">
        <v>6277447</v>
      </c>
      <c r="F120" s="27" t="str">
        <f t="shared" si="12"/>
        <v>N/A</v>
      </c>
      <c r="G120" s="29">
        <v>6058894</v>
      </c>
      <c r="H120" s="27" t="str">
        <f t="shared" si="13"/>
        <v>N/A</v>
      </c>
      <c r="I120" s="8">
        <v>2.9550000000000001</v>
      </c>
      <c r="J120" s="8">
        <v>-3.48</v>
      </c>
      <c r="K120" s="28" t="s">
        <v>734</v>
      </c>
      <c r="L120" s="105" t="str">
        <f t="shared" ref="L120:L131" si="16">IF(J120="Div by 0", "N/A", IF(K120="N/A","N/A", IF(J120&gt;VALUE(MID(K120,1,2)), "No", IF(J120&lt;-1*VALUE(MID(K120,1,2)), "No", "Yes"))))</f>
        <v>Yes</v>
      </c>
    </row>
    <row r="121" spans="1:12" ht="25.5" x14ac:dyDescent="0.2">
      <c r="A121" s="168" t="s">
        <v>639</v>
      </c>
      <c r="B121" s="22" t="s">
        <v>213</v>
      </c>
      <c r="C121" s="23">
        <v>12647</v>
      </c>
      <c r="D121" s="27" t="str">
        <f t="shared" si="11"/>
        <v>N/A</v>
      </c>
      <c r="E121" s="23">
        <v>12015</v>
      </c>
      <c r="F121" s="27" t="str">
        <f t="shared" si="12"/>
        <v>N/A</v>
      </c>
      <c r="G121" s="23">
        <v>11850</v>
      </c>
      <c r="H121" s="27" t="str">
        <f t="shared" si="13"/>
        <v>N/A</v>
      </c>
      <c r="I121" s="8">
        <v>-5</v>
      </c>
      <c r="J121" s="8">
        <v>-1.37</v>
      </c>
      <c r="K121" s="28" t="s">
        <v>734</v>
      </c>
      <c r="L121" s="105" t="str">
        <f t="shared" si="16"/>
        <v>Yes</v>
      </c>
    </row>
    <row r="122" spans="1:12" ht="25.5" x14ac:dyDescent="0.2">
      <c r="A122" s="168" t="s">
        <v>1435</v>
      </c>
      <c r="B122" s="22" t="s">
        <v>213</v>
      </c>
      <c r="C122" s="29">
        <v>482.11054005</v>
      </c>
      <c r="D122" s="27" t="str">
        <f t="shared" si="11"/>
        <v>N/A</v>
      </c>
      <c r="E122" s="29">
        <v>522.46749895999994</v>
      </c>
      <c r="F122" s="27" t="str">
        <f t="shared" si="12"/>
        <v>N/A</v>
      </c>
      <c r="G122" s="29">
        <v>511.29907172999998</v>
      </c>
      <c r="H122" s="27" t="str">
        <f t="shared" si="13"/>
        <v>N/A</v>
      </c>
      <c r="I122" s="8">
        <v>8.3710000000000004</v>
      </c>
      <c r="J122" s="8">
        <v>-2.14</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1748</v>
      </c>
      <c r="J123" s="8" t="s">
        <v>1748</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1748</v>
      </c>
      <c r="J124" s="8" t="s">
        <v>1748</v>
      </c>
      <c r="K124" s="28" t="s">
        <v>734</v>
      </c>
      <c r="L124" s="105" t="str">
        <f t="shared" si="16"/>
        <v>N/A</v>
      </c>
    </row>
    <row r="125" spans="1:12" ht="25.5" x14ac:dyDescent="0.2">
      <c r="A125" s="168" t="s">
        <v>1436</v>
      </c>
      <c r="B125" s="22" t="s">
        <v>213</v>
      </c>
      <c r="C125" s="29" t="s">
        <v>1748</v>
      </c>
      <c r="D125" s="27" t="str">
        <f t="shared" si="17"/>
        <v>N/A</v>
      </c>
      <c r="E125" s="29" t="s">
        <v>1748</v>
      </c>
      <c r="F125" s="27" t="str">
        <f t="shared" si="18"/>
        <v>N/A</v>
      </c>
      <c r="G125" s="29" t="s">
        <v>1748</v>
      </c>
      <c r="H125" s="27" t="str">
        <f t="shared" si="19"/>
        <v>N/A</v>
      </c>
      <c r="I125" s="8" t="s">
        <v>1748</v>
      </c>
      <c r="J125" s="8" t="s">
        <v>1748</v>
      </c>
      <c r="K125" s="28" t="s">
        <v>734</v>
      </c>
      <c r="L125" s="105" t="str">
        <f t="shared" si="16"/>
        <v>N/A</v>
      </c>
    </row>
    <row r="126" spans="1:12" ht="25.5" x14ac:dyDescent="0.2">
      <c r="A126" s="168" t="s">
        <v>642</v>
      </c>
      <c r="B126" s="22" t="s">
        <v>213</v>
      </c>
      <c r="C126" s="29">
        <v>58632131</v>
      </c>
      <c r="D126" s="27" t="str">
        <f t="shared" si="17"/>
        <v>N/A</v>
      </c>
      <c r="E126" s="29">
        <v>60576417</v>
      </c>
      <c r="F126" s="27" t="str">
        <f t="shared" si="18"/>
        <v>N/A</v>
      </c>
      <c r="G126" s="29">
        <v>51038310</v>
      </c>
      <c r="H126" s="27" t="str">
        <f t="shared" si="19"/>
        <v>N/A</v>
      </c>
      <c r="I126" s="8">
        <v>3.3159999999999998</v>
      </c>
      <c r="J126" s="8">
        <v>-15.7</v>
      </c>
      <c r="K126" s="28" t="s">
        <v>734</v>
      </c>
      <c r="L126" s="105" t="str">
        <f t="shared" si="16"/>
        <v>Yes</v>
      </c>
    </row>
    <row r="127" spans="1:12" x14ac:dyDescent="0.2">
      <c r="A127" s="168" t="s">
        <v>643</v>
      </c>
      <c r="B127" s="22" t="s">
        <v>213</v>
      </c>
      <c r="C127" s="23">
        <v>7247</v>
      </c>
      <c r="D127" s="27" t="str">
        <f t="shared" si="17"/>
        <v>N/A</v>
      </c>
      <c r="E127" s="23">
        <v>6539</v>
      </c>
      <c r="F127" s="27" t="str">
        <f t="shared" si="18"/>
        <v>N/A</v>
      </c>
      <c r="G127" s="23">
        <v>2866</v>
      </c>
      <c r="H127" s="27" t="str">
        <f t="shared" si="19"/>
        <v>N/A</v>
      </c>
      <c r="I127" s="8">
        <v>-9.77</v>
      </c>
      <c r="J127" s="8">
        <v>-56.2</v>
      </c>
      <c r="K127" s="28" t="s">
        <v>734</v>
      </c>
      <c r="L127" s="105" t="str">
        <f t="shared" si="16"/>
        <v>No</v>
      </c>
    </row>
    <row r="128" spans="1:12" ht="25.5" x14ac:dyDescent="0.2">
      <c r="A128" s="168" t="s">
        <v>1437</v>
      </c>
      <c r="B128" s="22" t="s">
        <v>213</v>
      </c>
      <c r="C128" s="29">
        <v>8090.5382916999997</v>
      </c>
      <c r="D128" s="27" t="str">
        <f t="shared" si="17"/>
        <v>N/A</v>
      </c>
      <c r="E128" s="29">
        <v>9263.8655758000004</v>
      </c>
      <c r="F128" s="27" t="str">
        <f t="shared" si="18"/>
        <v>N/A</v>
      </c>
      <c r="G128" s="29">
        <v>17808.20307</v>
      </c>
      <c r="H128" s="27" t="str">
        <f t="shared" si="19"/>
        <v>N/A</v>
      </c>
      <c r="I128" s="8">
        <v>14.5</v>
      </c>
      <c r="J128" s="8">
        <v>92.23</v>
      </c>
      <c r="K128" s="28" t="s">
        <v>734</v>
      </c>
      <c r="L128" s="105" t="str">
        <f t="shared" si="16"/>
        <v>No</v>
      </c>
    </row>
    <row r="129" spans="1:12" ht="25.5" x14ac:dyDescent="0.2">
      <c r="A129" s="168" t="s">
        <v>644</v>
      </c>
      <c r="B129" s="22" t="s">
        <v>213</v>
      </c>
      <c r="C129" s="29">
        <v>2173539</v>
      </c>
      <c r="D129" s="27" t="str">
        <f t="shared" si="17"/>
        <v>N/A</v>
      </c>
      <c r="E129" s="29">
        <v>2327735</v>
      </c>
      <c r="F129" s="27" t="str">
        <f t="shared" si="18"/>
        <v>N/A</v>
      </c>
      <c r="G129" s="29">
        <v>2279197</v>
      </c>
      <c r="H129" s="27" t="str">
        <f t="shared" si="19"/>
        <v>N/A</v>
      </c>
      <c r="I129" s="8">
        <v>7.0940000000000003</v>
      </c>
      <c r="J129" s="8">
        <v>-2.09</v>
      </c>
      <c r="K129" s="28" t="s">
        <v>734</v>
      </c>
      <c r="L129" s="105" t="str">
        <f t="shared" si="16"/>
        <v>Yes</v>
      </c>
    </row>
    <row r="130" spans="1:12" x14ac:dyDescent="0.2">
      <c r="A130" s="168" t="s">
        <v>645</v>
      </c>
      <c r="B130" s="22" t="s">
        <v>213</v>
      </c>
      <c r="C130" s="23">
        <v>831</v>
      </c>
      <c r="D130" s="27" t="str">
        <f t="shared" si="17"/>
        <v>N/A</v>
      </c>
      <c r="E130" s="23">
        <v>887</v>
      </c>
      <c r="F130" s="27" t="str">
        <f t="shared" si="18"/>
        <v>N/A</v>
      </c>
      <c r="G130" s="23">
        <v>907</v>
      </c>
      <c r="H130" s="27" t="str">
        <f t="shared" si="19"/>
        <v>N/A</v>
      </c>
      <c r="I130" s="8">
        <v>6.7389999999999999</v>
      </c>
      <c r="J130" s="8">
        <v>2.2549999999999999</v>
      </c>
      <c r="K130" s="28" t="s">
        <v>734</v>
      </c>
      <c r="L130" s="105" t="str">
        <f t="shared" si="16"/>
        <v>Yes</v>
      </c>
    </row>
    <row r="131" spans="1:12" ht="25.5" x14ac:dyDescent="0.2">
      <c r="A131" s="168" t="s">
        <v>1438</v>
      </c>
      <c r="B131" s="22" t="s">
        <v>213</v>
      </c>
      <c r="C131" s="29">
        <v>2615.5703970999998</v>
      </c>
      <c r="D131" s="27" t="str">
        <f t="shared" si="17"/>
        <v>N/A</v>
      </c>
      <c r="E131" s="29">
        <v>2624.2784667000001</v>
      </c>
      <c r="F131" s="27" t="str">
        <f t="shared" si="18"/>
        <v>N/A</v>
      </c>
      <c r="G131" s="29">
        <v>2512.8963616000001</v>
      </c>
      <c r="H131" s="27" t="str">
        <f t="shared" si="19"/>
        <v>N/A</v>
      </c>
      <c r="I131" s="8">
        <v>0.33289999999999997</v>
      </c>
      <c r="J131" s="8">
        <v>-4.24</v>
      </c>
      <c r="K131" s="28" t="s">
        <v>734</v>
      </c>
      <c r="L131" s="105" t="str">
        <f t="shared" si="16"/>
        <v>Yes</v>
      </c>
    </row>
    <row r="132" spans="1:12" x14ac:dyDescent="0.2">
      <c r="A132" s="168" t="s">
        <v>1439</v>
      </c>
      <c r="B132" s="22" t="s">
        <v>213</v>
      </c>
      <c r="C132" s="29">
        <v>311.17249393999998</v>
      </c>
      <c r="D132" s="27" t="str">
        <f t="shared" ref="D132:D143" si="20">IF($B132="N/A","N/A",IF(C132&gt;10,"No",IF(C132&lt;-10,"No","Yes")))</f>
        <v>N/A</v>
      </c>
      <c r="E132" s="29">
        <v>377.28953693</v>
      </c>
      <c r="F132" s="27" t="str">
        <f t="shared" ref="F132:F143" si="21">IF($B132="N/A","N/A",IF(E132&gt;10,"No",IF(E132&lt;-10,"No","Yes")))</f>
        <v>N/A</v>
      </c>
      <c r="G132" s="29">
        <v>430.42994177000003</v>
      </c>
      <c r="H132" s="27" t="str">
        <f t="shared" ref="H132:H143" si="22">IF($B132="N/A","N/A",IF(G132&gt;10,"No",IF(G132&lt;-10,"No","Yes")))</f>
        <v>N/A</v>
      </c>
      <c r="I132" s="8">
        <v>21.25</v>
      </c>
      <c r="J132" s="8">
        <v>14.08</v>
      </c>
      <c r="K132" s="28" t="s">
        <v>734</v>
      </c>
      <c r="L132" s="105" t="str">
        <f t="shared" ref="L132:L143" si="23">IF(J132="Div by 0", "N/A", IF(K132="N/A","N/A", IF(J132&gt;VALUE(MID(K132,1,2)), "No", IF(J132&lt;-1*VALUE(MID(K132,1,2)), "No", "Yes"))))</f>
        <v>Yes</v>
      </c>
    </row>
    <row r="133" spans="1:12" x14ac:dyDescent="0.2">
      <c r="A133" s="168" t="s">
        <v>1440</v>
      </c>
      <c r="B133" s="22" t="s">
        <v>213</v>
      </c>
      <c r="C133" s="29">
        <v>217.98191856</v>
      </c>
      <c r="D133" s="27" t="str">
        <f t="shared" si="20"/>
        <v>N/A</v>
      </c>
      <c r="E133" s="29">
        <v>266.42010675</v>
      </c>
      <c r="F133" s="27" t="str">
        <f t="shared" si="21"/>
        <v>N/A</v>
      </c>
      <c r="G133" s="29">
        <v>308.30338753000001</v>
      </c>
      <c r="H133" s="27" t="str">
        <f t="shared" si="22"/>
        <v>N/A</v>
      </c>
      <c r="I133" s="8">
        <v>22.22</v>
      </c>
      <c r="J133" s="8">
        <v>15.72</v>
      </c>
      <c r="K133" s="28" t="s">
        <v>734</v>
      </c>
      <c r="L133" s="105" t="str">
        <f t="shared" si="23"/>
        <v>Yes</v>
      </c>
    </row>
    <row r="134" spans="1:12" x14ac:dyDescent="0.2">
      <c r="A134" s="168" t="s">
        <v>1441</v>
      </c>
      <c r="B134" s="22" t="s">
        <v>213</v>
      </c>
      <c r="C134" s="29">
        <v>368.18118730999998</v>
      </c>
      <c r="D134" s="27" t="str">
        <f t="shared" si="20"/>
        <v>N/A</v>
      </c>
      <c r="E134" s="29">
        <v>463.91212308000001</v>
      </c>
      <c r="F134" s="27" t="str">
        <f t="shared" si="21"/>
        <v>N/A</v>
      </c>
      <c r="G134" s="29">
        <v>529.42176830999995</v>
      </c>
      <c r="H134" s="27" t="str">
        <f t="shared" si="22"/>
        <v>N/A</v>
      </c>
      <c r="I134" s="8">
        <v>26</v>
      </c>
      <c r="J134" s="8">
        <v>14.12</v>
      </c>
      <c r="K134" s="28" t="s">
        <v>734</v>
      </c>
      <c r="L134" s="105" t="str">
        <f t="shared" si="23"/>
        <v>Yes</v>
      </c>
    </row>
    <row r="135" spans="1:12" x14ac:dyDescent="0.2">
      <c r="A135" s="168" t="s">
        <v>1442</v>
      </c>
      <c r="B135" s="22" t="s">
        <v>213</v>
      </c>
      <c r="C135" s="29">
        <v>3997.1329798000002</v>
      </c>
      <c r="D135" s="27" t="str">
        <f t="shared" si="20"/>
        <v>N/A</v>
      </c>
      <c r="E135" s="29">
        <v>3849.5608075999999</v>
      </c>
      <c r="F135" s="27" t="str">
        <f t="shared" si="21"/>
        <v>N/A</v>
      </c>
      <c r="G135" s="29">
        <v>4596.8688936999997</v>
      </c>
      <c r="H135" s="27" t="str">
        <f t="shared" si="22"/>
        <v>N/A</v>
      </c>
      <c r="I135" s="8">
        <v>-3.69</v>
      </c>
      <c r="J135" s="8">
        <v>19.41</v>
      </c>
      <c r="K135" s="28" t="s">
        <v>734</v>
      </c>
      <c r="L135" s="105" t="str">
        <f t="shared" si="23"/>
        <v>Yes</v>
      </c>
    </row>
    <row r="136" spans="1:12" x14ac:dyDescent="0.2">
      <c r="A136" s="168" t="s">
        <v>1443</v>
      </c>
      <c r="B136" s="22" t="s">
        <v>213</v>
      </c>
      <c r="C136" s="29">
        <v>6551.6806072999998</v>
      </c>
      <c r="D136" s="27" t="str">
        <f t="shared" si="20"/>
        <v>N/A</v>
      </c>
      <c r="E136" s="29">
        <v>6308.9553409</v>
      </c>
      <c r="F136" s="27" t="str">
        <f t="shared" si="21"/>
        <v>N/A</v>
      </c>
      <c r="G136" s="29">
        <v>7605.7411101999996</v>
      </c>
      <c r="H136" s="27" t="str">
        <f t="shared" si="22"/>
        <v>N/A</v>
      </c>
      <c r="I136" s="8">
        <v>-3.7</v>
      </c>
      <c r="J136" s="8">
        <v>20.55</v>
      </c>
      <c r="K136" s="28" t="s">
        <v>734</v>
      </c>
      <c r="L136" s="105" t="str">
        <f t="shared" si="23"/>
        <v>Yes</v>
      </c>
    </row>
    <row r="137" spans="1:12" x14ac:dyDescent="0.2">
      <c r="A137" s="168" t="s">
        <v>1444</v>
      </c>
      <c r="B137" s="22" t="s">
        <v>213</v>
      </c>
      <c r="C137" s="29">
        <v>1706.9386789</v>
      </c>
      <c r="D137" s="27" t="str">
        <f t="shared" si="20"/>
        <v>N/A</v>
      </c>
      <c r="E137" s="29">
        <v>1638.3209231000001</v>
      </c>
      <c r="F137" s="27" t="str">
        <f t="shared" si="21"/>
        <v>N/A</v>
      </c>
      <c r="G137" s="29">
        <v>1907.6909582999999</v>
      </c>
      <c r="H137" s="27" t="str">
        <f t="shared" si="22"/>
        <v>N/A</v>
      </c>
      <c r="I137" s="8">
        <v>-4.0199999999999996</v>
      </c>
      <c r="J137" s="8">
        <v>16.440000000000001</v>
      </c>
      <c r="K137" s="28" t="s">
        <v>734</v>
      </c>
      <c r="L137" s="105" t="str">
        <f t="shared" si="23"/>
        <v>Yes</v>
      </c>
    </row>
    <row r="138" spans="1:12" x14ac:dyDescent="0.2">
      <c r="A138" s="168" t="s">
        <v>1445</v>
      </c>
      <c r="B138" s="22" t="s">
        <v>213</v>
      </c>
      <c r="C138" s="29">
        <v>126.72559419</v>
      </c>
      <c r="D138" s="27" t="str">
        <f t="shared" si="20"/>
        <v>N/A</v>
      </c>
      <c r="E138" s="29">
        <v>102.29588207</v>
      </c>
      <c r="F138" s="27" t="str">
        <f t="shared" si="21"/>
        <v>N/A</v>
      </c>
      <c r="G138" s="29">
        <v>112.20358566</v>
      </c>
      <c r="H138" s="27" t="str">
        <f t="shared" si="22"/>
        <v>N/A</v>
      </c>
      <c r="I138" s="8">
        <v>-19.3</v>
      </c>
      <c r="J138" s="8">
        <v>9.6850000000000005</v>
      </c>
      <c r="K138" s="28" t="s">
        <v>734</v>
      </c>
      <c r="L138" s="105" t="str">
        <f t="shared" si="23"/>
        <v>Yes</v>
      </c>
    </row>
    <row r="139" spans="1:12" x14ac:dyDescent="0.2">
      <c r="A139" s="168" t="s">
        <v>1446</v>
      </c>
      <c r="B139" s="22" t="s">
        <v>213</v>
      </c>
      <c r="C139" s="29">
        <v>44.272808834000003</v>
      </c>
      <c r="D139" s="27" t="str">
        <f t="shared" si="20"/>
        <v>N/A</v>
      </c>
      <c r="E139" s="29">
        <v>41.949530437</v>
      </c>
      <c r="F139" s="27" t="str">
        <f t="shared" si="21"/>
        <v>N/A</v>
      </c>
      <c r="G139" s="29">
        <v>45.954401191999999</v>
      </c>
      <c r="H139" s="27" t="str">
        <f t="shared" si="22"/>
        <v>N/A</v>
      </c>
      <c r="I139" s="8">
        <v>-5.25</v>
      </c>
      <c r="J139" s="8">
        <v>9.5470000000000006</v>
      </c>
      <c r="K139" s="28" t="s">
        <v>734</v>
      </c>
      <c r="L139" s="105" t="str">
        <f t="shared" si="23"/>
        <v>Yes</v>
      </c>
    </row>
    <row r="140" spans="1:12" x14ac:dyDescent="0.2">
      <c r="A140" s="168" t="s">
        <v>1447</v>
      </c>
      <c r="B140" s="22" t="s">
        <v>213</v>
      </c>
      <c r="C140" s="29">
        <v>178.00138792999999</v>
      </c>
      <c r="D140" s="27" t="str">
        <f t="shared" si="20"/>
        <v>N/A</v>
      </c>
      <c r="E140" s="29">
        <v>144.54615385</v>
      </c>
      <c r="F140" s="27" t="str">
        <f t="shared" si="21"/>
        <v>N/A</v>
      </c>
      <c r="G140" s="29">
        <v>141.88809748</v>
      </c>
      <c r="H140" s="27" t="str">
        <f t="shared" si="22"/>
        <v>N/A</v>
      </c>
      <c r="I140" s="8">
        <v>-18.8</v>
      </c>
      <c r="J140" s="8">
        <v>-1.84</v>
      </c>
      <c r="K140" s="28" t="s">
        <v>734</v>
      </c>
      <c r="L140" s="105" t="str">
        <f t="shared" si="23"/>
        <v>Yes</v>
      </c>
    </row>
    <row r="141" spans="1:12" x14ac:dyDescent="0.2">
      <c r="A141" s="168" t="s">
        <v>1448</v>
      </c>
      <c r="B141" s="22" t="s">
        <v>213</v>
      </c>
      <c r="C141" s="29">
        <v>7000.7084396999999</v>
      </c>
      <c r="D141" s="27" t="str">
        <f t="shared" si="20"/>
        <v>N/A</v>
      </c>
      <c r="E141" s="29">
        <v>7162.7809004999999</v>
      </c>
      <c r="F141" s="27" t="str">
        <f t="shared" si="21"/>
        <v>N/A</v>
      </c>
      <c r="G141" s="29">
        <v>6882.2947287999996</v>
      </c>
      <c r="H141" s="27" t="str">
        <f t="shared" si="22"/>
        <v>N/A</v>
      </c>
      <c r="I141" s="8">
        <v>2.3149999999999999</v>
      </c>
      <c r="J141" s="8">
        <v>-3.92</v>
      </c>
      <c r="K141" s="28" t="s">
        <v>734</v>
      </c>
      <c r="L141" s="105" t="str">
        <f t="shared" si="23"/>
        <v>Yes</v>
      </c>
    </row>
    <row r="142" spans="1:12" x14ac:dyDescent="0.2">
      <c r="A142" s="168" t="s">
        <v>1449</v>
      </c>
      <c r="B142" s="22" t="s">
        <v>213</v>
      </c>
      <c r="C142" s="29">
        <v>4934.8696342000003</v>
      </c>
      <c r="D142" s="27" t="str">
        <f t="shared" si="20"/>
        <v>N/A</v>
      </c>
      <c r="E142" s="29">
        <v>5042.3390311000003</v>
      </c>
      <c r="F142" s="27" t="str">
        <f t="shared" si="21"/>
        <v>N/A</v>
      </c>
      <c r="G142" s="29">
        <v>5014.1481314000002</v>
      </c>
      <c r="H142" s="27" t="str">
        <f t="shared" si="22"/>
        <v>N/A</v>
      </c>
      <c r="I142" s="8">
        <v>2.1779999999999999</v>
      </c>
      <c r="J142" s="8">
        <v>-0.55900000000000005</v>
      </c>
      <c r="K142" s="28" t="s">
        <v>734</v>
      </c>
      <c r="L142" s="105" t="str">
        <f t="shared" si="23"/>
        <v>Yes</v>
      </c>
    </row>
    <row r="143" spans="1:12" x14ac:dyDescent="0.2">
      <c r="A143" s="168" t="s">
        <v>1450</v>
      </c>
      <c r="B143" s="22" t="s">
        <v>213</v>
      </c>
      <c r="C143" s="29">
        <v>8911.2956911000001</v>
      </c>
      <c r="D143" s="27" t="str">
        <f t="shared" si="20"/>
        <v>N/A</v>
      </c>
      <c r="E143" s="29">
        <v>9116.9369846000009</v>
      </c>
      <c r="F143" s="27" t="str">
        <f t="shared" si="21"/>
        <v>N/A</v>
      </c>
      <c r="G143" s="29">
        <v>8612.0915941000003</v>
      </c>
      <c r="H143" s="27" t="str">
        <f t="shared" si="22"/>
        <v>N/A</v>
      </c>
      <c r="I143" s="8">
        <v>2.3079999999999998</v>
      </c>
      <c r="J143" s="8">
        <v>-5.54</v>
      </c>
      <c r="K143" s="28" t="s">
        <v>734</v>
      </c>
      <c r="L143" s="105" t="str">
        <f t="shared" si="23"/>
        <v>Yes</v>
      </c>
    </row>
    <row r="144" spans="1:12" x14ac:dyDescent="0.2">
      <c r="A144" s="168" t="s">
        <v>89</v>
      </c>
      <c r="B144" s="22" t="s">
        <v>213</v>
      </c>
      <c r="C144" s="4">
        <v>13.726838211</v>
      </c>
      <c r="D144" s="27" t="str">
        <f t="shared" ref="D144:D161" si="24">IF($B144="N/A","N/A",IF(C144&gt;10,"No",IF(C144&lt;-10,"No","Yes")))</f>
        <v>N/A</v>
      </c>
      <c r="E144" s="4">
        <v>14.728408909000001</v>
      </c>
      <c r="F144" s="27" t="str">
        <f t="shared" ref="F144:F161" si="25">IF($B144="N/A","N/A",IF(E144&gt;10,"No",IF(E144&lt;-10,"No","Yes")))</f>
        <v>N/A</v>
      </c>
      <c r="G144" s="4">
        <v>15.874961691999999</v>
      </c>
      <c r="H144" s="27" t="str">
        <f t="shared" ref="H144:H161" si="26">IF($B144="N/A","N/A",IF(G144&gt;10,"No",IF(G144&lt;-10,"No","Yes")))</f>
        <v>N/A</v>
      </c>
      <c r="I144" s="8">
        <v>7.2960000000000003</v>
      </c>
      <c r="J144" s="8">
        <v>7.7850000000000001</v>
      </c>
      <c r="K144" s="28" t="s">
        <v>734</v>
      </c>
      <c r="L144" s="105" t="str">
        <f t="shared" ref="L144:L161" si="27">IF(J144="Div by 0", "N/A", IF(K144="N/A","N/A", IF(J144&gt;VALUE(MID(K144,1,2)), "No", IF(J144&lt;-1*VALUE(MID(K144,1,2)), "No", "Yes"))))</f>
        <v>Yes</v>
      </c>
    </row>
    <row r="145" spans="1:12" x14ac:dyDescent="0.2">
      <c r="A145" s="168" t="s">
        <v>474</v>
      </c>
      <c r="B145" s="22" t="s">
        <v>213</v>
      </c>
      <c r="C145" s="4">
        <v>14.251207729000001</v>
      </c>
      <c r="D145" s="27" t="str">
        <f t="shared" si="24"/>
        <v>N/A</v>
      </c>
      <c r="E145" s="4">
        <v>14.897642051</v>
      </c>
      <c r="F145" s="27" t="str">
        <f t="shared" si="25"/>
        <v>N/A</v>
      </c>
      <c r="G145" s="4">
        <v>16.218667012000001</v>
      </c>
      <c r="H145" s="27" t="str">
        <f t="shared" si="26"/>
        <v>N/A</v>
      </c>
      <c r="I145" s="8">
        <v>4.5359999999999996</v>
      </c>
      <c r="J145" s="8">
        <v>8.8670000000000009</v>
      </c>
      <c r="K145" s="28" t="s">
        <v>734</v>
      </c>
      <c r="L145" s="105" t="str">
        <f t="shared" si="27"/>
        <v>Yes</v>
      </c>
    </row>
    <row r="146" spans="1:12" x14ac:dyDescent="0.2">
      <c r="A146" s="168" t="s">
        <v>475</v>
      </c>
      <c r="B146" s="22" t="s">
        <v>213</v>
      </c>
      <c r="C146" s="4">
        <v>13.153744243</v>
      </c>
      <c r="D146" s="27" t="str">
        <f t="shared" si="24"/>
        <v>N/A</v>
      </c>
      <c r="E146" s="4">
        <v>14.535384615</v>
      </c>
      <c r="F146" s="27" t="str">
        <f t="shared" si="25"/>
        <v>N/A</v>
      </c>
      <c r="G146" s="4">
        <v>15.546267953999999</v>
      </c>
      <c r="H146" s="27" t="str">
        <f t="shared" si="26"/>
        <v>N/A</v>
      </c>
      <c r="I146" s="8">
        <v>10.5</v>
      </c>
      <c r="J146" s="8">
        <v>6.9550000000000001</v>
      </c>
      <c r="K146" s="28" t="s">
        <v>734</v>
      </c>
      <c r="L146" s="105" t="str">
        <f t="shared" si="27"/>
        <v>Yes</v>
      </c>
    </row>
    <row r="147" spans="1:12" x14ac:dyDescent="0.2">
      <c r="A147" s="168" t="s">
        <v>1451</v>
      </c>
      <c r="B147" s="22" t="s">
        <v>213</v>
      </c>
      <c r="C147" s="4">
        <v>12.040856413</v>
      </c>
      <c r="D147" s="27" t="str">
        <f t="shared" si="24"/>
        <v>N/A</v>
      </c>
      <c r="E147" s="4">
        <v>11.446883511999999</v>
      </c>
      <c r="F147" s="27" t="str">
        <f t="shared" si="25"/>
        <v>N/A</v>
      </c>
      <c r="G147" s="4">
        <v>11.523138216</v>
      </c>
      <c r="H147" s="27" t="str">
        <f t="shared" si="26"/>
        <v>N/A</v>
      </c>
      <c r="I147" s="8">
        <v>-4.93</v>
      </c>
      <c r="J147" s="8">
        <v>0.66620000000000001</v>
      </c>
      <c r="K147" s="28" t="s">
        <v>734</v>
      </c>
      <c r="L147" s="105" t="str">
        <f t="shared" si="27"/>
        <v>Yes</v>
      </c>
    </row>
    <row r="148" spans="1:12" x14ac:dyDescent="0.2">
      <c r="A148" s="168" t="s">
        <v>1452</v>
      </c>
      <c r="B148" s="22" t="s">
        <v>213</v>
      </c>
      <c r="C148" s="4">
        <v>21.1042098</v>
      </c>
      <c r="D148" s="27" t="str">
        <f t="shared" si="24"/>
        <v>N/A</v>
      </c>
      <c r="E148" s="4">
        <v>19.924329437000001</v>
      </c>
      <c r="F148" s="27" t="str">
        <f t="shared" si="25"/>
        <v>N/A</v>
      </c>
      <c r="G148" s="4">
        <v>19.930047283</v>
      </c>
      <c r="H148" s="27" t="str">
        <f t="shared" si="26"/>
        <v>N/A</v>
      </c>
      <c r="I148" s="8">
        <v>-5.59</v>
      </c>
      <c r="J148" s="8">
        <v>2.87E-2</v>
      </c>
      <c r="K148" s="28" t="s">
        <v>734</v>
      </c>
      <c r="L148" s="105" t="str">
        <f t="shared" si="27"/>
        <v>Yes</v>
      </c>
    </row>
    <row r="149" spans="1:12" x14ac:dyDescent="0.2">
      <c r="A149" s="168" t="s">
        <v>1453</v>
      </c>
      <c r="B149" s="22" t="s">
        <v>213</v>
      </c>
      <c r="C149" s="4">
        <v>3.8861901457000001</v>
      </c>
      <c r="D149" s="27" t="str">
        <f t="shared" si="24"/>
        <v>N/A</v>
      </c>
      <c r="E149" s="4">
        <v>3.8092307692</v>
      </c>
      <c r="F149" s="27" t="str">
        <f t="shared" si="25"/>
        <v>N/A</v>
      </c>
      <c r="G149" s="4">
        <v>3.9910525077000001</v>
      </c>
      <c r="H149" s="27" t="str">
        <f t="shared" si="26"/>
        <v>N/A</v>
      </c>
      <c r="I149" s="8">
        <v>-1.98</v>
      </c>
      <c r="J149" s="8">
        <v>4.7729999999999997</v>
      </c>
      <c r="K149" s="28" t="s">
        <v>734</v>
      </c>
      <c r="L149" s="105" t="str">
        <f t="shared" si="27"/>
        <v>Yes</v>
      </c>
    </row>
    <row r="150" spans="1:12" x14ac:dyDescent="0.2">
      <c r="A150" s="168" t="s">
        <v>90</v>
      </c>
      <c r="B150" s="22" t="s">
        <v>213</v>
      </c>
      <c r="C150" s="4">
        <v>30.200353565</v>
      </c>
      <c r="D150" s="27" t="str">
        <f t="shared" si="24"/>
        <v>N/A</v>
      </c>
      <c r="E150" s="4">
        <v>14.263739785</v>
      </c>
      <c r="F150" s="27" t="str">
        <f t="shared" si="25"/>
        <v>N/A</v>
      </c>
      <c r="G150" s="4">
        <v>13.53662274</v>
      </c>
      <c r="H150" s="27" t="str">
        <f t="shared" si="26"/>
        <v>N/A</v>
      </c>
      <c r="I150" s="8">
        <v>-52.8</v>
      </c>
      <c r="J150" s="8">
        <v>-5.0999999999999996</v>
      </c>
      <c r="K150" s="28" t="s">
        <v>734</v>
      </c>
      <c r="L150" s="105" t="str">
        <f t="shared" si="27"/>
        <v>Yes</v>
      </c>
    </row>
    <row r="151" spans="1:12" x14ac:dyDescent="0.2">
      <c r="A151" s="168" t="s">
        <v>476</v>
      </c>
      <c r="B151" s="22" t="s">
        <v>213</v>
      </c>
      <c r="C151" s="4">
        <v>23.443754312999999</v>
      </c>
      <c r="D151" s="27" t="str">
        <f t="shared" si="24"/>
        <v>N/A</v>
      </c>
      <c r="E151" s="4">
        <v>11.006013106999999</v>
      </c>
      <c r="F151" s="27" t="str">
        <f t="shared" si="25"/>
        <v>N/A</v>
      </c>
      <c r="G151" s="4">
        <v>11.095278192</v>
      </c>
      <c r="H151" s="27" t="str">
        <f t="shared" si="26"/>
        <v>N/A</v>
      </c>
      <c r="I151" s="8">
        <v>-53.1</v>
      </c>
      <c r="J151" s="8">
        <v>0.81110000000000004</v>
      </c>
      <c r="K151" s="28" t="s">
        <v>734</v>
      </c>
      <c r="L151" s="105" t="str">
        <f t="shared" si="27"/>
        <v>Yes</v>
      </c>
    </row>
    <row r="152" spans="1:12" x14ac:dyDescent="0.2">
      <c r="A152" s="168" t="s">
        <v>477</v>
      </c>
      <c r="B152" s="22" t="s">
        <v>213</v>
      </c>
      <c r="C152" s="4">
        <v>36.022963851</v>
      </c>
      <c r="D152" s="27" t="str">
        <f t="shared" si="24"/>
        <v>N/A</v>
      </c>
      <c r="E152" s="4">
        <v>16.855384614999998</v>
      </c>
      <c r="F152" s="27" t="str">
        <f t="shared" si="25"/>
        <v>N/A</v>
      </c>
      <c r="G152" s="4">
        <v>15.304921121</v>
      </c>
      <c r="H152" s="27" t="str">
        <f t="shared" si="26"/>
        <v>N/A</v>
      </c>
      <c r="I152" s="8">
        <v>-53.2</v>
      </c>
      <c r="J152" s="8">
        <v>-9.1999999999999993</v>
      </c>
      <c r="K152" s="28" t="s">
        <v>734</v>
      </c>
      <c r="L152" s="105" t="str">
        <f t="shared" si="27"/>
        <v>Yes</v>
      </c>
    </row>
    <row r="153" spans="1:12" x14ac:dyDescent="0.2">
      <c r="A153" s="168" t="s">
        <v>117</v>
      </c>
      <c r="B153" s="22" t="s">
        <v>213</v>
      </c>
      <c r="C153" s="4">
        <v>84.344922412000003</v>
      </c>
      <c r="D153" s="27" t="str">
        <f t="shared" si="24"/>
        <v>N/A</v>
      </c>
      <c r="E153" s="4">
        <v>84.723601986999995</v>
      </c>
      <c r="F153" s="27" t="str">
        <f t="shared" si="25"/>
        <v>N/A</v>
      </c>
      <c r="G153" s="4">
        <v>83.674532639000006</v>
      </c>
      <c r="H153" s="27" t="str">
        <f t="shared" si="26"/>
        <v>N/A</v>
      </c>
      <c r="I153" s="8">
        <v>0.44900000000000001</v>
      </c>
      <c r="J153" s="8">
        <v>-1.24</v>
      </c>
      <c r="K153" s="28" t="s">
        <v>734</v>
      </c>
      <c r="L153" s="105" t="str">
        <f t="shared" si="27"/>
        <v>Yes</v>
      </c>
    </row>
    <row r="154" spans="1:12" x14ac:dyDescent="0.2">
      <c r="A154" s="168" t="s">
        <v>478</v>
      </c>
      <c r="B154" s="22" t="s">
        <v>213</v>
      </c>
      <c r="C154" s="4">
        <v>80.441683920000003</v>
      </c>
      <c r="D154" s="27" t="str">
        <f t="shared" si="24"/>
        <v>N/A</v>
      </c>
      <c r="E154" s="4">
        <v>80.832376190999994</v>
      </c>
      <c r="F154" s="27" t="str">
        <f t="shared" si="25"/>
        <v>N/A</v>
      </c>
      <c r="G154" s="4">
        <v>79.674849406999996</v>
      </c>
      <c r="H154" s="27" t="str">
        <f t="shared" si="26"/>
        <v>N/A</v>
      </c>
      <c r="I154" s="8">
        <v>0.48570000000000002</v>
      </c>
      <c r="J154" s="8">
        <v>-1.43</v>
      </c>
      <c r="K154" s="28" t="s">
        <v>734</v>
      </c>
      <c r="L154" s="105" t="str">
        <f t="shared" si="27"/>
        <v>Yes</v>
      </c>
    </row>
    <row r="155" spans="1:12" x14ac:dyDescent="0.2">
      <c r="A155" s="168" t="s">
        <v>479</v>
      </c>
      <c r="B155" s="22" t="s">
        <v>213</v>
      </c>
      <c r="C155" s="4">
        <v>87.861964545000006</v>
      </c>
      <c r="D155" s="27" t="str">
        <f t="shared" si="24"/>
        <v>N/A</v>
      </c>
      <c r="E155" s="4">
        <v>88.221538461999998</v>
      </c>
      <c r="F155" s="27" t="str">
        <f t="shared" si="25"/>
        <v>N/A</v>
      </c>
      <c r="G155" s="4">
        <v>87.314574993999997</v>
      </c>
      <c r="H155" s="27" t="str">
        <f t="shared" si="26"/>
        <v>N/A</v>
      </c>
      <c r="I155" s="8">
        <v>0.40920000000000001</v>
      </c>
      <c r="J155" s="8">
        <v>-1.03</v>
      </c>
      <c r="K155" s="28" t="s">
        <v>734</v>
      </c>
      <c r="L155" s="105" t="str">
        <f t="shared" si="27"/>
        <v>Yes</v>
      </c>
    </row>
    <row r="156" spans="1:12" x14ac:dyDescent="0.2">
      <c r="A156" s="168" t="s">
        <v>1454</v>
      </c>
      <c r="B156" s="22" t="s">
        <v>213</v>
      </c>
      <c r="C156" s="23">
        <v>0.78416408299999996</v>
      </c>
      <c r="D156" s="27" t="str">
        <f t="shared" si="24"/>
        <v>N/A</v>
      </c>
      <c r="E156" s="23">
        <v>0.51827676239999998</v>
      </c>
      <c r="F156" s="27" t="str">
        <f t="shared" si="25"/>
        <v>N/A</v>
      </c>
      <c r="G156" s="23">
        <v>0.63513513509999997</v>
      </c>
      <c r="H156" s="27" t="str">
        <f t="shared" si="26"/>
        <v>N/A</v>
      </c>
      <c r="I156" s="8">
        <v>-33.9</v>
      </c>
      <c r="J156" s="8">
        <v>22.55</v>
      </c>
      <c r="K156" s="28" t="s">
        <v>734</v>
      </c>
      <c r="L156" s="105" t="str">
        <f t="shared" si="27"/>
        <v>Yes</v>
      </c>
    </row>
    <row r="157" spans="1:12" x14ac:dyDescent="0.2">
      <c r="A157" s="168" t="s">
        <v>1455</v>
      </c>
      <c r="B157" s="22" t="s">
        <v>213</v>
      </c>
      <c r="C157" s="23">
        <v>0.66246973369999995</v>
      </c>
      <c r="D157" s="27" t="str">
        <f t="shared" si="24"/>
        <v>N/A</v>
      </c>
      <c r="E157" s="23">
        <v>0.36099773239999999</v>
      </c>
      <c r="F157" s="27" t="str">
        <f t="shared" si="25"/>
        <v>N/A</v>
      </c>
      <c r="G157" s="23">
        <v>0.40135782749999999</v>
      </c>
      <c r="H157" s="27" t="str">
        <f t="shared" si="26"/>
        <v>N/A</v>
      </c>
      <c r="I157" s="8">
        <v>-45.5</v>
      </c>
      <c r="J157" s="8">
        <v>11.18</v>
      </c>
      <c r="K157" s="28" t="s">
        <v>734</v>
      </c>
      <c r="L157" s="105" t="str">
        <f t="shared" si="27"/>
        <v>Yes</v>
      </c>
    </row>
    <row r="158" spans="1:12" x14ac:dyDescent="0.2">
      <c r="A158" s="168" t="s">
        <v>1456</v>
      </c>
      <c r="B158" s="22" t="s">
        <v>213</v>
      </c>
      <c r="C158" s="23">
        <v>0.87673860910000001</v>
      </c>
      <c r="D158" s="27" t="str">
        <f t="shared" si="24"/>
        <v>N/A</v>
      </c>
      <c r="E158" s="23">
        <v>0.63886536829999996</v>
      </c>
      <c r="F158" s="27" t="str">
        <f t="shared" si="25"/>
        <v>N/A</v>
      </c>
      <c r="G158" s="23">
        <v>0.83680424080000004</v>
      </c>
      <c r="H158" s="27" t="str">
        <f t="shared" si="26"/>
        <v>N/A</v>
      </c>
      <c r="I158" s="8">
        <v>-27.1</v>
      </c>
      <c r="J158" s="8">
        <v>30.98</v>
      </c>
      <c r="K158" s="28" t="s">
        <v>734</v>
      </c>
      <c r="L158" s="105" t="str">
        <f t="shared" si="27"/>
        <v>No</v>
      </c>
    </row>
    <row r="159" spans="1:12" x14ac:dyDescent="0.2">
      <c r="A159" s="168" t="s">
        <v>1457</v>
      </c>
      <c r="B159" s="22" t="s">
        <v>213</v>
      </c>
      <c r="C159" s="23">
        <v>199.37574769</v>
      </c>
      <c r="D159" s="27" t="str">
        <f t="shared" si="24"/>
        <v>N/A</v>
      </c>
      <c r="E159" s="23">
        <v>190.54535274</v>
      </c>
      <c r="F159" s="27" t="str">
        <f t="shared" si="25"/>
        <v>N/A</v>
      </c>
      <c r="G159" s="23">
        <v>219.86037234</v>
      </c>
      <c r="H159" s="27" t="str">
        <f t="shared" si="26"/>
        <v>N/A</v>
      </c>
      <c r="I159" s="8">
        <v>-4.43</v>
      </c>
      <c r="J159" s="8">
        <v>15.38</v>
      </c>
      <c r="K159" s="28" t="s">
        <v>734</v>
      </c>
      <c r="L159" s="105" t="str">
        <f t="shared" si="27"/>
        <v>Yes</v>
      </c>
    </row>
    <row r="160" spans="1:12" x14ac:dyDescent="0.2">
      <c r="A160" s="168" t="s">
        <v>1458</v>
      </c>
      <c r="B160" s="22" t="s">
        <v>213</v>
      </c>
      <c r="C160" s="23">
        <v>198.42020929</v>
      </c>
      <c r="D160" s="27" t="str">
        <f t="shared" si="24"/>
        <v>N/A</v>
      </c>
      <c r="E160" s="23">
        <v>189.57748389</v>
      </c>
      <c r="F160" s="27" t="str">
        <f t="shared" si="25"/>
        <v>N/A</v>
      </c>
      <c r="G160" s="23">
        <v>218.74033148999999</v>
      </c>
      <c r="H160" s="27" t="str">
        <f t="shared" si="26"/>
        <v>N/A</v>
      </c>
      <c r="I160" s="8">
        <v>-4.46</v>
      </c>
      <c r="J160" s="8">
        <v>15.38</v>
      </c>
      <c r="K160" s="28" t="s">
        <v>734</v>
      </c>
      <c r="L160" s="105" t="str">
        <f t="shared" si="27"/>
        <v>Yes</v>
      </c>
    </row>
    <row r="161" spans="1:12" x14ac:dyDescent="0.2">
      <c r="A161" s="168" t="s">
        <v>1459</v>
      </c>
      <c r="B161" s="22" t="s">
        <v>213</v>
      </c>
      <c r="C161" s="23">
        <v>204.35064935</v>
      </c>
      <c r="D161" s="27" t="str">
        <f t="shared" si="24"/>
        <v>N/A</v>
      </c>
      <c r="E161" s="23">
        <v>195.12439418</v>
      </c>
      <c r="F161" s="27" t="str">
        <f t="shared" si="25"/>
        <v>N/A</v>
      </c>
      <c r="G161" s="23">
        <v>225.85103244999999</v>
      </c>
      <c r="H161" s="27" t="str">
        <f t="shared" si="26"/>
        <v>N/A</v>
      </c>
      <c r="I161" s="8">
        <v>-4.51</v>
      </c>
      <c r="J161" s="8">
        <v>15.75</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18</v>
      </c>
      <c r="D165" s="27" t="str">
        <f t="shared" si="28"/>
        <v>N/A</v>
      </c>
      <c r="E165" s="23">
        <v>13</v>
      </c>
      <c r="F165" s="27" t="str">
        <f t="shared" si="29"/>
        <v>N/A</v>
      </c>
      <c r="G165" s="23">
        <v>11</v>
      </c>
      <c r="H165" s="27" t="str">
        <f t="shared" si="30"/>
        <v>N/A</v>
      </c>
      <c r="I165" s="8">
        <v>-27.8</v>
      </c>
      <c r="J165" s="8">
        <v>-15.4</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0</v>
      </c>
      <c r="D167" s="27" t="str">
        <f t="shared" si="28"/>
        <v>N/A</v>
      </c>
      <c r="E167" s="23">
        <v>0</v>
      </c>
      <c r="F167" s="27" t="str">
        <f t="shared" si="29"/>
        <v>N/A</v>
      </c>
      <c r="G167" s="23">
        <v>11</v>
      </c>
      <c r="H167" s="27" t="str">
        <f t="shared" si="30"/>
        <v>N/A</v>
      </c>
      <c r="I167" s="8" t="s">
        <v>1748</v>
      </c>
      <c r="J167" s="8" t="s">
        <v>1748</v>
      </c>
      <c r="K167" s="10" t="s">
        <v>213</v>
      </c>
      <c r="L167" s="105" t="str">
        <f t="shared" si="31"/>
        <v>N/A</v>
      </c>
    </row>
    <row r="168" spans="1:12" x14ac:dyDescent="0.2">
      <c r="A168" s="168" t="s">
        <v>125</v>
      </c>
      <c r="B168" s="22" t="s">
        <v>213</v>
      </c>
      <c r="C168" s="29">
        <v>284367</v>
      </c>
      <c r="D168" s="27" t="str">
        <f t="shared" si="28"/>
        <v>N/A</v>
      </c>
      <c r="E168" s="29">
        <v>316439</v>
      </c>
      <c r="F168" s="27" t="str">
        <f t="shared" si="29"/>
        <v>N/A</v>
      </c>
      <c r="G168" s="29">
        <v>344144</v>
      </c>
      <c r="H168" s="27" t="str">
        <f t="shared" si="30"/>
        <v>N/A</v>
      </c>
      <c r="I168" s="8">
        <v>11.28</v>
      </c>
      <c r="J168" s="8">
        <v>8.7550000000000008</v>
      </c>
      <c r="K168" s="10" t="s">
        <v>213</v>
      </c>
      <c r="L168" s="105" t="str">
        <f t="shared" si="31"/>
        <v>N/A</v>
      </c>
    </row>
    <row r="169" spans="1:12" x14ac:dyDescent="0.2">
      <c r="A169" s="168" t="s">
        <v>1596</v>
      </c>
      <c r="B169" s="22" t="s">
        <v>213</v>
      </c>
      <c r="C169" s="29">
        <v>194166</v>
      </c>
      <c r="D169" s="27" t="str">
        <f t="shared" si="28"/>
        <v>N/A</v>
      </c>
      <c r="E169" s="29">
        <v>271306</v>
      </c>
      <c r="F169" s="27" t="str">
        <f t="shared" si="29"/>
        <v>N/A</v>
      </c>
      <c r="G169" s="29">
        <v>296467</v>
      </c>
      <c r="H169" s="27" t="str">
        <f t="shared" si="30"/>
        <v>N/A</v>
      </c>
      <c r="I169" s="8">
        <v>39.729999999999997</v>
      </c>
      <c r="J169" s="8">
        <v>9.2739999999999991</v>
      </c>
      <c r="K169" s="10" t="s">
        <v>213</v>
      </c>
      <c r="L169" s="105" t="str">
        <f t="shared" si="31"/>
        <v>N/A</v>
      </c>
    </row>
    <row r="170" spans="1:12" x14ac:dyDescent="0.2">
      <c r="A170" s="168" t="s">
        <v>1353</v>
      </c>
      <c r="B170" s="22" t="s">
        <v>213</v>
      </c>
      <c r="C170" s="29">
        <v>283662</v>
      </c>
      <c r="D170" s="27" t="str">
        <f t="shared" si="28"/>
        <v>N/A</v>
      </c>
      <c r="E170" s="29">
        <v>290417</v>
      </c>
      <c r="F170" s="27" t="str">
        <f t="shared" si="29"/>
        <v>N/A</v>
      </c>
      <c r="G170" s="29">
        <v>284191</v>
      </c>
      <c r="H170" s="27" t="str">
        <f t="shared" si="30"/>
        <v>N/A</v>
      </c>
      <c r="I170" s="8">
        <v>2.3809999999999998</v>
      </c>
      <c r="J170" s="8">
        <v>-2.14</v>
      </c>
      <c r="K170" s="10" t="s">
        <v>213</v>
      </c>
      <c r="L170" s="105" t="str">
        <f t="shared" si="31"/>
        <v>N/A</v>
      </c>
    </row>
    <row r="171" spans="1:12" x14ac:dyDescent="0.2">
      <c r="A171" s="168" t="s">
        <v>1590</v>
      </c>
      <c r="B171" s="22" t="s">
        <v>213</v>
      </c>
      <c r="C171" s="29">
        <v>138523</v>
      </c>
      <c r="D171" s="27" t="str">
        <f t="shared" si="28"/>
        <v>N/A</v>
      </c>
      <c r="E171" s="29">
        <v>50468</v>
      </c>
      <c r="F171" s="27" t="str">
        <f t="shared" si="29"/>
        <v>N/A</v>
      </c>
      <c r="G171" s="29">
        <v>126585</v>
      </c>
      <c r="H171" s="27" t="str">
        <f t="shared" si="30"/>
        <v>N/A</v>
      </c>
      <c r="I171" s="8">
        <v>-63.6</v>
      </c>
      <c r="J171" s="8">
        <v>150.80000000000001</v>
      </c>
      <c r="K171" s="10" t="s">
        <v>213</v>
      </c>
      <c r="L171" s="105" t="str">
        <f t="shared" si="31"/>
        <v>N/A</v>
      </c>
    </row>
    <row r="172" spans="1:12" x14ac:dyDescent="0.2">
      <c r="A172" s="168" t="s">
        <v>1591</v>
      </c>
      <c r="B172" s="22" t="s">
        <v>213</v>
      </c>
      <c r="C172" s="29">
        <v>179933</v>
      </c>
      <c r="D172" s="27" t="str">
        <f t="shared" si="28"/>
        <v>N/A</v>
      </c>
      <c r="E172" s="29">
        <v>191024</v>
      </c>
      <c r="F172" s="27" t="str">
        <f t="shared" si="29"/>
        <v>N/A</v>
      </c>
      <c r="G172" s="29">
        <v>320595</v>
      </c>
      <c r="H172" s="27" t="str">
        <f t="shared" si="30"/>
        <v>N/A</v>
      </c>
      <c r="I172" s="8">
        <v>6.1639999999999997</v>
      </c>
      <c r="J172" s="8">
        <v>67.83</v>
      </c>
      <c r="K172" s="10" t="s">
        <v>213</v>
      </c>
      <c r="L172" s="105" t="str">
        <f t="shared" si="31"/>
        <v>N/A</v>
      </c>
    </row>
    <row r="173" spans="1:12" ht="25.5" x14ac:dyDescent="0.2">
      <c r="A173" s="168" t="s">
        <v>1354</v>
      </c>
      <c r="B173" s="22" t="s">
        <v>213</v>
      </c>
      <c r="C173" s="29">
        <v>27159</v>
      </c>
      <c r="D173" s="27" t="str">
        <f t="shared" ref="D173:D187" si="32">IF($B173="N/A","N/A",IF(C173&gt;10,"No",IF(C173&lt;-10,"No","Yes")))</f>
        <v>N/A</v>
      </c>
      <c r="E173" s="29">
        <v>10048</v>
      </c>
      <c r="F173" s="27" t="str">
        <f t="shared" ref="F173:F187" si="33">IF($B173="N/A","N/A",IF(E173&gt;10,"No",IF(E173&lt;-10,"No","Yes")))</f>
        <v>N/A</v>
      </c>
      <c r="G173" s="29">
        <v>5917</v>
      </c>
      <c r="H173" s="27" t="str">
        <f t="shared" ref="H173:H187" si="34">IF($B173="N/A","N/A",IF(G173&gt;10,"No",IF(G173&lt;-10,"No","Yes")))</f>
        <v>N/A</v>
      </c>
      <c r="I173" s="8">
        <v>-63</v>
      </c>
      <c r="J173" s="8">
        <v>-41.1</v>
      </c>
      <c r="K173" s="28" t="s">
        <v>734</v>
      </c>
      <c r="L173" s="105" t="str">
        <f t="shared" ref="L173:L187" si="35">IF(J173="Div by 0", "N/A", IF(K173="N/A","N/A", IF(J173&gt;VALUE(MID(K173,1,2)), "No", IF(J173&lt;-1*VALUE(MID(K173,1,2)), "No", "Yes"))))</f>
        <v>No</v>
      </c>
    </row>
    <row r="174" spans="1:12" x14ac:dyDescent="0.2">
      <c r="A174" s="168" t="s">
        <v>646</v>
      </c>
      <c r="B174" s="22" t="s">
        <v>213</v>
      </c>
      <c r="C174" s="23">
        <v>257</v>
      </c>
      <c r="D174" s="27" t="str">
        <f t="shared" si="32"/>
        <v>N/A</v>
      </c>
      <c r="E174" s="23">
        <v>94</v>
      </c>
      <c r="F174" s="27" t="str">
        <f t="shared" si="33"/>
        <v>N/A</v>
      </c>
      <c r="G174" s="23">
        <v>58</v>
      </c>
      <c r="H174" s="27" t="str">
        <f t="shared" si="34"/>
        <v>N/A</v>
      </c>
      <c r="I174" s="8">
        <v>-63.4</v>
      </c>
      <c r="J174" s="8">
        <v>-38.299999999999997</v>
      </c>
      <c r="K174" s="28" t="s">
        <v>734</v>
      </c>
      <c r="L174" s="105" t="str">
        <f t="shared" si="35"/>
        <v>No</v>
      </c>
    </row>
    <row r="175" spans="1:12" ht="25.5" x14ac:dyDescent="0.2">
      <c r="A175" s="168" t="s">
        <v>1355</v>
      </c>
      <c r="B175" s="22" t="s">
        <v>213</v>
      </c>
      <c r="C175" s="29">
        <v>105.6770428</v>
      </c>
      <c r="D175" s="27" t="str">
        <f t="shared" si="32"/>
        <v>N/A</v>
      </c>
      <c r="E175" s="29">
        <v>106.89361701999999</v>
      </c>
      <c r="F175" s="27" t="str">
        <f t="shared" si="33"/>
        <v>N/A</v>
      </c>
      <c r="G175" s="29">
        <v>102.01724138</v>
      </c>
      <c r="H175" s="27" t="str">
        <f t="shared" si="34"/>
        <v>N/A</v>
      </c>
      <c r="I175" s="8">
        <v>1.151</v>
      </c>
      <c r="J175" s="8">
        <v>-4.5599999999999996</v>
      </c>
      <c r="K175" s="28" t="s">
        <v>734</v>
      </c>
      <c r="L175" s="105" t="str">
        <f t="shared" si="35"/>
        <v>Yes</v>
      </c>
    </row>
    <row r="176" spans="1:12" ht="25.5" x14ac:dyDescent="0.2">
      <c r="A176" s="168" t="s">
        <v>1356</v>
      </c>
      <c r="B176" s="22" t="s">
        <v>213</v>
      </c>
      <c r="C176" s="29">
        <v>388051</v>
      </c>
      <c r="D176" s="27" t="str">
        <f t="shared" si="32"/>
        <v>N/A</v>
      </c>
      <c r="E176" s="29">
        <v>368216</v>
      </c>
      <c r="F176" s="27" t="str">
        <f t="shared" si="33"/>
        <v>N/A</v>
      </c>
      <c r="G176" s="29">
        <v>370344</v>
      </c>
      <c r="H176" s="27" t="str">
        <f t="shared" si="34"/>
        <v>N/A</v>
      </c>
      <c r="I176" s="8">
        <v>-5.1100000000000003</v>
      </c>
      <c r="J176" s="8">
        <v>0.57789999999999997</v>
      </c>
      <c r="K176" s="28" t="s">
        <v>734</v>
      </c>
      <c r="L176" s="105" t="str">
        <f t="shared" si="35"/>
        <v>Yes</v>
      </c>
    </row>
    <row r="177" spans="1:12" x14ac:dyDescent="0.2">
      <c r="A177" s="168" t="s">
        <v>513</v>
      </c>
      <c r="B177" s="22" t="s">
        <v>213</v>
      </c>
      <c r="C177" s="23">
        <v>2398</v>
      </c>
      <c r="D177" s="27" t="str">
        <f t="shared" si="32"/>
        <v>N/A</v>
      </c>
      <c r="E177" s="23">
        <v>2400</v>
      </c>
      <c r="F177" s="27" t="str">
        <f t="shared" si="33"/>
        <v>N/A</v>
      </c>
      <c r="G177" s="23">
        <v>2438</v>
      </c>
      <c r="H177" s="27" t="str">
        <f t="shared" si="34"/>
        <v>N/A</v>
      </c>
      <c r="I177" s="8">
        <v>8.3400000000000002E-2</v>
      </c>
      <c r="J177" s="8">
        <v>1.583</v>
      </c>
      <c r="K177" s="28" t="s">
        <v>734</v>
      </c>
      <c r="L177" s="105" t="str">
        <f t="shared" si="35"/>
        <v>Yes</v>
      </c>
    </row>
    <row r="178" spans="1:12" ht="25.5" x14ac:dyDescent="0.2">
      <c r="A178" s="168" t="s">
        <v>1357</v>
      </c>
      <c r="B178" s="22" t="s">
        <v>213</v>
      </c>
      <c r="C178" s="29">
        <v>161.82276897</v>
      </c>
      <c r="D178" s="27" t="str">
        <f t="shared" si="32"/>
        <v>N/A</v>
      </c>
      <c r="E178" s="29">
        <v>153.42333332999999</v>
      </c>
      <c r="F178" s="27" t="str">
        <f t="shared" si="33"/>
        <v>N/A</v>
      </c>
      <c r="G178" s="29">
        <v>151.90484003</v>
      </c>
      <c r="H178" s="27" t="str">
        <f t="shared" si="34"/>
        <v>N/A</v>
      </c>
      <c r="I178" s="8">
        <v>-5.19</v>
      </c>
      <c r="J178" s="8">
        <v>-0.99</v>
      </c>
      <c r="K178" s="28" t="s">
        <v>734</v>
      </c>
      <c r="L178" s="105" t="str">
        <f t="shared" si="35"/>
        <v>Yes</v>
      </c>
    </row>
    <row r="179" spans="1:12" ht="25.5" x14ac:dyDescent="0.2">
      <c r="A179" s="168" t="s">
        <v>1358</v>
      </c>
      <c r="B179" s="22" t="s">
        <v>213</v>
      </c>
      <c r="C179" s="29">
        <v>1056179</v>
      </c>
      <c r="D179" s="27" t="str">
        <f t="shared" si="32"/>
        <v>N/A</v>
      </c>
      <c r="E179" s="29">
        <v>1181800</v>
      </c>
      <c r="F179" s="27" t="str">
        <f t="shared" si="33"/>
        <v>N/A</v>
      </c>
      <c r="G179" s="29">
        <v>1095357</v>
      </c>
      <c r="H179" s="27" t="str">
        <f t="shared" si="34"/>
        <v>N/A</v>
      </c>
      <c r="I179" s="8">
        <v>11.89</v>
      </c>
      <c r="J179" s="8">
        <v>-7.31</v>
      </c>
      <c r="K179" s="28" t="s">
        <v>734</v>
      </c>
      <c r="L179" s="105" t="str">
        <f t="shared" si="35"/>
        <v>Yes</v>
      </c>
    </row>
    <row r="180" spans="1:12" x14ac:dyDescent="0.2">
      <c r="A180" s="168" t="s">
        <v>514</v>
      </c>
      <c r="B180" s="22" t="s">
        <v>213</v>
      </c>
      <c r="C180" s="23">
        <v>3449</v>
      </c>
      <c r="D180" s="27" t="str">
        <f t="shared" si="32"/>
        <v>N/A</v>
      </c>
      <c r="E180" s="23">
        <v>3796</v>
      </c>
      <c r="F180" s="27" t="str">
        <f t="shared" si="33"/>
        <v>N/A</v>
      </c>
      <c r="G180" s="23">
        <v>3860</v>
      </c>
      <c r="H180" s="27" t="str">
        <f t="shared" si="34"/>
        <v>N/A</v>
      </c>
      <c r="I180" s="8">
        <v>10.06</v>
      </c>
      <c r="J180" s="8">
        <v>1.6859999999999999</v>
      </c>
      <c r="K180" s="28" t="s">
        <v>734</v>
      </c>
      <c r="L180" s="105" t="str">
        <f t="shared" si="35"/>
        <v>Yes</v>
      </c>
    </row>
    <row r="181" spans="1:12" ht="25.5" x14ac:dyDescent="0.2">
      <c r="A181" s="168" t="s">
        <v>1359</v>
      </c>
      <c r="B181" s="22" t="s">
        <v>213</v>
      </c>
      <c r="C181" s="29">
        <v>306.22760219999998</v>
      </c>
      <c r="D181" s="27" t="str">
        <f t="shared" si="32"/>
        <v>N/A</v>
      </c>
      <c r="E181" s="29">
        <v>311.32771337999998</v>
      </c>
      <c r="F181" s="27" t="str">
        <f t="shared" si="33"/>
        <v>N/A</v>
      </c>
      <c r="G181" s="29">
        <v>283.77124351999998</v>
      </c>
      <c r="H181" s="27" t="str">
        <f t="shared" si="34"/>
        <v>N/A</v>
      </c>
      <c r="I181" s="8">
        <v>1.665</v>
      </c>
      <c r="J181" s="8">
        <v>-8.85</v>
      </c>
      <c r="K181" s="28" t="s">
        <v>734</v>
      </c>
      <c r="L181" s="105" t="str">
        <f t="shared" si="35"/>
        <v>Yes</v>
      </c>
    </row>
    <row r="182" spans="1:12" ht="25.5" x14ac:dyDescent="0.2">
      <c r="A182" s="168" t="s">
        <v>1360</v>
      </c>
      <c r="B182" s="22" t="s">
        <v>213</v>
      </c>
      <c r="C182" s="29">
        <v>211025</v>
      </c>
      <c r="D182" s="27" t="str">
        <f t="shared" si="32"/>
        <v>N/A</v>
      </c>
      <c r="E182" s="29">
        <v>239354</v>
      </c>
      <c r="F182" s="27" t="str">
        <f t="shared" si="33"/>
        <v>N/A</v>
      </c>
      <c r="G182" s="29">
        <v>157143</v>
      </c>
      <c r="H182" s="27" t="str">
        <f t="shared" si="34"/>
        <v>N/A</v>
      </c>
      <c r="I182" s="8">
        <v>13.42</v>
      </c>
      <c r="J182" s="8">
        <v>-34.299999999999997</v>
      </c>
      <c r="K182" s="28" t="s">
        <v>734</v>
      </c>
      <c r="L182" s="105" t="str">
        <f t="shared" si="35"/>
        <v>No</v>
      </c>
    </row>
    <row r="183" spans="1:12" x14ac:dyDescent="0.2">
      <c r="A183" s="168" t="s">
        <v>515</v>
      </c>
      <c r="B183" s="22" t="s">
        <v>213</v>
      </c>
      <c r="C183" s="23">
        <v>184</v>
      </c>
      <c r="D183" s="27" t="str">
        <f t="shared" si="32"/>
        <v>N/A</v>
      </c>
      <c r="E183" s="23">
        <v>171</v>
      </c>
      <c r="F183" s="27" t="str">
        <f t="shared" si="33"/>
        <v>N/A</v>
      </c>
      <c r="G183" s="23">
        <v>148</v>
      </c>
      <c r="H183" s="27" t="str">
        <f t="shared" si="34"/>
        <v>N/A</v>
      </c>
      <c r="I183" s="8">
        <v>-7.07</v>
      </c>
      <c r="J183" s="8">
        <v>-13.5</v>
      </c>
      <c r="K183" s="28" t="s">
        <v>734</v>
      </c>
      <c r="L183" s="105" t="str">
        <f t="shared" si="35"/>
        <v>Yes</v>
      </c>
    </row>
    <row r="184" spans="1:12" ht="25.5" x14ac:dyDescent="0.2">
      <c r="A184" s="168" t="s">
        <v>1361</v>
      </c>
      <c r="B184" s="22" t="s">
        <v>213</v>
      </c>
      <c r="C184" s="29">
        <v>1146.875</v>
      </c>
      <c r="D184" s="27" t="str">
        <f t="shared" si="32"/>
        <v>N/A</v>
      </c>
      <c r="E184" s="29">
        <v>1399.7309941999999</v>
      </c>
      <c r="F184" s="27" t="str">
        <f t="shared" si="33"/>
        <v>N/A</v>
      </c>
      <c r="G184" s="29">
        <v>1061.7770270000001</v>
      </c>
      <c r="H184" s="27" t="str">
        <f t="shared" si="34"/>
        <v>N/A</v>
      </c>
      <c r="I184" s="8">
        <v>22.05</v>
      </c>
      <c r="J184" s="8">
        <v>-24.1</v>
      </c>
      <c r="K184" s="28" t="s">
        <v>734</v>
      </c>
      <c r="L184" s="105" t="str">
        <f t="shared" si="35"/>
        <v>Yes</v>
      </c>
    </row>
    <row r="185" spans="1:12" ht="25.5" x14ac:dyDescent="0.2">
      <c r="A185" s="168" t="s">
        <v>1362</v>
      </c>
      <c r="B185" s="22" t="s">
        <v>213</v>
      </c>
      <c r="C185" s="29">
        <v>103803759</v>
      </c>
      <c r="D185" s="27" t="str">
        <f t="shared" si="32"/>
        <v>N/A</v>
      </c>
      <c r="E185" s="29">
        <v>109934951</v>
      </c>
      <c r="F185" s="27" t="str">
        <f t="shared" si="33"/>
        <v>N/A</v>
      </c>
      <c r="G185" s="29">
        <v>138180820</v>
      </c>
      <c r="H185" s="27" t="str">
        <f t="shared" si="34"/>
        <v>N/A</v>
      </c>
      <c r="I185" s="8">
        <v>5.907</v>
      </c>
      <c r="J185" s="8">
        <v>25.69</v>
      </c>
      <c r="K185" s="28" t="s">
        <v>734</v>
      </c>
      <c r="L185" s="105" t="str">
        <f t="shared" si="35"/>
        <v>Yes</v>
      </c>
    </row>
    <row r="186" spans="1:12" ht="25.5" x14ac:dyDescent="0.2">
      <c r="A186" s="168" t="s">
        <v>516</v>
      </c>
      <c r="B186" s="22" t="s">
        <v>213</v>
      </c>
      <c r="C186" s="23">
        <v>9521</v>
      </c>
      <c r="D186" s="27" t="str">
        <f t="shared" si="32"/>
        <v>N/A</v>
      </c>
      <c r="E186" s="23">
        <v>9731</v>
      </c>
      <c r="F186" s="27" t="str">
        <f t="shared" si="33"/>
        <v>N/A</v>
      </c>
      <c r="G186" s="23">
        <v>10402</v>
      </c>
      <c r="H186" s="27" t="str">
        <f t="shared" si="34"/>
        <v>N/A</v>
      </c>
      <c r="I186" s="8">
        <v>2.206</v>
      </c>
      <c r="J186" s="8">
        <v>6.8949999999999996</v>
      </c>
      <c r="K186" s="28" t="s">
        <v>734</v>
      </c>
      <c r="L186" s="105" t="str">
        <f t="shared" si="35"/>
        <v>Yes</v>
      </c>
    </row>
    <row r="187" spans="1:12" ht="25.5" x14ac:dyDescent="0.2">
      <c r="A187" s="168" t="s">
        <v>1363</v>
      </c>
      <c r="B187" s="22" t="s">
        <v>213</v>
      </c>
      <c r="C187" s="29">
        <v>10902.610965</v>
      </c>
      <c r="D187" s="27" t="str">
        <f t="shared" si="32"/>
        <v>N/A</v>
      </c>
      <c r="E187" s="29">
        <v>11297.395026</v>
      </c>
      <c r="F187" s="27" t="str">
        <f t="shared" si="33"/>
        <v>N/A</v>
      </c>
      <c r="G187" s="29">
        <v>13284.062679999999</v>
      </c>
      <c r="H187" s="27" t="str">
        <f t="shared" si="34"/>
        <v>N/A</v>
      </c>
      <c r="I187" s="8">
        <v>3.621</v>
      </c>
      <c r="J187" s="8">
        <v>17.59</v>
      </c>
      <c r="K187" s="28" t="s">
        <v>734</v>
      </c>
      <c r="L187" s="105" t="str">
        <f t="shared" si="35"/>
        <v>Yes</v>
      </c>
    </row>
    <row r="188" spans="1:12" x14ac:dyDescent="0.2">
      <c r="A188" s="137" t="s">
        <v>1364</v>
      </c>
      <c r="B188" s="22" t="s">
        <v>213</v>
      </c>
      <c r="C188" s="29">
        <v>106809944</v>
      </c>
      <c r="D188" s="27" t="str">
        <f t="shared" ref="D188:D203" si="36">IF($B188="N/A","N/A",IF(C188&gt;10,"No",IF(C188&lt;-10,"No","Yes")))</f>
        <v>N/A</v>
      </c>
      <c r="E188" s="29">
        <v>112651724</v>
      </c>
      <c r="F188" s="27" t="str">
        <f t="shared" ref="F188:F203" si="37">IF($B188="N/A","N/A",IF(E188&gt;10,"No",IF(E188&lt;-10,"No","Yes")))</f>
        <v>N/A</v>
      </c>
      <c r="G188" s="29">
        <v>140798704</v>
      </c>
      <c r="H188" s="27" t="str">
        <f t="shared" ref="H188:H203" si="38">IF($B188="N/A","N/A",IF(G188&gt;10,"No",IF(G188&lt;-10,"No","Yes")))</f>
        <v>N/A</v>
      </c>
      <c r="I188" s="8">
        <v>5.4690000000000003</v>
      </c>
      <c r="J188" s="8">
        <v>24.99</v>
      </c>
      <c r="K188" s="28" t="s">
        <v>734</v>
      </c>
      <c r="L188" s="105" t="str">
        <f t="shared" ref="L188:L203" si="39">IF(J188="Div by 0", "N/A", IF(K188="N/A","N/A", IF(J188&gt;VALUE(MID(K188,1,2)), "No", IF(J188&lt;-1*VALUE(MID(K188,1,2)), "No", "Yes"))))</f>
        <v>Yes</v>
      </c>
    </row>
    <row r="189" spans="1:12" x14ac:dyDescent="0.2">
      <c r="A189" s="137" t="s">
        <v>1461</v>
      </c>
      <c r="B189" s="22" t="s">
        <v>213</v>
      </c>
      <c r="C189" s="23">
        <v>9653</v>
      </c>
      <c r="D189" s="27" t="str">
        <f t="shared" si="36"/>
        <v>N/A</v>
      </c>
      <c r="E189" s="23">
        <v>9985</v>
      </c>
      <c r="F189" s="27" t="str">
        <f t="shared" si="37"/>
        <v>N/A</v>
      </c>
      <c r="G189" s="23">
        <v>10519</v>
      </c>
      <c r="H189" s="27" t="str">
        <f t="shared" si="38"/>
        <v>N/A</v>
      </c>
      <c r="I189" s="8">
        <v>3.4390000000000001</v>
      </c>
      <c r="J189" s="8">
        <v>5.3479999999999999</v>
      </c>
      <c r="K189" s="28" t="s">
        <v>734</v>
      </c>
      <c r="L189" s="105" t="str">
        <f t="shared" si="39"/>
        <v>Yes</v>
      </c>
    </row>
    <row r="190" spans="1:12" x14ac:dyDescent="0.2">
      <c r="A190" s="137" t="s">
        <v>1462</v>
      </c>
      <c r="B190" s="22" t="s">
        <v>213</v>
      </c>
      <c r="C190" s="29">
        <v>11064.948098999999</v>
      </c>
      <c r="D190" s="27" t="str">
        <f t="shared" si="36"/>
        <v>N/A</v>
      </c>
      <c r="E190" s="29">
        <v>11282.095542999999</v>
      </c>
      <c r="F190" s="27" t="str">
        <f t="shared" si="37"/>
        <v>N/A</v>
      </c>
      <c r="G190" s="29">
        <v>13385.17958</v>
      </c>
      <c r="H190" s="27" t="str">
        <f t="shared" si="38"/>
        <v>N/A</v>
      </c>
      <c r="I190" s="8">
        <v>1.962</v>
      </c>
      <c r="J190" s="8">
        <v>18.64</v>
      </c>
      <c r="K190" s="28" t="s">
        <v>734</v>
      </c>
      <c r="L190" s="105" t="str">
        <f t="shared" si="39"/>
        <v>Yes</v>
      </c>
    </row>
    <row r="191" spans="1:12" x14ac:dyDescent="0.2">
      <c r="A191" s="137" t="s">
        <v>1463</v>
      </c>
      <c r="B191" s="22" t="s">
        <v>213</v>
      </c>
      <c r="C191" s="29">
        <v>9435.1834565999998</v>
      </c>
      <c r="D191" s="27" t="str">
        <f t="shared" si="36"/>
        <v>N/A</v>
      </c>
      <c r="E191" s="29">
        <v>9535.8681985000003</v>
      </c>
      <c r="F191" s="27" t="str">
        <f t="shared" si="37"/>
        <v>N/A</v>
      </c>
      <c r="G191" s="29">
        <v>9763.6089940000002</v>
      </c>
      <c r="H191" s="27" t="str">
        <f t="shared" si="38"/>
        <v>N/A</v>
      </c>
      <c r="I191" s="8">
        <v>1.0669999999999999</v>
      </c>
      <c r="J191" s="8">
        <v>2.3879999999999999</v>
      </c>
      <c r="K191" s="28" t="s">
        <v>734</v>
      </c>
      <c r="L191" s="105" t="str">
        <f t="shared" si="39"/>
        <v>Yes</v>
      </c>
    </row>
    <row r="192" spans="1:12" x14ac:dyDescent="0.2">
      <c r="A192" s="137" t="s">
        <v>1464</v>
      </c>
      <c r="B192" s="22" t="s">
        <v>213</v>
      </c>
      <c r="C192" s="29">
        <v>13031.197480000001</v>
      </c>
      <c r="D192" s="27" t="str">
        <f t="shared" si="36"/>
        <v>N/A</v>
      </c>
      <c r="E192" s="29">
        <v>13385.637326</v>
      </c>
      <c r="F192" s="27" t="str">
        <f t="shared" si="37"/>
        <v>N/A</v>
      </c>
      <c r="G192" s="29">
        <v>17459.91707</v>
      </c>
      <c r="H192" s="27" t="str">
        <f t="shared" si="38"/>
        <v>N/A</v>
      </c>
      <c r="I192" s="8">
        <v>2.72</v>
      </c>
      <c r="J192" s="8">
        <v>30.44</v>
      </c>
      <c r="K192" s="28" t="s">
        <v>734</v>
      </c>
      <c r="L192" s="105" t="str">
        <f t="shared" si="39"/>
        <v>No</v>
      </c>
    </row>
    <row r="193" spans="1:12" x14ac:dyDescent="0.2">
      <c r="A193" s="168" t="s">
        <v>1465</v>
      </c>
      <c r="B193" s="22" t="s">
        <v>213</v>
      </c>
      <c r="C193" s="5">
        <v>31.601519020000001</v>
      </c>
      <c r="D193" s="27" t="str">
        <f t="shared" si="36"/>
        <v>N/A</v>
      </c>
      <c r="E193" s="5">
        <v>31.998077231</v>
      </c>
      <c r="F193" s="27" t="str">
        <f t="shared" si="37"/>
        <v>N/A</v>
      </c>
      <c r="G193" s="5">
        <v>32.237205025999998</v>
      </c>
      <c r="H193" s="27" t="str">
        <f t="shared" si="38"/>
        <v>N/A</v>
      </c>
      <c r="I193" s="8">
        <v>1.2549999999999999</v>
      </c>
      <c r="J193" s="8">
        <v>0.74729999999999996</v>
      </c>
      <c r="K193" s="28" t="s">
        <v>734</v>
      </c>
      <c r="L193" s="105" t="str">
        <f t="shared" si="39"/>
        <v>Yes</v>
      </c>
    </row>
    <row r="194" spans="1:12" x14ac:dyDescent="0.2">
      <c r="A194" s="168" t="s">
        <v>1466</v>
      </c>
      <c r="B194" s="22" t="s">
        <v>213</v>
      </c>
      <c r="C194" s="5">
        <v>36.376811594000003</v>
      </c>
      <c r="D194" s="27" t="str">
        <f t="shared" si="36"/>
        <v>N/A</v>
      </c>
      <c r="E194" s="5">
        <v>36.754273359999999</v>
      </c>
      <c r="F194" s="27" t="str">
        <f t="shared" si="37"/>
        <v>N/A</v>
      </c>
      <c r="G194" s="5">
        <v>35.863721744000003</v>
      </c>
      <c r="H194" s="27" t="str">
        <f t="shared" si="38"/>
        <v>N/A</v>
      </c>
      <c r="I194" s="8">
        <v>1.038</v>
      </c>
      <c r="J194" s="8">
        <v>-2.42</v>
      </c>
      <c r="K194" s="28" t="s">
        <v>734</v>
      </c>
      <c r="L194" s="105" t="str">
        <f t="shared" si="39"/>
        <v>Yes</v>
      </c>
    </row>
    <row r="195" spans="1:12" x14ac:dyDescent="0.2">
      <c r="A195" s="168" t="s">
        <v>1467</v>
      </c>
      <c r="B195" s="22" t="s">
        <v>213</v>
      </c>
      <c r="C195" s="5">
        <v>27.537694782999999</v>
      </c>
      <c r="D195" s="27" t="str">
        <f t="shared" si="36"/>
        <v>N/A</v>
      </c>
      <c r="E195" s="5">
        <v>27.895384615000001</v>
      </c>
      <c r="F195" s="27" t="str">
        <f t="shared" si="37"/>
        <v>N/A</v>
      </c>
      <c r="G195" s="5">
        <v>29.173534259</v>
      </c>
      <c r="H195" s="27" t="str">
        <f t="shared" si="38"/>
        <v>N/A</v>
      </c>
      <c r="I195" s="8">
        <v>1.2989999999999999</v>
      </c>
      <c r="J195" s="8">
        <v>4.5819999999999999</v>
      </c>
      <c r="K195" s="28" t="s">
        <v>734</v>
      </c>
      <c r="L195" s="105" t="str">
        <f t="shared" si="39"/>
        <v>Yes</v>
      </c>
    </row>
    <row r="196" spans="1:12" ht="25.5" x14ac:dyDescent="0.2">
      <c r="A196" s="137" t="s">
        <v>1376</v>
      </c>
      <c r="B196" s="22" t="s">
        <v>213</v>
      </c>
      <c r="C196" s="29">
        <v>103803759</v>
      </c>
      <c r="D196" s="27" t="str">
        <f t="shared" si="36"/>
        <v>N/A</v>
      </c>
      <c r="E196" s="29">
        <v>109934951</v>
      </c>
      <c r="F196" s="27" t="str">
        <f t="shared" si="37"/>
        <v>N/A</v>
      </c>
      <c r="G196" s="29">
        <v>138180820</v>
      </c>
      <c r="H196" s="27" t="str">
        <f t="shared" si="38"/>
        <v>N/A</v>
      </c>
      <c r="I196" s="8">
        <v>5.907</v>
      </c>
      <c r="J196" s="8">
        <v>25.69</v>
      </c>
      <c r="K196" s="28" t="s">
        <v>734</v>
      </c>
      <c r="L196" s="105" t="str">
        <f t="shared" si="39"/>
        <v>Yes</v>
      </c>
    </row>
    <row r="197" spans="1:12" x14ac:dyDescent="0.2">
      <c r="A197" s="137" t="s">
        <v>1468</v>
      </c>
      <c r="B197" s="22" t="s">
        <v>213</v>
      </c>
      <c r="C197" s="23">
        <v>9521</v>
      </c>
      <c r="D197" s="27" t="str">
        <f t="shared" si="36"/>
        <v>N/A</v>
      </c>
      <c r="E197" s="23">
        <v>9731</v>
      </c>
      <c r="F197" s="27" t="str">
        <f t="shared" si="37"/>
        <v>N/A</v>
      </c>
      <c r="G197" s="23">
        <v>10402</v>
      </c>
      <c r="H197" s="27" t="str">
        <f t="shared" si="38"/>
        <v>N/A</v>
      </c>
      <c r="I197" s="8">
        <v>2.206</v>
      </c>
      <c r="J197" s="8">
        <v>6.8949999999999996</v>
      </c>
      <c r="K197" s="28" t="s">
        <v>734</v>
      </c>
      <c r="L197" s="105" t="str">
        <f t="shared" si="39"/>
        <v>Yes</v>
      </c>
    </row>
    <row r="198" spans="1:12" ht="25.5" x14ac:dyDescent="0.2">
      <c r="A198" s="137" t="s">
        <v>1469</v>
      </c>
      <c r="B198" s="22" t="s">
        <v>213</v>
      </c>
      <c r="C198" s="29">
        <v>10902.610965</v>
      </c>
      <c r="D198" s="27" t="str">
        <f t="shared" si="36"/>
        <v>N/A</v>
      </c>
      <c r="E198" s="29">
        <v>11297.395026</v>
      </c>
      <c r="F198" s="27" t="str">
        <f t="shared" si="37"/>
        <v>N/A</v>
      </c>
      <c r="G198" s="29">
        <v>13284.062679999999</v>
      </c>
      <c r="H198" s="27" t="str">
        <f t="shared" si="38"/>
        <v>N/A</v>
      </c>
      <c r="I198" s="8">
        <v>3.621</v>
      </c>
      <c r="J198" s="8">
        <v>17.59</v>
      </c>
      <c r="K198" s="28" t="s">
        <v>734</v>
      </c>
      <c r="L198" s="105" t="str">
        <f t="shared" si="39"/>
        <v>Yes</v>
      </c>
    </row>
    <row r="199" spans="1:12" ht="25.5" x14ac:dyDescent="0.2">
      <c r="A199" s="137" t="s">
        <v>1470</v>
      </c>
      <c r="B199" s="22" t="s">
        <v>213</v>
      </c>
      <c r="C199" s="29">
        <v>9393.9105954000006</v>
      </c>
      <c r="D199" s="27" t="str">
        <f t="shared" si="36"/>
        <v>N/A</v>
      </c>
      <c r="E199" s="29">
        <v>9522.8120495000003</v>
      </c>
      <c r="F199" s="27" t="str">
        <f t="shared" si="37"/>
        <v>N/A</v>
      </c>
      <c r="G199" s="29">
        <v>9744.5600508000007</v>
      </c>
      <c r="H199" s="27" t="str">
        <f t="shared" si="38"/>
        <v>N/A</v>
      </c>
      <c r="I199" s="8">
        <v>1.3720000000000001</v>
      </c>
      <c r="J199" s="8">
        <v>2.3290000000000002</v>
      </c>
      <c r="K199" s="28" t="s">
        <v>734</v>
      </c>
      <c r="L199" s="105" t="str">
        <f t="shared" si="39"/>
        <v>Yes</v>
      </c>
    </row>
    <row r="200" spans="1:12" ht="25.5" x14ac:dyDescent="0.2">
      <c r="A200" s="137" t="s">
        <v>1471</v>
      </c>
      <c r="B200" s="22" t="s">
        <v>213</v>
      </c>
      <c r="C200" s="29">
        <v>12765.673729</v>
      </c>
      <c r="D200" s="27" t="str">
        <f t="shared" si="36"/>
        <v>N/A</v>
      </c>
      <c r="E200" s="29">
        <v>13529.335499000001</v>
      </c>
      <c r="F200" s="27" t="str">
        <f t="shared" si="37"/>
        <v>N/A</v>
      </c>
      <c r="G200" s="29">
        <v>17320.569783999999</v>
      </c>
      <c r="H200" s="27" t="str">
        <f t="shared" si="38"/>
        <v>N/A</v>
      </c>
      <c r="I200" s="8">
        <v>5.9820000000000002</v>
      </c>
      <c r="J200" s="8">
        <v>28.02</v>
      </c>
      <c r="K200" s="28" t="s">
        <v>734</v>
      </c>
      <c r="L200" s="105" t="str">
        <f t="shared" si="39"/>
        <v>Yes</v>
      </c>
    </row>
    <row r="201" spans="1:12" ht="25.5" x14ac:dyDescent="0.2">
      <c r="A201" s="137" t="s">
        <v>1472</v>
      </c>
      <c r="B201" s="22" t="s">
        <v>213</v>
      </c>
      <c r="C201" s="5">
        <v>31.169383880000002</v>
      </c>
      <c r="D201" s="27" t="str">
        <f t="shared" si="36"/>
        <v>N/A</v>
      </c>
      <c r="E201" s="5">
        <v>31.184105111000001</v>
      </c>
      <c r="F201" s="27" t="str">
        <f t="shared" si="37"/>
        <v>N/A</v>
      </c>
      <c r="G201" s="5">
        <v>31.878639288999999</v>
      </c>
      <c r="H201" s="27" t="str">
        <f t="shared" si="38"/>
        <v>N/A</v>
      </c>
      <c r="I201" s="8">
        <v>4.7199999999999999E-2</v>
      </c>
      <c r="J201" s="8">
        <v>2.2269999999999999</v>
      </c>
      <c r="K201" s="28" t="s">
        <v>734</v>
      </c>
      <c r="L201" s="105" t="str">
        <f t="shared" si="39"/>
        <v>Yes</v>
      </c>
    </row>
    <row r="202" spans="1:12" ht="25.5" x14ac:dyDescent="0.2">
      <c r="A202" s="137" t="s">
        <v>1473</v>
      </c>
      <c r="B202" s="22" t="s">
        <v>213</v>
      </c>
      <c r="C202" s="5">
        <v>36.280193236999999</v>
      </c>
      <c r="D202" s="27" t="str">
        <f t="shared" si="36"/>
        <v>N/A</v>
      </c>
      <c r="E202" s="5">
        <v>36.558340653000002</v>
      </c>
      <c r="F202" s="27" t="str">
        <f t="shared" si="37"/>
        <v>N/A</v>
      </c>
      <c r="G202" s="5">
        <v>35.701794157999998</v>
      </c>
      <c r="H202" s="27" t="str">
        <f t="shared" si="38"/>
        <v>N/A</v>
      </c>
      <c r="I202" s="8">
        <v>0.76670000000000005</v>
      </c>
      <c r="J202" s="8">
        <v>-2.34</v>
      </c>
      <c r="K202" s="28" t="s">
        <v>734</v>
      </c>
      <c r="L202" s="105" t="str">
        <f t="shared" si="39"/>
        <v>Yes</v>
      </c>
    </row>
    <row r="203" spans="1:12" ht="25.5" x14ac:dyDescent="0.2">
      <c r="A203" s="173" t="s">
        <v>1474</v>
      </c>
      <c r="B203" s="113" t="s">
        <v>213</v>
      </c>
      <c r="C203" s="114">
        <v>26.799571005000001</v>
      </c>
      <c r="D203" s="145" t="str">
        <f t="shared" si="36"/>
        <v>N/A</v>
      </c>
      <c r="E203" s="114">
        <v>26.523076923000001</v>
      </c>
      <c r="F203" s="145" t="str">
        <f t="shared" si="37"/>
        <v>N/A</v>
      </c>
      <c r="G203" s="114">
        <v>28.63786202</v>
      </c>
      <c r="H203" s="145" t="str">
        <f t="shared" si="38"/>
        <v>N/A</v>
      </c>
      <c r="I203" s="146">
        <v>-1.03</v>
      </c>
      <c r="J203" s="146">
        <v>7.9729999999999999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289853</v>
      </c>
      <c r="D6" s="27" t="str">
        <f>IF($B6="N/A","N/A",IF(C6&gt;10,"No",IF(C6&lt;-10,"No","Yes")))</f>
        <v>N/A</v>
      </c>
      <c r="E6" s="23">
        <v>290840</v>
      </c>
      <c r="F6" s="27" t="str">
        <f>IF($B6="N/A","N/A",IF(E6&gt;10,"No",IF(E6&lt;-10,"No","Yes")))</f>
        <v>N/A</v>
      </c>
      <c r="G6" s="23">
        <v>313555</v>
      </c>
      <c r="H6" s="27" t="str">
        <f>IF($B6="N/A","N/A",IF(G6&gt;10,"No",IF(G6&lt;-10,"No","Yes")))</f>
        <v>N/A</v>
      </c>
      <c r="I6" s="8">
        <v>0.34050000000000002</v>
      </c>
      <c r="J6" s="8">
        <v>7.81</v>
      </c>
      <c r="K6" s="28" t="s">
        <v>734</v>
      </c>
      <c r="L6" s="105" t="str">
        <f t="shared" ref="L6:L46" si="0">IF(J6="Div by 0", "N/A", IF(K6="N/A","N/A", IF(J6&gt;VALUE(MID(K6,1,2)), "No", IF(J6&lt;-1*VALUE(MID(K6,1,2)), "No", "Yes"))))</f>
        <v>Yes</v>
      </c>
    </row>
    <row r="7" spans="1:12" x14ac:dyDescent="0.2">
      <c r="A7" s="168" t="s">
        <v>10</v>
      </c>
      <c r="B7" s="22" t="s">
        <v>213</v>
      </c>
      <c r="C7" s="23">
        <v>239427</v>
      </c>
      <c r="D7" s="27" t="str">
        <f>IF($B7="N/A","N/A",IF(C7&gt;10,"No",IF(C7&lt;-10,"No","Yes")))</f>
        <v>N/A</v>
      </c>
      <c r="E7" s="23">
        <v>242312</v>
      </c>
      <c r="F7" s="27" t="str">
        <f>IF($B7="N/A","N/A",IF(E7&gt;10,"No",IF(E7&lt;-10,"No","Yes")))</f>
        <v>N/A</v>
      </c>
      <c r="G7" s="23">
        <v>256143</v>
      </c>
      <c r="H7" s="27" t="str">
        <f>IF($B7="N/A","N/A",IF(G7&gt;10,"No",IF(G7&lt;-10,"No","Yes")))</f>
        <v>N/A</v>
      </c>
      <c r="I7" s="8">
        <v>1.2050000000000001</v>
      </c>
      <c r="J7" s="8">
        <v>5.7080000000000002</v>
      </c>
      <c r="K7" s="28" t="s">
        <v>734</v>
      </c>
      <c r="L7" s="105" t="str">
        <f t="shared" si="0"/>
        <v>Yes</v>
      </c>
    </row>
    <row r="8" spans="1:12" x14ac:dyDescent="0.2">
      <c r="A8" s="168" t="s">
        <v>91</v>
      </c>
      <c r="B8" s="5" t="s">
        <v>297</v>
      </c>
      <c r="C8" s="4">
        <v>82.602905610999997</v>
      </c>
      <c r="D8" s="27" t="str">
        <f>IF($B8="N/A","N/A",IF(C8&gt;90,"No",IF(C8&lt;65,"No","Yes")))</f>
        <v>Yes</v>
      </c>
      <c r="E8" s="4">
        <v>83.314537203</v>
      </c>
      <c r="F8" s="27" t="str">
        <f>IF($B8="N/A","N/A",IF(E8&gt;90,"No",IF(E8&lt;65,"No","Yes")))</f>
        <v>Yes</v>
      </c>
      <c r="G8" s="4">
        <v>81.689974645999996</v>
      </c>
      <c r="H8" s="27" t="str">
        <f>IF($B8="N/A","N/A",IF(G8&gt;90,"No",IF(G8&lt;65,"No","Yes")))</f>
        <v>Yes</v>
      </c>
      <c r="I8" s="8">
        <v>0.86150000000000004</v>
      </c>
      <c r="J8" s="8">
        <v>-1.95</v>
      </c>
      <c r="K8" s="28" t="s">
        <v>734</v>
      </c>
      <c r="L8" s="105" t="str">
        <f t="shared" si="0"/>
        <v>Yes</v>
      </c>
    </row>
    <row r="9" spans="1:12" x14ac:dyDescent="0.2">
      <c r="A9" s="168" t="s">
        <v>92</v>
      </c>
      <c r="B9" s="5" t="s">
        <v>298</v>
      </c>
      <c r="C9" s="4">
        <v>83.468959181000002</v>
      </c>
      <c r="D9" s="27" t="str">
        <f>IF($B9="N/A","N/A",IF(C9&gt;100,"No",IF(C9&lt;90,"No","Yes")))</f>
        <v>No</v>
      </c>
      <c r="E9" s="4">
        <v>83.422870298999996</v>
      </c>
      <c r="F9" s="27" t="str">
        <f>IF($B9="N/A","N/A",IF(E9&gt;100,"No",IF(E9&lt;90,"No","Yes")))</f>
        <v>No</v>
      </c>
      <c r="G9" s="4">
        <v>82.256690997999996</v>
      </c>
      <c r="H9" s="27" t="str">
        <f>IF($B9="N/A","N/A",IF(G9&gt;100,"No",IF(G9&lt;90,"No","Yes")))</f>
        <v>No</v>
      </c>
      <c r="I9" s="8">
        <v>-5.5E-2</v>
      </c>
      <c r="J9" s="8">
        <v>-1.4</v>
      </c>
      <c r="K9" s="28" t="s">
        <v>734</v>
      </c>
      <c r="L9" s="105" t="str">
        <f t="shared" si="0"/>
        <v>Yes</v>
      </c>
    </row>
    <row r="10" spans="1:12" x14ac:dyDescent="0.2">
      <c r="A10" s="168" t="s">
        <v>93</v>
      </c>
      <c r="B10" s="5" t="s">
        <v>299</v>
      </c>
      <c r="C10" s="4">
        <v>90.804037252000001</v>
      </c>
      <c r="D10" s="27" t="str">
        <f>IF($B10="N/A","N/A",IF(C10&gt;100,"No",IF(C10&lt;85,"No","Yes")))</f>
        <v>Yes</v>
      </c>
      <c r="E10" s="4">
        <v>91.033912323999999</v>
      </c>
      <c r="F10" s="27" t="str">
        <f>IF($B10="N/A","N/A",IF(E10&gt;100,"No",IF(E10&lt;85,"No","Yes")))</f>
        <v>Yes</v>
      </c>
      <c r="G10" s="4">
        <v>90.512037823</v>
      </c>
      <c r="H10" s="27" t="str">
        <f>IF($B10="N/A","N/A",IF(G10&gt;100,"No",IF(G10&lt;85,"No","Yes")))</f>
        <v>Yes</v>
      </c>
      <c r="I10" s="8">
        <v>0.25319999999999998</v>
      </c>
      <c r="J10" s="8">
        <v>-0.57299999999999995</v>
      </c>
      <c r="K10" s="28" t="s">
        <v>734</v>
      </c>
      <c r="L10" s="105" t="str">
        <f t="shared" si="0"/>
        <v>Yes</v>
      </c>
    </row>
    <row r="11" spans="1:12" x14ac:dyDescent="0.2">
      <c r="A11" s="168" t="s">
        <v>94</v>
      </c>
      <c r="B11" s="5" t="s">
        <v>300</v>
      </c>
      <c r="C11" s="4">
        <v>81.316055797000004</v>
      </c>
      <c r="D11" s="27" t="str">
        <f>IF($B11="N/A","N/A",IF(C11&gt;100,"No",IF(C11&lt;80,"No","Yes")))</f>
        <v>Yes</v>
      </c>
      <c r="E11" s="4">
        <v>82.258124047999999</v>
      </c>
      <c r="F11" s="27" t="str">
        <f>IF($B11="N/A","N/A",IF(E11&gt;100,"No",IF(E11&lt;80,"No","Yes")))</f>
        <v>Yes</v>
      </c>
      <c r="G11" s="4">
        <v>81.177303233999993</v>
      </c>
      <c r="H11" s="27" t="str">
        <f>IF($B11="N/A","N/A",IF(G11&gt;100,"No",IF(G11&lt;80,"No","Yes")))</f>
        <v>Yes</v>
      </c>
      <c r="I11" s="8">
        <v>1.159</v>
      </c>
      <c r="J11" s="8">
        <v>-1.31</v>
      </c>
      <c r="K11" s="28" t="s">
        <v>734</v>
      </c>
      <c r="L11" s="105" t="str">
        <f t="shared" si="0"/>
        <v>Yes</v>
      </c>
    </row>
    <row r="12" spans="1:12" x14ac:dyDescent="0.2">
      <c r="A12" s="168" t="s">
        <v>95</v>
      </c>
      <c r="B12" s="5" t="s">
        <v>300</v>
      </c>
      <c r="C12" s="4">
        <v>80.147006180999995</v>
      </c>
      <c r="D12" s="27" t="str">
        <f>IF($B12="N/A","N/A",IF(C12&gt;100,"No",IF(C12&lt;80,"No","Yes")))</f>
        <v>Yes</v>
      </c>
      <c r="E12" s="4">
        <v>80.354334351000006</v>
      </c>
      <c r="F12" s="27" t="str">
        <f>IF($B12="N/A","N/A",IF(E12&gt;100,"No",IF(E12&lt;80,"No","Yes")))</f>
        <v>Yes</v>
      </c>
      <c r="G12" s="4">
        <v>75.758696501000003</v>
      </c>
      <c r="H12" s="27" t="str">
        <f>IF($B12="N/A","N/A",IF(G12&gt;100,"No",IF(G12&lt;80,"No","Yes")))</f>
        <v>No</v>
      </c>
      <c r="I12" s="8">
        <v>0.25869999999999999</v>
      </c>
      <c r="J12" s="8">
        <v>-5.72</v>
      </c>
      <c r="K12" s="28" t="s">
        <v>734</v>
      </c>
      <c r="L12" s="105" t="str">
        <f t="shared" si="0"/>
        <v>Yes</v>
      </c>
    </row>
    <row r="13" spans="1:12" x14ac:dyDescent="0.2">
      <c r="A13" s="104" t="s">
        <v>96</v>
      </c>
      <c r="B13" s="22" t="s">
        <v>213</v>
      </c>
      <c r="C13" s="23">
        <v>227625.47</v>
      </c>
      <c r="D13" s="27" t="str">
        <f t="shared" ref="D13:D44" si="1">IF($B13="N/A","N/A",IF(C13&gt;10,"No",IF(C13&lt;-10,"No","Yes")))</f>
        <v>N/A</v>
      </c>
      <c r="E13" s="23">
        <v>232768.41</v>
      </c>
      <c r="F13" s="27" t="str">
        <f t="shared" ref="F13:F44" si="2">IF($B13="N/A","N/A",IF(E13&gt;10,"No",IF(E13&lt;-10,"No","Yes")))</f>
        <v>N/A</v>
      </c>
      <c r="G13" s="23">
        <v>254953.93</v>
      </c>
      <c r="H13" s="27" t="str">
        <f t="shared" ref="H13:H44" si="3">IF($B13="N/A","N/A",IF(G13&gt;10,"No",IF(G13&lt;-10,"No","Yes")))</f>
        <v>N/A</v>
      </c>
      <c r="I13" s="8">
        <v>2.2589999999999999</v>
      </c>
      <c r="J13" s="8">
        <v>9.5310000000000006</v>
      </c>
      <c r="K13" s="28" t="s">
        <v>734</v>
      </c>
      <c r="L13" s="105" t="str">
        <f t="shared" si="0"/>
        <v>Yes</v>
      </c>
    </row>
    <row r="14" spans="1:12" x14ac:dyDescent="0.2">
      <c r="A14" s="104" t="s">
        <v>100</v>
      </c>
      <c r="B14" s="22" t="s">
        <v>213</v>
      </c>
      <c r="C14" s="23">
        <v>15238</v>
      </c>
      <c r="D14" s="27" t="str">
        <f t="shared" si="1"/>
        <v>N/A</v>
      </c>
      <c r="E14" s="23">
        <v>15636</v>
      </c>
      <c r="F14" s="27" t="str">
        <f t="shared" si="2"/>
        <v>N/A</v>
      </c>
      <c r="G14" s="23">
        <v>16440</v>
      </c>
      <c r="H14" s="27" t="str">
        <f t="shared" si="3"/>
        <v>N/A</v>
      </c>
      <c r="I14" s="8">
        <v>2.6120000000000001</v>
      </c>
      <c r="J14" s="8">
        <v>5.1420000000000003</v>
      </c>
      <c r="K14" s="28" t="s">
        <v>734</v>
      </c>
      <c r="L14" s="105" t="str">
        <f t="shared" si="0"/>
        <v>Yes</v>
      </c>
    </row>
    <row r="15" spans="1:12" x14ac:dyDescent="0.2">
      <c r="A15" s="104" t="s">
        <v>975</v>
      </c>
      <c r="B15" s="22" t="s">
        <v>213</v>
      </c>
      <c r="C15" s="23">
        <v>2199</v>
      </c>
      <c r="D15" s="27" t="str">
        <f t="shared" si="1"/>
        <v>N/A</v>
      </c>
      <c r="E15" s="23">
        <v>2189</v>
      </c>
      <c r="F15" s="27" t="str">
        <f t="shared" si="2"/>
        <v>N/A</v>
      </c>
      <c r="G15" s="23">
        <v>28</v>
      </c>
      <c r="H15" s="27" t="str">
        <f t="shared" si="3"/>
        <v>N/A</v>
      </c>
      <c r="I15" s="8">
        <v>-0.45500000000000002</v>
      </c>
      <c r="J15" s="8">
        <v>-98.7</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1970</v>
      </c>
      <c r="D17" s="27" t="str">
        <f t="shared" si="1"/>
        <v>N/A</v>
      </c>
      <c r="E17" s="23">
        <v>2192</v>
      </c>
      <c r="F17" s="27" t="str">
        <f t="shared" si="2"/>
        <v>N/A</v>
      </c>
      <c r="G17" s="23">
        <v>2377</v>
      </c>
      <c r="H17" s="27" t="str">
        <f t="shared" si="3"/>
        <v>N/A</v>
      </c>
      <c r="I17" s="8">
        <v>11.27</v>
      </c>
      <c r="J17" s="8">
        <v>8.44</v>
      </c>
      <c r="K17" s="28" t="s">
        <v>734</v>
      </c>
      <c r="L17" s="105" t="str">
        <f t="shared" si="0"/>
        <v>Yes</v>
      </c>
    </row>
    <row r="18" spans="1:12" x14ac:dyDescent="0.2">
      <c r="A18" s="104" t="s">
        <v>978</v>
      </c>
      <c r="B18" s="22" t="s">
        <v>213</v>
      </c>
      <c r="C18" s="23">
        <v>11069</v>
      </c>
      <c r="D18" s="27" t="str">
        <f t="shared" si="1"/>
        <v>N/A</v>
      </c>
      <c r="E18" s="23">
        <v>11255</v>
      </c>
      <c r="F18" s="27" t="str">
        <f t="shared" si="2"/>
        <v>N/A</v>
      </c>
      <c r="G18" s="23">
        <v>14035</v>
      </c>
      <c r="H18" s="27" t="str">
        <f t="shared" si="3"/>
        <v>N/A</v>
      </c>
      <c r="I18" s="8">
        <v>1.68</v>
      </c>
      <c r="J18" s="8">
        <v>24.7</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41018</v>
      </c>
      <c r="D20" s="27" t="str">
        <f t="shared" si="1"/>
        <v>N/A</v>
      </c>
      <c r="E20" s="23">
        <v>42315</v>
      </c>
      <c r="F20" s="27" t="str">
        <f t="shared" si="2"/>
        <v>N/A</v>
      </c>
      <c r="G20" s="23">
        <v>43571</v>
      </c>
      <c r="H20" s="27" t="str">
        <f t="shared" si="3"/>
        <v>N/A</v>
      </c>
      <c r="I20" s="8">
        <v>3.1619999999999999</v>
      </c>
      <c r="J20" s="8">
        <v>2.968</v>
      </c>
      <c r="K20" s="28" t="s">
        <v>734</v>
      </c>
      <c r="L20" s="105" t="str">
        <f t="shared" si="0"/>
        <v>Yes</v>
      </c>
    </row>
    <row r="21" spans="1:12" x14ac:dyDescent="0.2">
      <c r="A21" s="104" t="s">
        <v>980</v>
      </c>
      <c r="B21" s="22" t="s">
        <v>213</v>
      </c>
      <c r="C21" s="23">
        <v>14344</v>
      </c>
      <c r="D21" s="27" t="str">
        <f t="shared" si="1"/>
        <v>N/A</v>
      </c>
      <c r="E21" s="23">
        <v>14351</v>
      </c>
      <c r="F21" s="27" t="str">
        <f t="shared" si="2"/>
        <v>N/A</v>
      </c>
      <c r="G21" s="23">
        <v>220</v>
      </c>
      <c r="H21" s="27" t="str">
        <f t="shared" si="3"/>
        <v>N/A</v>
      </c>
      <c r="I21" s="8">
        <v>4.8800000000000003E-2</v>
      </c>
      <c r="J21" s="8">
        <v>-98.5</v>
      </c>
      <c r="K21" s="28" t="s">
        <v>734</v>
      </c>
      <c r="L21" s="105" t="str">
        <f t="shared" si="0"/>
        <v>No</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2070</v>
      </c>
      <c r="D23" s="27" t="str">
        <f>IF($B23="N/A","N/A",IF(C23&gt;10,"No",IF(C23&lt;-10,"No","Yes")))</f>
        <v>N/A</v>
      </c>
      <c r="E23" s="23">
        <v>2273</v>
      </c>
      <c r="F23" s="27" t="str">
        <f t="shared" si="2"/>
        <v>N/A</v>
      </c>
      <c r="G23" s="23">
        <v>2241</v>
      </c>
      <c r="H23" s="27" t="str">
        <f t="shared" si="3"/>
        <v>N/A</v>
      </c>
      <c r="I23" s="8">
        <v>9.8070000000000004</v>
      </c>
      <c r="J23" s="8">
        <v>-1.41</v>
      </c>
      <c r="K23" s="28" t="s">
        <v>734</v>
      </c>
      <c r="L23" s="105" t="str">
        <f t="shared" si="0"/>
        <v>Yes</v>
      </c>
    </row>
    <row r="24" spans="1:12" x14ac:dyDescent="0.2">
      <c r="A24" s="104" t="s">
        <v>983</v>
      </c>
      <c r="B24" s="22" t="s">
        <v>213</v>
      </c>
      <c r="C24" s="23">
        <v>24604</v>
      </c>
      <c r="D24" s="27" t="str">
        <f t="shared" si="1"/>
        <v>N/A</v>
      </c>
      <c r="E24" s="23">
        <v>25691</v>
      </c>
      <c r="F24" s="27" t="str">
        <f t="shared" si="2"/>
        <v>N/A</v>
      </c>
      <c r="G24" s="23">
        <v>41110</v>
      </c>
      <c r="H24" s="27" t="str">
        <f t="shared" si="3"/>
        <v>N/A</v>
      </c>
      <c r="I24" s="8">
        <v>4.4180000000000001</v>
      </c>
      <c r="J24" s="8">
        <v>60.02</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191694</v>
      </c>
      <c r="D26" s="27" t="str">
        <f t="shared" si="1"/>
        <v>N/A</v>
      </c>
      <c r="E26" s="23">
        <v>189653</v>
      </c>
      <c r="F26" s="27" t="str">
        <f t="shared" si="2"/>
        <v>N/A</v>
      </c>
      <c r="G26" s="23">
        <v>204875</v>
      </c>
      <c r="H26" s="27" t="str">
        <f t="shared" si="3"/>
        <v>N/A</v>
      </c>
      <c r="I26" s="8">
        <v>-1.06</v>
      </c>
      <c r="J26" s="8">
        <v>8.0259999999999998</v>
      </c>
      <c r="K26" s="28" t="s">
        <v>734</v>
      </c>
      <c r="L26" s="105" t="str">
        <f t="shared" si="0"/>
        <v>Yes</v>
      </c>
    </row>
    <row r="27" spans="1:12" x14ac:dyDescent="0.2">
      <c r="A27" s="104" t="s">
        <v>985</v>
      </c>
      <c r="B27" s="22" t="s">
        <v>213</v>
      </c>
      <c r="C27" s="23">
        <v>2940</v>
      </c>
      <c r="D27" s="27" t="str">
        <f t="shared" si="1"/>
        <v>N/A</v>
      </c>
      <c r="E27" s="23">
        <v>2676</v>
      </c>
      <c r="F27" s="27" t="str">
        <f t="shared" si="2"/>
        <v>N/A</v>
      </c>
      <c r="G27" s="23">
        <v>2252</v>
      </c>
      <c r="H27" s="27" t="str">
        <f t="shared" si="3"/>
        <v>N/A</v>
      </c>
      <c r="I27" s="8">
        <v>-8.98</v>
      </c>
      <c r="J27" s="8">
        <v>-15.8</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184116</v>
      </c>
      <c r="D30" s="27" t="str">
        <f t="shared" si="1"/>
        <v>N/A</v>
      </c>
      <c r="E30" s="23">
        <v>182283</v>
      </c>
      <c r="F30" s="27" t="str">
        <f t="shared" si="2"/>
        <v>N/A</v>
      </c>
      <c r="G30" s="23">
        <v>197889</v>
      </c>
      <c r="H30" s="27" t="str">
        <f t="shared" si="3"/>
        <v>N/A</v>
      </c>
      <c r="I30" s="8">
        <v>-0.996</v>
      </c>
      <c r="J30" s="8">
        <v>8.5609999999999999</v>
      </c>
      <c r="K30" s="28" t="s">
        <v>734</v>
      </c>
      <c r="L30" s="105" t="str">
        <f t="shared" si="0"/>
        <v>Yes</v>
      </c>
    </row>
    <row r="31" spans="1:12" x14ac:dyDescent="0.2">
      <c r="A31" s="104" t="s">
        <v>989</v>
      </c>
      <c r="B31" s="22" t="s">
        <v>213</v>
      </c>
      <c r="C31" s="23">
        <v>78</v>
      </c>
      <c r="D31" s="27" t="str">
        <f t="shared" si="1"/>
        <v>N/A</v>
      </c>
      <c r="E31" s="23">
        <v>11</v>
      </c>
      <c r="F31" s="27" t="str">
        <f t="shared" si="2"/>
        <v>N/A</v>
      </c>
      <c r="G31" s="23">
        <v>11</v>
      </c>
      <c r="H31" s="27" t="str">
        <f t="shared" si="3"/>
        <v>N/A</v>
      </c>
      <c r="I31" s="8">
        <v>-98.7</v>
      </c>
      <c r="J31" s="8">
        <v>0</v>
      </c>
      <c r="K31" s="28" t="s">
        <v>734</v>
      </c>
      <c r="L31" s="105" t="str">
        <f t="shared" si="0"/>
        <v>Yes</v>
      </c>
    </row>
    <row r="32" spans="1:12" x14ac:dyDescent="0.2">
      <c r="A32" s="104" t="s">
        <v>990</v>
      </c>
      <c r="B32" s="22" t="s">
        <v>213</v>
      </c>
      <c r="C32" s="23">
        <v>4401</v>
      </c>
      <c r="D32" s="27" t="str">
        <f t="shared" si="1"/>
        <v>N/A</v>
      </c>
      <c r="E32" s="23">
        <v>4573</v>
      </c>
      <c r="F32" s="27" t="str">
        <f t="shared" si="2"/>
        <v>N/A</v>
      </c>
      <c r="G32" s="23">
        <v>4732</v>
      </c>
      <c r="H32" s="27" t="str">
        <f t="shared" si="3"/>
        <v>N/A</v>
      </c>
      <c r="I32" s="8">
        <v>3.9079999999999999</v>
      </c>
      <c r="J32" s="8">
        <v>3.4769999999999999</v>
      </c>
      <c r="K32" s="28" t="s">
        <v>734</v>
      </c>
      <c r="L32" s="105" t="str">
        <f t="shared" si="0"/>
        <v>Yes</v>
      </c>
    </row>
    <row r="33" spans="1:12" x14ac:dyDescent="0.2">
      <c r="A33" s="104" t="s">
        <v>991</v>
      </c>
      <c r="B33" s="22" t="s">
        <v>213</v>
      </c>
      <c r="C33" s="23">
        <v>159</v>
      </c>
      <c r="D33" s="27" t="str">
        <f t="shared" si="1"/>
        <v>N/A</v>
      </c>
      <c r="E33" s="23">
        <v>120</v>
      </c>
      <c r="F33" s="27" t="str">
        <f t="shared" si="2"/>
        <v>N/A</v>
      </c>
      <c r="G33" s="23">
        <v>11</v>
      </c>
      <c r="H33" s="27" t="str">
        <f t="shared" si="3"/>
        <v>N/A</v>
      </c>
      <c r="I33" s="8">
        <v>-24.5</v>
      </c>
      <c r="J33" s="8">
        <v>-99.2</v>
      </c>
      <c r="K33" s="28" t="s">
        <v>734</v>
      </c>
      <c r="L33" s="105" t="str">
        <f t="shared" si="0"/>
        <v>No</v>
      </c>
    </row>
    <row r="34" spans="1:12" x14ac:dyDescent="0.2">
      <c r="A34" s="104" t="s">
        <v>105</v>
      </c>
      <c r="B34" s="22" t="s">
        <v>213</v>
      </c>
      <c r="C34" s="23">
        <v>41903</v>
      </c>
      <c r="D34" s="27" t="str">
        <f t="shared" si="1"/>
        <v>N/A</v>
      </c>
      <c r="E34" s="23">
        <v>43236</v>
      </c>
      <c r="F34" s="27" t="str">
        <f t="shared" si="2"/>
        <v>N/A</v>
      </c>
      <c r="G34" s="23">
        <v>48669</v>
      </c>
      <c r="H34" s="27" t="str">
        <f t="shared" si="3"/>
        <v>N/A</v>
      </c>
      <c r="I34" s="8">
        <v>3.181</v>
      </c>
      <c r="J34" s="8">
        <v>12.57</v>
      </c>
      <c r="K34" s="28" t="s">
        <v>734</v>
      </c>
      <c r="L34" s="105" t="str">
        <f t="shared" si="0"/>
        <v>Yes</v>
      </c>
    </row>
    <row r="35" spans="1:12" x14ac:dyDescent="0.2">
      <c r="A35" s="104" t="s">
        <v>992</v>
      </c>
      <c r="B35" s="22" t="s">
        <v>213</v>
      </c>
      <c r="C35" s="23">
        <v>23585</v>
      </c>
      <c r="D35" s="27" t="str">
        <f t="shared" si="1"/>
        <v>N/A</v>
      </c>
      <c r="E35" s="23">
        <v>24951</v>
      </c>
      <c r="F35" s="27" t="str">
        <f t="shared" si="2"/>
        <v>N/A</v>
      </c>
      <c r="G35" s="23">
        <v>36272</v>
      </c>
      <c r="H35" s="27" t="str">
        <f t="shared" si="3"/>
        <v>N/A</v>
      </c>
      <c r="I35" s="8">
        <v>5.7919999999999998</v>
      </c>
      <c r="J35" s="8">
        <v>45.37</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9647</v>
      </c>
      <c r="D38" s="27" t="str">
        <f t="shared" si="1"/>
        <v>N/A</v>
      </c>
      <c r="E38" s="23">
        <v>8583</v>
      </c>
      <c r="F38" s="27" t="str">
        <f t="shared" si="2"/>
        <v>N/A</v>
      </c>
      <c r="G38" s="23">
        <v>8468</v>
      </c>
      <c r="H38" s="27" t="str">
        <f t="shared" si="3"/>
        <v>N/A</v>
      </c>
      <c r="I38" s="8">
        <v>-11</v>
      </c>
      <c r="J38" s="8">
        <v>-1.34</v>
      </c>
      <c r="K38" s="28" t="s">
        <v>734</v>
      </c>
      <c r="L38" s="105" t="str">
        <f t="shared" si="0"/>
        <v>Yes</v>
      </c>
    </row>
    <row r="39" spans="1:12" x14ac:dyDescent="0.2">
      <c r="A39" s="104" t="s">
        <v>996</v>
      </c>
      <c r="B39" s="22" t="s">
        <v>213</v>
      </c>
      <c r="C39" s="23">
        <v>8190</v>
      </c>
      <c r="D39" s="27" t="str">
        <f t="shared" si="1"/>
        <v>N/A</v>
      </c>
      <c r="E39" s="23">
        <v>9284</v>
      </c>
      <c r="F39" s="27" t="str">
        <f t="shared" si="2"/>
        <v>N/A</v>
      </c>
      <c r="G39" s="23">
        <v>3856</v>
      </c>
      <c r="H39" s="27" t="str">
        <f t="shared" si="3"/>
        <v>N/A</v>
      </c>
      <c r="I39" s="8">
        <v>13.36</v>
      </c>
      <c r="J39" s="8">
        <v>-58.5</v>
      </c>
      <c r="K39" s="28" t="s">
        <v>734</v>
      </c>
      <c r="L39" s="105" t="str">
        <f t="shared" si="0"/>
        <v>No</v>
      </c>
    </row>
    <row r="40" spans="1:12" x14ac:dyDescent="0.2">
      <c r="A40" s="104" t="s">
        <v>997</v>
      </c>
      <c r="B40" s="22" t="s">
        <v>213</v>
      </c>
      <c r="C40" s="23">
        <v>481</v>
      </c>
      <c r="D40" s="27" t="str">
        <f t="shared" si="1"/>
        <v>N/A</v>
      </c>
      <c r="E40" s="23">
        <v>418</v>
      </c>
      <c r="F40" s="27" t="str">
        <f t="shared" si="2"/>
        <v>N/A</v>
      </c>
      <c r="G40" s="23">
        <v>73</v>
      </c>
      <c r="H40" s="27" t="str">
        <f t="shared" si="3"/>
        <v>N/A</v>
      </c>
      <c r="I40" s="8">
        <v>-13.1</v>
      </c>
      <c r="J40" s="8">
        <v>-82.5</v>
      </c>
      <c r="K40" s="28" t="s">
        <v>734</v>
      </c>
      <c r="L40" s="105" t="str">
        <f t="shared" si="0"/>
        <v>No</v>
      </c>
    </row>
    <row r="41" spans="1:12" x14ac:dyDescent="0.2">
      <c r="A41" s="168" t="s">
        <v>84</v>
      </c>
      <c r="B41" s="22" t="s">
        <v>213</v>
      </c>
      <c r="C41" s="29">
        <v>1394442377</v>
      </c>
      <c r="D41" s="27" t="str">
        <f t="shared" si="1"/>
        <v>N/A</v>
      </c>
      <c r="E41" s="29">
        <v>1391345125</v>
      </c>
      <c r="F41" s="27" t="str">
        <f t="shared" si="2"/>
        <v>N/A</v>
      </c>
      <c r="G41" s="29">
        <v>1439630151</v>
      </c>
      <c r="H41" s="27" t="str">
        <f t="shared" si="3"/>
        <v>N/A</v>
      </c>
      <c r="I41" s="8">
        <v>-0.222</v>
      </c>
      <c r="J41" s="8">
        <v>3.47</v>
      </c>
      <c r="K41" s="28" t="s">
        <v>734</v>
      </c>
      <c r="L41" s="105" t="str">
        <f t="shared" si="0"/>
        <v>Yes</v>
      </c>
    </row>
    <row r="42" spans="1:12" x14ac:dyDescent="0.2">
      <c r="A42" s="168" t="s">
        <v>1475</v>
      </c>
      <c r="B42" s="22" t="s">
        <v>213</v>
      </c>
      <c r="C42" s="29">
        <v>4810.8605982999998</v>
      </c>
      <c r="D42" s="27" t="str">
        <f t="shared" si="1"/>
        <v>N/A</v>
      </c>
      <c r="E42" s="29">
        <v>4783.8850399000003</v>
      </c>
      <c r="F42" s="27" t="str">
        <f t="shared" si="2"/>
        <v>N/A</v>
      </c>
      <c r="G42" s="29">
        <v>4591.3161996999997</v>
      </c>
      <c r="H42" s="27" t="str">
        <f t="shared" si="3"/>
        <v>N/A</v>
      </c>
      <c r="I42" s="8">
        <v>-0.56100000000000005</v>
      </c>
      <c r="J42" s="8">
        <v>-4.03</v>
      </c>
      <c r="K42" s="28" t="s">
        <v>734</v>
      </c>
      <c r="L42" s="105" t="str">
        <f t="shared" si="0"/>
        <v>Yes</v>
      </c>
    </row>
    <row r="43" spans="1:12" x14ac:dyDescent="0.2">
      <c r="A43" s="168" t="s">
        <v>1476</v>
      </c>
      <c r="B43" s="22" t="s">
        <v>213</v>
      </c>
      <c r="C43" s="29">
        <v>5824.0815656000004</v>
      </c>
      <c r="D43" s="27" t="str">
        <f t="shared" si="1"/>
        <v>N/A</v>
      </c>
      <c r="E43" s="29">
        <v>5741.9571667999999</v>
      </c>
      <c r="F43" s="27" t="str">
        <f t="shared" si="2"/>
        <v>N/A</v>
      </c>
      <c r="G43" s="29">
        <v>5620.4157482000001</v>
      </c>
      <c r="H43" s="27" t="str">
        <f t="shared" si="3"/>
        <v>N/A</v>
      </c>
      <c r="I43" s="8">
        <v>-1.41</v>
      </c>
      <c r="J43" s="8">
        <v>-2.12</v>
      </c>
      <c r="K43" s="28" t="s">
        <v>734</v>
      </c>
      <c r="L43" s="105" t="str">
        <f t="shared" si="0"/>
        <v>Yes</v>
      </c>
    </row>
    <row r="44" spans="1:12" x14ac:dyDescent="0.2">
      <c r="A44" s="137" t="s">
        <v>107</v>
      </c>
      <c r="B44" s="22" t="s">
        <v>213</v>
      </c>
      <c r="C44" s="29">
        <v>58553321</v>
      </c>
      <c r="D44" s="27" t="str">
        <f t="shared" si="1"/>
        <v>N/A</v>
      </c>
      <c r="E44" s="29">
        <v>113840637</v>
      </c>
      <c r="F44" s="27" t="str">
        <f t="shared" si="2"/>
        <v>N/A</v>
      </c>
      <c r="G44" s="29">
        <v>178015823</v>
      </c>
      <c r="H44" s="27" t="str">
        <f t="shared" si="3"/>
        <v>N/A</v>
      </c>
      <c r="I44" s="8">
        <v>94.42</v>
      </c>
      <c r="J44" s="8">
        <v>56.37</v>
      </c>
      <c r="K44" s="28" t="s">
        <v>734</v>
      </c>
      <c r="L44" s="105" t="str">
        <f t="shared" si="0"/>
        <v>No</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734</v>
      </c>
      <c r="L46" s="105" t="str">
        <f t="shared" si="0"/>
        <v>N/A</v>
      </c>
    </row>
    <row r="47" spans="1:12" x14ac:dyDescent="0.2">
      <c r="A47" s="168" t="s">
        <v>1278</v>
      </c>
      <c r="B47" s="22" t="s">
        <v>213</v>
      </c>
      <c r="C47" s="29" t="s">
        <v>1748</v>
      </c>
      <c r="D47" s="27" t="str">
        <f t="shared" si="4"/>
        <v>N/A</v>
      </c>
      <c r="E47" s="29" t="s">
        <v>1748</v>
      </c>
      <c r="F47" s="27" t="str">
        <f t="shared" si="5"/>
        <v>N/A</v>
      </c>
      <c r="G47" s="29" t="s">
        <v>1748</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11993.342301999999</v>
      </c>
      <c r="D48" s="27" t="str">
        <f t="shared" ref="D48:D74" si="7">IF($B48="N/A","N/A",IF(C48&gt;10,"No",IF(C48&lt;-10,"No","Yes")))</f>
        <v>N/A</v>
      </c>
      <c r="E48" s="29">
        <v>11972.898248</v>
      </c>
      <c r="F48" s="27" t="str">
        <f t="shared" ref="F48:F74" si="8">IF($B48="N/A","N/A",IF(E48&gt;10,"No",IF(E48&lt;-10,"No","Yes")))</f>
        <v>N/A</v>
      </c>
      <c r="G48" s="29">
        <v>13295.959672000001</v>
      </c>
      <c r="H48" s="27" t="str">
        <f t="shared" ref="H48:H74" si="9">IF($B48="N/A","N/A",IF(G48&gt;10,"No",IF(G48&lt;-10,"No","Yes")))</f>
        <v>N/A</v>
      </c>
      <c r="I48" s="8">
        <v>-0.17</v>
      </c>
      <c r="J48" s="8">
        <v>11.05</v>
      </c>
      <c r="K48" s="28" t="s">
        <v>734</v>
      </c>
      <c r="L48" s="105" t="str">
        <f t="shared" ref="L48:L74" si="10">IF(J48="Div by 0", "N/A", IF(K48="N/A","N/A", IF(J48&gt;VALUE(MID(K48,1,2)), "No", IF(J48&lt;-1*VALUE(MID(K48,1,2)), "No", "Yes"))))</f>
        <v>Yes</v>
      </c>
    </row>
    <row r="49" spans="1:12" x14ac:dyDescent="0.2">
      <c r="A49" s="168" t="s">
        <v>1478</v>
      </c>
      <c r="B49" s="22" t="s">
        <v>213</v>
      </c>
      <c r="C49" s="29">
        <v>8024.8963164999996</v>
      </c>
      <c r="D49" s="27" t="str">
        <f t="shared" si="7"/>
        <v>N/A</v>
      </c>
      <c r="E49" s="29">
        <v>8097.9383280000002</v>
      </c>
      <c r="F49" s="27" t="str">
        <f t="shared" si="8"/>
        <v>N/A</v>
      </c>
      <c r="G49" s="29">
        <v>695.28571428999999</v>
      </c>
      <c r="H49" s="27" t="str">
        <f t="shared" si="9"/>
        <v>N/A</v>
      </c>
      <c r="I49" s="8">
        <v>0.91020000000000001</v>
      </c>
      <c r="J49" s="8">
        <v>-91.4</v>
      </c>
      <c r="K49" s="28" t="s">
        <v>734</v>
      </c>
      <c r="L49" s="105" t="str">
        <f t="shared" si="10"/>
        <v>No</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335.46345178000001</v>
      </c>
      <c r="D51" s="27" t="str">
        <f t="shared" si="7"/>
        <v>N/A</v>
      </c>
      <c r="E51" s="29">
        <v>436.31158758999999</v>
      </c>
      <c r="F51" s="27" t="str">
        <f t="shared" si="8"/>
        <v>N/A</v>
      </c>
      <c r="G51" s="29">
        <v>422.85191417999999</v>
      </c>
      <c r="H51" s="27" t="str">
        <f t="shared" si="9"/>
        <v>N/A</v>
      </c>
      <c r="I51" s="8">
        <v>30.06</v>
      </c>
      <c r="J51" s="8">
        <v>-3.08</v>
      </c>
      <c r="K51" s="28" t="s">
        <v>734</v>
      </c>
      <c r="L51" s="105" t="str">
        <f t="shared" si="10"/>
        <v>Yes</v>
      </c>
    </row>
    <row r="52" spans="1:12" x14ac:dyDescent="0.2">
      <c r="A52" s="168" t="s">
        <v>1481</v>
      </c>
      <c r="B52" s="22" t="s">
        <v>213</v>
      </c>
      <c r="C52" s="29">
        <v>14856.530852</v>
      </c>
      <c r="D52" s="27" t="str">
        <f t="shared" si="7"/>
        <v>N/A</v>
      </c>
      <c r="E52" s="29">
        <v>14973.385606</v>
      </c>
      <c r="F52" s="27" t="str">
        <f t="shared" si="8"/>
        <v>N/A</v>
      </c>
      <c r="G52" s="29">
        <v>15501.317421</v>
      </c>
      <c r="H52" s="27" t="str">
        <f t="shared" si="9"/>
        <v>N/A</v>
      </c>
      <c r="I52" s="8">
        <v>0.78659999999999997</v>
      </c>
      <c r="J52" s="8">
        <v>3.5259999999999998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16841.610342</v>
      </c>
      <c r="D54" s="27" t="str">
        <f t="shared" si="7"/>
        <v>N/A</v>
      </c>
      <c r="E54" s="29">
        <v>16578.659388</v>
      </c>
      <c r="F54" s="27" t="str">
        <f t="shared" si="8"/>
        <v>N/A</v>
      </c>
      <c r="G54" s="29">
        <v>16486.723163999999</v>
      </c>
      <c r="H54" s="27" t="str">
        <f t="shared" si="9"/>
        <v>N/A</v>
      </c>
      <c r="I54" s="8">
        <v>-1.56</v>
      </c>
      <c r="J54" s="8">
        <v>-0.55500000000000005</v>
      </c>
      <c r="K54" s="28" t="s">
        <v>734</v>
      </c>
      <c r="L54" s="105" t="str">
        <f t="shared" si="10"/>
        <v>Yes</v>
      </c>
    </row>
    <row r="55" spans="1:12" x14ac:dyDescent="0.2">
      <c r="A55" s="168" t="s">
        <v>1484</v>
      </c>
      <c r="B55" s="22" t="s">
        <v>213</v>
      </c>
      <c r="C55" s="29">
        <v>16377.279559000001</v>
      </c>
      <c r="D55" s="27" t="str">
        <f t="shared" si="7"/>
        <v>N/A</v>
      </c>
      <c r="E55" s="29">
        <v>16600.998536999999</v>
      </c>
      <c r="F55" s="27" t="str">
        <f t="shared" si="8"/>
        <v>N/A</v>
      </c>
      <c r="G55" s="29">
        <v>2348.5090909</v>
      </c>
      <c r="H55" s="27" t="str">
        <f t="shared" si="9"/>
        <v>N/A</v>
      </c>
      <c r="I55" s="8">
        <v>1.3660000000000001</v>
      </c>
      <c r="J55" s="8">
        <v>-85.9</v>
      </c>
      <c r="K55" s="28" t="s">
        <v>734</v>
      </c>
      <c r="L55" s="105" t="str">
        <f t="shared" si="10"/>
        <v>No</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4981.7280192999997</v>
      </c>
      <c r="D57" s="27" t="str">
        <f t="shared" si="7"/>
        <v>N/A</v>
      </c>
      <c r="E57" s="29">
        <v>4619.5670919000004</v>
      </c>
      <c r="F57" s="27" t="str">
        <f t="shared" si="8"/>
        <v>N/A</v>
      </c>
      <c r="G57" s="29">
        <v>3910.7336011000002</v>
      </c>
      <c r="H57" s="27" t="str">
        <f t="shared" si="9"/>
        <v>N/A</v>
      </c>
      <c r="I57" s="8">
        <v>-7.27</v>
      </c>
      <c r="J57" s="8">
        <v>-15.3</v>
      </c>
      <c r="K57" s="28" t="s">
        <v>734</v>
      </c>
      <c r="L57" s="105" t="str">
        <f t="shared" si="10"/>
        <v>Yes</v>
      </c>
    </row>
    <row r="58" spans="1:12" x14ac:dyDescent="0.2">
      <c r="A58" s="168" t="s">
        <v>1487</v>
      </c>
      <c r="B58" s="22" t="s">
        <v>213</v>
      </c>
      <c r="C58" s="29">
        <v>18110.116160000001</v>
      </c>
      <c r="D58" s="27" t="str">
        <f t="shared" si="7"/>
        <v>N/A</v>
      </c>
      <c r="E58" s="29">
        <v>17624.256198999999</v>
      </c>
      <c r="F58" s="27" t="str">
        <f t="shared" si="8"/>
        <v>N/A</v>
      </c>
      <c r="G58" s="29">
        <v>17247.929676</v>
      </c>
      <c r="H58" s="27" t="str">
        <f t="shared" si="9"/>
        <v>N/A</v>
      </c>
      <c r="I58" s="8">
        <v>-2.68</v>
      </c>
      <c r="J58" s="8">
        <v>-2.14</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1762.8812639</v>
      </c>
      <c r="D60" s="27" t="str">
        <f t="shared" si="7"/>
        <v>N/A</v>
      </c>
      <c r="E60" s="29">
        <v>1719.8797646</v>
      </c>
      <c r="F60" s="27" t="str">
        <f t="shared" si="8"/>
        <v>N/A</v>
      </c>
      <c r="G60" s="29">
        <v>1569.7130153000001</v>
      </c>
      <c r="H60" s="27" t="str">
        <f t="shared" si="9"/>
        <v>N/A</v>
      </c>
      <c r="I60" s="8">
        <v>-2.44</v>
      </c>
      <c r="J60" s="8">
        <v>-8.73</v>
      </c>
      <c r="K60" s="28" t="s">
        <v>734</v>
      </c>
      <c r="L60" s="105" t="str">
        <f t="shared" si="10"/>
        <v>Yes</v>
      </c>
    </row>
    <row r="61" spans="1:12" x14ac:dyDescent="0.2">
      <c r="A61" s="168" t="s">
        <v>1490</v>
      </c>
      <c r="B61" s="22" t="s">
        <v>213</v>
      </c>
      <c r="C61" s="29">
        <v>4138.2901361000004</v>
      </c>
      <c r="D61" s="27" t="str">
        <f t="shared" si="7"/>
        <v>N/A</v>
      </c>
      <c r="E61" s="29">
        <v>3858.2245889000001</v>
      </c>
      <c r="F61" s="27" t="str">
        <f t="shared" si="8"/>
        <v>N/A</v>
      </c>
      <c r="G61" s="29">
        <v>3978.6429840000001</v>
      </c>
      <c r="H61" s="27" t="str">
        <f t="shared" si="9"/>
        <v>N/A</v>
      </c>
      <c r="I61" s="8">
        <v>-6.77</v>
      </c>
      <c r="J61" s="8">
        <v>3.121</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1650.1062482</v>
      </c>
      <c r="D64" s="27" t="str">
        <f t="shared" si="7"/>
        <v>N/A</v>
      </c>
      <c r="E64" s="29">
        <v>1611.4274617000001</v>
      </c>
      <c r="F64" s="27" t="str">
        <f t="shared" si="8"/>
        <v>N/A</v>
      </c>
      <c r="G64" s="29">
        <v>1490.020845</v>
      </c>
      <c r="H64" s="27" t="str">
        <f t="shared" si="9"/>
        <v>N/A</v>
      </c>
      <c r="I64" s="8">
        <v>-2.34</v>
      </c>
      <c r="J64" s="8">
        <v>-7.53</v>
      </c>
      <c r="K64" s="28" t="s">
        <v>734</v>
      </c>
      <c r="L64" s="105" t="str">
        <f t="shared" si="10"/>
        <v>Yes</v>
      </c>
    </row>
    <row r="65" spans="1:12" x14ac:dyDescent="0.2">
      <c r="A65" s="168" t="s">
        <v>1494</v>
      </c>
      <c r="B65" s="22" t="s">
        <v>213</v>
      </c>
      <c r="C65" s="29">
        <v>7713.7307692000004</v>
      </c>
      <c r="D65" s="27" t="str">
        <f t="shared" si="7"/>
        <v>N/A</v>
      </c>
      <c r="E65" s="29">
        <v>7040</v>
      </c>
      <c r="F65" s="27" t="str">
        <f t="shared" si="8"/>
        <v>N/A</v>
      </c>
      <c r="G65" s="29">
        <v>4550</v>
      </c>
      <c r="H65" s="27" t="str">
        <f t="shared" si="9"/>
        <v>N/A</v>
      </c>
      <c r="I65" s="8">
        <v>-8.73</v>
      </c>
      <c r="J65" s="8">
        <v>-35.4</v>
      </c>
      <c r="K65" s="28" t="s">
        <v>734</v>
      </c>
      <c r="L65" s="105" t="str">
        <f t="shared" si="10"/>
        <v>No</v>
      </c>
    </row>
    <row r="66" spans="1:12" x14ac:dyDescent="0.2">
      <c r="A66" s="168" t="s">
        <v>1495</v>
      </c>
      <c r="B66" s="22" t="s">
        <v>213</v>
      </c>
      <c r="C66" s="29">
        <v>4831.3378777999997</v>
      </c>
      <c r="D66" s="27" t="str">
        <f t="shared" si="7"/>
        <v>N/A</v>
      </c>
      <c r="E66" s="29">
        <v>4815.8698885000003</v>
      </c>
      <c r="F66" s="27" t="str">
        <f t="shared" si="8"/>
        <v>N/A</v>
      </c>
      <c r="G66" s="29">
        <v>3755.6561707999999</v>
      </c>
      <c r="H66" s="27" t="str">
        <f t="shared" si="9"/>
        <v>N/A</v>
      </c>
      <c r="I66" s="8">
        <v>-0.32</v>
      </c>
      <c r="J66" s="8">
        <v>-22</v>
      </c>
      <c r="K66" s="28" t="s">
        <v>734</v>
      </c>
      <c r="L66" s="105" t="str">
        <f t="shared" si="10"/>
        <v>Yes</v>
      </c>
    </row>
    <row r="67" spans="1:12" x14ac:dyDescent="0.2">
      <c r="A67" s="168" t="s">
        <v>1496</v>
      </c>
      <c r="B67" s="22" t="s">
        <v>213</v>
      </c>
      <c r="C67" s="29">
        <v>577.59119496999995</v>
      </c>
      <c r="D67" s="27" t="str">
        <f t="shared" si="7"/>
        <v>N/A</v>
      </c>
      <c r="E67" s="29">
        <v>749.19166667000002</v>
      </c>
      <c r="F67" s="27" t="str">
        <f t="shared" si="8"/>
        <v>N/A</v>
      </c>
      <c r="G67" s="29">
        <v>0</v>
      </c>
      <c r="H67" s="27" t="str">
        <f t="shared" si="9"/>
        <v>N/A</v>
      </c>
      <c r="I67" s="8">
        <v>29.71</v>
      </c>
      <c r="J67" s="8">
        <v>-100</v>
      </c>
      <c r="K67" s="28" t="s">
        <v>734</v>
      </c>
      <c r="L67" s="105" t="str">
        <f t="shared" si="10"/>
        <v>No</v>
      </c>
    </row>
    <row r="68" spans="1:12" x14ac:dyDescent="0.2">
      <c r="A68" s="168" t="s">
        <v>1497</v>
      </c>
      <c r="B68" s="22" t="s">
        <v>213</v>
      </c>
      <c r="C68" s="29">
        <v>4365.9139679999998</v>
      </c>
      <c r="D68" s="27" t="str">
        <f t="shared" si="7"/>
        <v>N/A</v>
      </c>
      <c r="E68" s="29">
        <v>4080.6401841000002</v>
      </c>
      <c r="F68" s="27" t="str">
        <f t="shared" si="8"/>
        <v>N/A</v>
      </c>
      <c r="G68" s="29">
        <v>3721.1901827000002</v>
      </c>
      <c r="H68" s="27" t="str">
        <f t="shared" si="9"/>
        <v>N/A</v>
      </c>
      <c r="I68" s="8">
        <v>-6.53</v>
      </c>
      <c r="J68" s="8">
        <v>-8.81</v>
      </c>
      <c r="K68" s="28" t="s">
        <v>734</v>
      </c>
      <c r="L68" s="105" t="str">
        <f t="shared" si="10"/>
        <v>Yes</v>
      </c>
    </row>
    <row r="69" spans="1:12" x14ac:dyDescent="0.2">
      <c r="A69" s="168" t="s">
        <v>1498</v>
      </c>
      <c r="B69" s="22" t="s">
        <v>213</v>
      </c>
      <c r="C69" s="29">
        <v>4648.4222599000004</v>
      </c>
      <c r="D69" s="27" t="str">
        <f t="shared" si="7"/>
        <v>N/A</v>
      </c>
      <c r="E69" s="29">
        <v>4304.3736523999996</v>
      </c>
      <c r="F69" s="27" t="str">
        <f t="shared" si="8"/>
        <v>N/A</v>
      </c>
      <c r="G69" s="29">
        <v>3877.4847540999999</v>
      </c>
      <c r="H69" s="27" t="str">
        <f t="shared" si="9"/>
        <v>N/A</v>
      </c>
      <c r="I69" s="8">
        <v>-7.4</v>
      </c>
      <c r="J69" s="8">
        <v>-9.92</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4426.8592307999998</v>
      </c>
      <c r="D72" s="27" t="str">
        <f t="shared" si="7"/>
        <v>N/A</v>
      </c>
      <c r="E72" s="29">
        <v>4576.3580333</v>
      </c>
      <c r="F72" s="27" t="str">
        <f t="shared" si="8"/>
        <v>N/A</v>
      </c>
      <c r="G72" s="29">
        <v>4360.5650685000001</v>
      </c>
      <c r="H72" s="27" t="str">
        <f t="shared" si="9"/>
        <v>N/A</v>
      </c>
      <c r="I72" s="8">
        <v>3.3769999999999998</v>
      </c>
      <c r="J72" s="8">
        <v>-4.72</v>
      </c>
      <c r="K72" s="28" t="s">
        <v>734</v>
      </c>
      <c r="L72" s="105" t="str">
        <f t="shared" si="10"/>
        <v>Yes</v>
      </c>
    </row>
    <row r="73" spans="1:12" x14ac:dyDescent="0.2">
      <c r="A73" s="168" t="s">
        <v>1502</v>
      </c>
      <c r="B73" s="22" t="s">
        <v>213</v>
      </c>
      <c r="C73" s="29">
        <v>3691.7422465999998</v>
      </c>
      <c r="D73" s="27" t="str">
        <f t="shared" si="7"/>
        <v>N/A</v>
      </c>
      <c r="E73" s="29">
        <v>3161.3217362999999</v>
      </c>
      <c r="F73" s="27" t="str">
        <f t="shared" si="8"/>
        <v>N/A</v>
      </c>
      <c r="G73" s="29">
        <v>912.74740664000001</v>
      </c>
      <c r="H73" s="27" t="str">
        <f t="shared" si="9"/>
        <v>N/A</v>
      </c>
      <c r="I73" s="8">
        <v>-14.4</v>
      </c>
      <c r="J73" s="8">
        <v>-71.099999999999994</v>
      </c>
      <c r="K73" s="28" t="s">
        <v>734</v>
      </c>
      <c r="L73" s="105" t="str">
        <f t="shared" si="10"/>
        <v>No</v>
      </c>
    </row>
    <row r="74" spans="1:12" x14ac:dyDescent="0.2">
      <c r="A74" s="168" t="s">
        <v>1503</v>
      </c>
      <c r="B74" s="22" t="s">
        <v>213</v>
      </c>
      <c r="C74" s="29">
        <v>770.42411642000002</v>
      </c>
      <c r="D74" s="27" t="str">
        <f t="shared" si="7"/>
        <v>N/A</v>
      </c>
      <c r="E74" s="29">
        <v>965.40669856</v>
      </c>
      <c r="F74" s="27" t="str">
        <f t="shared" si="8"/>
        <v>N/A</v>
      </c>
      <c r="G74" s="29">
        <v>241.90410958999999</v>
      </c>
      <c r="H74" s="27" t="str">
        <f t="shared" si="9"/>
        <v>N/A</v>
      </c>
      <c r="I74" s="8">
        <v>25.31</v>
      </c>
      <c r="J74" s="8">
        <v>-74.900000000000006</v>
      </c>
      <c r="K74" s="28" t="s">
        <v>734</v>
      </c>
      <c r="L74" s="105" t="str">
        <f t="shared" si="10"/>
        <v>No</v>
      </c>
    </row>
    <row r="75" spans="1:12" x14ac:dyDescent="0.2">
      <c r="A75" s="168" t="s">
        <v>1585</v>
      </c>
      <c r="B75" s="22" t="s">
        <v>213</v>
      </c>
      <c r="C75" s="29">
        <v>286433024</v>
      </c>
      <c r="D75" s="27" t="str">
        <f t="shared" ref="D75:D144" si="11">IF($B75="N/A","N/A",IF(C75&gt;10,"No",IF(C75&lt;-10,"No","Yes")))</f>
        <v>N/A</v>
      </c>
      <c r="E75" s="29">
        <v>276502759</v>
      </c>
      <c r="F75" s="27" t="str">
        <f t="shared" ref="F75:F144" si="12">IF($B75="N/A","N/A",IF(E75&gt;10,"No",IF(E75&lt;-10,"No","Yes")))</f>
        <v>N/A</v>
      </c>
      <c r="G75" s="29">
        <v>295562461</v>
      </c>
      <c r="H75" s="27" t="str">
        <f t="shared" ref="H75:H144" si="13">IF($B75="N/A","N/A",IF(G75&gt;10,"No",IF(G75&lt;-10,"No","Yes")))</f>
        <v>N/A</v>
      </c>
      <c r="I75" s="8">
        <v>-3.47</v>
      </c>
      <c r="J75" s="8">
        <v>6.8929999999999998</v>
      </c>
      <c r="K75" s="28" t="s">
        <v>734</v>
      </c>
      <c r="L75" s="105" t="str">
        <f t="shared" ref="L75:L135" si="14">IF(J75="Div by 0", "N/A", IF(K75="N/A","N/A", IF(J75&gt;VALUE(MID(K75,1,2)), "No", IF(J75&lt;-1*VALUE(MID(K75,1,2)), "No", "Yes"))))</f>
        <v>Yes</v>
      </c>
    </row>
    <row r="76" spans="1:12" x14ac:dyDescent="0.2">
      <c r="A76" s="168" t="s">
        <v>595</v>
      </c>
      <c r="B76" s="22" t="s">
        <v>213</v>
      </c>
      <c r="C76" s="23">
        <v>27599</v>
      </c>
      <c r="D76" s="27" t="str">
        <f t="shared" si="11"/>
        <v>N/A</v>
      </c>
      <c r="E76" s="23">
        <v>27202</v>
      </c>
      <c r="F76" s="27" t="str">
        <f t="shared" si="12"/>
        <v>N/A</v>
      </c>
      <c r="G76" s="23">
        <v>28815</v>
      </c>
      <c r="H76" s="27" t="str">
        <f t="shared" si="13"/>
        <v>N/A</v>
      </c>
      <c r="I76" s="8">
        <v>-1.44</v>
      </c>
      <c r="J76" s="8">
        <v>5.93</v>
      </c>
      <c r="K76" s="28" t="s">
        <v>734</v>
      </c>
      <c r="L76" s="105" t="str">
        <f t="shared" si="14"/>
        <v>Yes</v>
      </c>
    </row>
    <row r="77" spans="1:12" x14ac:dyDescent="0.2">
      <c r="A77" s="168" t="s">
        <v>1412</v>
      </c>
      <c r="B77" s="22" t="s">
        <v>213</v>
      </c>
      <c r="C77" s="29">
        <v>10378.384144</v>
      </c>
      <c r="D77" s="27" t="str">
        <f t="shared" si="11"/>
        <v>N/A</v>
      </c>
      <c r="E77" s="29">
        <v>10164.795199</v>
      </c>
      <c r="F77" s="27" t="str">
        <f t="shared" si="12"/>
        <v>N/A</v>
      </c>
      <c r="G77" s="29">
        <v>10257.243136999999</v>
      </c>
      <c r="H77" s="27" t="str">
        <f t="shared" si="13"/>
        <v>N/A</v>
      </c>
      <c r="I77" s="8">
        <v>-2.06</v>
      </c>
      <c r="J77" s="8">
        <v>0.90949999999999998</v>
      </c>
      <c r="K77" s="28" t="s">
        <v>734</v>
      </c>
      <c r="L77" s="105" t="str">
        <f t="shared" si="14"/>
        <v>Yes</v>
      </c>
    </row>
    <row r="78" spans="1:12" x14ac:dyDescent="0.2">
      <c r="A78" s="168" t="s">
        <v>1413</v>
      </c>
      <c r="B78" s="22" t="s">
        <v>213</v>
      </c>
      <c r="C78" s="23">
        <v>4.2345374831999996</v>
      </c>
      <c r="D78" s="27" t="str">
        <f t="shared" si="11"/>
        <v>N/A</v>
      </c>
      <c r="E78" s="23">
        <v>4.2836188516</v>
      </c>
      <c r="F78" s="27" t="str">
        <f t="shared" si="12"/>
        <v>N/A</v>
      </c>
      <c r="G78" s="23">
        <v>4.1453756724000002</v>
      </c>
      <c r="H78" s="27" t="str">
        <f t="shared" si="13"/>
        <v>N/A</v>
      </c>
      <c r="I78" s="8">
        <v>1.159</v>
      </c>
      <c r="J78" s="8">
        <v>-3.23</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1451160</v>
      </c>
      <c r="D82" s="27" t="str">
        <f t="shared" si="11"/>
        <v>N/A</v>
      </c>
      <c r="E82" s="29">
        <v>1814934</v>
      </c>
      <c r="F82" s="27" t="str">
        <f t="shared" si="12"/>
        <v>N/A</v>
      </c>
      <c r="G82" s="29">
        <v>2250214</v>
      </c>
      <c r="H82" s="27" t="str">
        <f t="shared" si="13"/>
        <v>N/A</v>
      </c>
      <c r="I82" s="8">
        <v>25.07</v>
      </c>
      <c r="J82" s="8">
        <v>23.98</v>
      </c>
      <c r="K82" s="28" t="s">
        <v>734</v>
      </c>
      <c r="L82" s="105" t="str">
        <f t="shared" si="14"/>
        <v>Yes</v>
      </c>
    </row>
    <row r="83" spans="1:12" x14ac:dyDescent="0.2">
      <c r="A83" s="168" t="s">
        <v>599</v>
      </c>
      <c r="B83" s="22" t="s">
        <v>213</v>
      </c>
      <c r="C83" s="23">
        <v>78</v>
      </c>
      <c r="D83" s="27" t="str">
        <f t="shared" si="11"/>
        <v>N/A</v>
      </c>
      <c r="E83" s="23">
        <v>100</v>
      </c>
      <c r="F83" s="27" t="str">
        <f t="shared" si="12"/>
        <v>N/A</v>
      </c>
      <c r="G83" s="23">
        <v>118</v>
      </c>
      <c r="H83" s="27" t="str">
        <f t="shared" si="13"/>
        <v>N/A</v>
      </c>
      <c r="I83" s="8">
        <v>28.21</v>
      </c>
      <c r="J83" s="8">
        <v>18</v>
      </c>
      <c r="K83" s="28" t="s">
        <v>734</v>
      </c>
      <c r="L83" s="105" t="str">
        <f t="shared" si="14"/>
        <v>Yes</v>
      </c>
    </row>
    <row r="84" spans="1:12" ht="25.5" x14ac:dyDescent="0.2">
      <c r="A84" s="137" t="s">
        <v>1415</v>
      </c>
      <c r="B84" s="22" t="s">
        <v>213</v>
      </c>
      <c r="C84" s="29">
        <v>18604.615385000001</v>
      </c>
      <c r="D84" s="27" t="str">
        <f t="shared" si="11"/>
        <v>N/A</v>
      </c>
      <c r="E84" s="29">
        <v>18149.34</v>
      </c>
      <c r="F84" s="27" t="str">
        <f t="shared" si="12"/>
        <v>N/A</v>
      </c>
      <c r="G84" s="29">
        <v>19069.610169</v>
      </c>
      <c r="H84" s="27" t="str">
        <f t="shared" si="13"/>
        <v>N/A</v>
      </c>
      <c r="I84" s="8">
        <v>-2.4500000000000002</v>
      </c>
      <c r="J84" s="8">
        <v>5.0709999999999997</v>
      </c>
      <c r="K84" s="28" t="s">
        <v>734</v>
      </c>
      <c r="L84" s="105" t="str">
        <f t="shared" si="14"/>
        <v>Yes</v>
      </c>
    </row>
    <row r="85" spans="1:12" x14ac:dyDescent="0.2">
      <c r="A85" s="137" t="s">
        <v>600</v>
      </c>
      <c r="B85" s="22" t="s">
        <v>213</v>
      </c>
      <c r="C85" s="29">
        <v>30265112</v>
      </c>
      <c r="D85" s="27" t="str">
        <f t="shared" si="11"/>
        <v>N/A</v>
      </c>
      <c r="E85" s="29">
        <v>30566698</v>
      </c>
      <c r="F85" s="27" t="str">
        <f t="shared" si="12"/>
        <v>N/A</v>
      </c>
      <c r="G85" s="29">
        <v>30002991</v>
      </c>
      <c r="H85" s="27" t="str">
        <f t="shared" si="13"/>
        <v>N/A</v>
      </c>
      <c r="I85" s="8">
        <v>0.99650000000000005</v>
      </c>
      <c r="J85" s="8">
        <v>-1.84</v>
      </c>
      <c r="K85" s="28" t="s">
        <v>734</v>
      </c>
      <c r="L85" s="105" t="str">
        <f t="shared" si="14"/>
        <v>Yes</v>
      </c>
    </row>
    <row r="86" spans="1:12" x14ac:dyDescent="0.2">
      <c r="A86" s="137" t="s">
        <v>601</v>
      </c>
      <c r="B86" s="22" t="s">
        <v>213</v>
      </c>
      <c r="C86" s="23">
        <v>321</v>
      </c>
      <c r="D86" s="27" t="str">
        <f t="shared" si="11"/>
        <v>N/A</v>
      </c>
      <c r="E86" s="23">
        <v>346</v>
      </c>
      <c r="F86" s="27" t="str">
        <f t="shared" si="12"/>
        <v>N/A</v>
      </c>
      <c r="G86" s="23">
        <v>356</v>
      </c>
      <c r="H86" s="27" t="str">
        <f t="shared" si="13"/>
        <v>N/A</v>
      </c>
      <c r="I86" s="8">
        <v>7.7880000000000003</v>
      </c>
      <c r="J86" s="8">
        <v>2.89</v>
      </c>
      <c r="K86" s="28" t="s">
        <v>734</v>
      </c>
      <c r="L86" s="105" t="str">
        <f t="shared" si="14"/>
        <v>Yes</v>
      </c>
    </row>
    <row r="87" spans="1:12" x14ac:dyDescent="0.2">
      <c r="A87" s="137" t="s">
        <v>1416</v>
      </c>
      <c r="B87" s="22" t="s">
        <v>213</v>
      </c>
      <c r="C87" s="29">
        <v>94283.838006000005</v>
      </c>
      <c r="D87" s="27" t="str">
        <f t="shared" si="11"/>
        <v>N/A</v>
      </c>
      <c r="E87" s="29">
        <v>88343.057803000003</v>
      </c>
      <c r="F87" s="27" t="str">
        <f t="shared" si="12"/>
        <v>N/A</v>
      </c>
      <c r="G87" s="29">
        <v>84278.064606999993</v>
      </c>
      <c r="H87" s="27" t="str">
        <f t="shared" si="13"/>
        <v>N/A</v>
      </c>
      <c r="I87" s="8">
        <v>-6.3</v>
      </c>
      <c r="J87" s="8">
        <v>-4.5999999999999996</v>
      </c>
      <c r="K87" s="28" t="s">
        <v>734</v>
      </c>
      <c r="L87" s="105" t="str">
        <f t="shared" si="14"/>
        <v>Yes</v>
      </c>
    </row>
    <row r="88" spans="1:12" x14ac:dyDescent="0.2">
      <c r="A88" s="168" t="s">
        <v>602</v>
      </c>
      <c r="B88" s="22" t="s">
        <v>213</v>
      </c>
      <c r="C88" s="29">
        <v>120061354</v>
      </c>
      <c r="D88" s="27" t="str">
        <f t="shared" si="11"/>
        <v>N/A</v>
      </c>
      <c r="E88" s="29">
        <v>116706998</v>
      </c>
      <c r="F88" s="27" t="str">
        <f t="shared" si="12"/>
        <v>N/A</v>
      </c>
      <c r="G88" s="29">
        <v>152447472</v>
      </c>
      <c r="H88" s="27" t="str">
        <f t="shared" si="13"/>
        <v>N/A</v>
      </c>
      <c r="I88" s="8">
        <v>-2.79</v>
      </c>
      <c r="J88" s="8">
        <v>30.62</v>
      </c>
      <c r="K88" s="28" t="s">
        <v>734</v>
      </c>
      <c r="L88" s="105" t="str">
        <f t="shared" si="14"/>
        <v>No</v>
      </c>
    </row>
    <row r="89" spans="1:12" x14ac:dyDescent="0.2">
      <c r="A89" s="172" t="s">
        <v>603</v>
      </c>
      <c r="B89" s="23" t="s">
        <v>213</v>
      </c>
      <c r="C89" s="23">
        <v>3964</v>
      </c>
      <c r="D89" s="27" t="str">
        <f t="shared" si="11"/>
        <v>N/A</v>
      </c>
      <c r="E89" s="23">
        <v>3845</v>
      </c>
      <c r="F89" s="27" t="str">
        <f t="shared" si="12"/>
        <v>N/A</v>
      </c>
      <c r="G89" s="23">
        <v>4080</v>
      </c>
      <c r="H89" s="27" t="str">
        <f t="shared" si="13"/>
        <v>N/A</v>
      </c>
      <c r="I89" s="8">
        <v>-3</v>
      </c>
      <c r="J89" s="8">
        <v>6.1120000000000001</v>
      </c>
      <c r="K89" s="31" t="s">
        <v>734</v>
      </c>
      <c r="L89" s="105" t="str">
        <f t="shared" si="14"/>
        <v>Yes</v>
      </c>
    </row>
    <row r="90" spans="1:12" x14ac:dyDescent="0.2">
      <c r="A90" s="168" t="s">
        <v>1417</v>
      </c>
      <c r="B90" s="22" t="s">
        <v>213</v>
      </c>
      <c r="C90" s="29">
        <v>30287.929869</v>
      </c>
      <c r="D90" s="27" t="str">
        <f t="shared" si="11"/>
        <v>N/A</v>
      </c>
      <c r="E90" s="29">
        <v>30352.925358</v>
      </c>
      <c r="F90" s="27" t="str">
        <f t="shared" si="12"/>
        <v>N/A</v>
      </c>
      <c r="G90" s="29">
        <v>37364.576471</v>
      </c>
      <c r="H90" s="27" t="str">
        <f t="shared" si="13"/>
        <v>N/A</v>
      </c>
      <c r="I90" s="8">
        <v>0.21460000000000001</v>
      </c>
      <c r="J90" s="8">
        <v>23.1</v>
      </c>
      <c r="K90" s="28" t="s">
        <v>734</v>
      </c>
      <c r="L90" s="105" t="str">
        <f t="shared" si="14"/>
        <v>Yes</v>
      </c>
    </row>
    <row r="91" spans="1:12" ht="25.5" x14ac:dyDescent="0.2">
      <c r="A91" s="168" t="s">
        <v>604</v>
      </c>
      <c r="B91" s="22" t="s">
        <v>213</v>
      </c>
      <c r="C91" s="29">
        <v>89247370</v>
      </c>
      <c r="D91" s="27" t="str">
        <f t="shared" si="11"/>
        <v>N/A</v>
      </c>
      <c r="E91" s="29">
        <v>91706407</v>
      </c>
      <c r="F91" s="27" t="str">
        <f t="shared" si="12"/>
        <v>N/A</v>
      </c>
      <c r="G91" s="29">
        <v>95887101</v>
      </c>
      <c r="H91" s="27" t="str">
        <f t="shared" si="13"/>
        <v>N/A</v>
      </c>
      <c r="I91" s="8">
        <v>2.7549999999999999</v>
      </c>
      <c r="J91" s="8">
        <v>4.5590000000000002</v>
      </c>
      <c r="K91" s="28" t="s">
        <v>734</v>
      </c>
      <c r="L91" s="105" t="str">
        <f t="shared" si="14"/>
        <v>Yes</v>
      </c>
    </row>
    <row r="92" spans="1:12" x14ac:dyDescent="0.2">
      <c r="A92" s="168" t="s">
        <v>605</v>
      </c>
      <c r="B92" s="22" t="s">
        <v>213</v>
      </c>
      <c r="C92" s="23">
        <v>185978</v>
      </c>
      <c r="D92" s="27" t="str">
        <f t="shared" si="11"/>
        <v>N/A</v>
      </c>
      <c r="E92" s="23">
        <v>185903</v>
      </c>
      <c r="F92" s="27" t="str">
        <f t="shared" si="12"/>
        <v>N/A</v>
      </c>
      <c r="G92" s="23">
        <v>194882</v>
      </c>
      <c r="H92" s="27" t="str">
        <f t="shared" si="13"/>
        <v>N/A</v>
      </c>
      <c r="I92" s="8">
        <v>-0.04</v>
      </c>
      <c r="J92" s="8">
        <v>4.83</v>
      </c>
      <c r="K92" s="28" t="s">
        <v>734</v>
      </c>
      <c r="L92" s="105" t="str">
        <f t="shared" si="14"/>
        <v>Yes</v>
      </c>
    </row>
    <row r="93" spans="1:12" x14ac:dyDescent="0.2">
      <c r="A93" s="168" t="s">
        <v>1418</v>
      </c>
      <c r="B93" s="22" t="s">
        <v>213</v>
      </c>
      <c r="C93" s="29">
        <v>479.88133004999997</v>
      </c>
      <c r="D93" s="27" t="str">
        <f t="shared" si="11"/>
        <v>N/A</v>
      </c>
      <c r="E93" s="29">
        <v>493.30245881000002</v>
      </c>
      <c r="F93" s="27" t="str">
        <f t="shared" si="12"/>
        <v>N/A</v>
      </c>
      <c r="G93" s="29">
        <v>492.02646217</v>
      </c>
      <c r="H93" s="27" t="str">
        <f t="shared" si="13"/>
        <v>N/A</v>
      </c>
      <c r="I93" s="8">
        <v>2.7970000000000002</v>
      </c>
      <c r="J93" s="8">
        <v>-0.25900000000000001</v>
      </c>
      <c r="K93" s="28" t="s">
        <v>734</v>
      </c>
      <c r="L93" s="105" t="str">
        <f t="shared" si="14"/>
        <v>Yes</v>
      </c>
    </row>
    <row r="94" spans="1:12" x14ac:dyDescent="0.2">
      <c r="A94" s="168" t="s">
        <v>606</v>
      </c>
      <c r="B94" s="22" t="s">
        <v>213</v>
      </c>
      <c r="C94" s="29">
        <v>0</v>
      </c>
      <c r="D94" s="27" t="str">
        <f t="shared" si="11"/>
        <v>N/A</v>
      </c>
      <c r="E94" s="29">
        <v>0</v>
      </c>
      <c r="F94" s="27" t="str">
        <f t="shared" si="12"/>
        <v>N/A</v>
      </c>
      <c r="G94" s="29">
        <v>0</v>
      </c>
      <c r="H94" s="27" t="str">
        <f t="shared" si="13"/>
        <v>N/A</v>
      </c>
      <c r="I94" s="8" t="s">
        <v>1748</v>
      </c>
      <c r="J94" s="8" t="s">
        <v>1748</v>
      </c>
      <c r="K94" s="28" t="s">
        <v>734</v>
      </c>
      <c r="L94" s="105" t="str">
        <f t="shared" si="14"/>
        <v>N/A</v>
      </c>
    </row>
    <row r="95" spans="1:12" x14ac:dyDescent="0.2">
      <c r="A95" s="168" t="s">
        <v>607</v>
      </c>
      <c r="B95" s="22" t="s">
        <v>213</v>
      </c>
      <c r="C95" s="23">
        <v>0</v>
      </c>
      <c r="D95" s="27" t="str">
        <f t="shared" si="11"/>
        <v>N/A</v>
      </c>
      <c r="E95" s="23">
        <v>0</v>
      </c>
      <c r="F95" s="27" t="str">
        <f t="shared" si="12"/>
        <v>N/A</v>
      </c>
      <c r="G95" s="23">
        <v>0</v>
      </c>
      <c r="H95" s="27" t="str">
        <f t="shared" si="13"/>
        <v>N/A</v>
      </c>
      <c r="I95" s="8" t="s">
        <v>1748</v>
      </c>
      <c r="J95" s="8" t="s">
        <v>1748</v>
      </c>
      <c r="K95" s="28" t="s">
        <v>734</v>
      </c>
      <c r="L95" s="105" t="str">
        <f t="shared" si="14"/>
        <v>N/A</v>
      </c>
    </row>
    <row r="96" spans="1:12" x14ac:dyDescent="0.2">
      <c r="A96" s="168" t="s">
        <v>1419</v>
      </c>
      <c r="B96" s="22" t="s">
        <v>213</v>
      </c>
      <c r="C96" s="29" t="s">
        <v>1748</v>
      </c>
      <c r="D96" s="27" t="str">
        <f t="shared" si="11"/>
        <v>N/A</v>
      </c>
      <c r="E96" s="29" t="s">
        <v>1748</v>
      </c>
      <c r="F96" s="27" t="str">
        <f t="shared" si="12"/>
        <v>N/A</v>
      </c>
      <c r="G96" s="29" t="s">
        <v>1748</v>
      </c>
      <c r="H96" s="27" t="str">
        <f t="shared" si="13"/>
        <v>N/A</v>
      </c>
      <c r="I96" s="8" t="s">
        <v>1748</v>
      </c>
      <c r="J96" s="8" t="s">
        <v>1748</v>
      </c>
      <c r="K96" s="28" t="s">
        <v>734</v>
      </c>
      <c r="L96" s="105" t="str">
        <f t="shared" si="14"/>
        <v>N/A</v>
      </c>
    </row>
    <row r="97" spans="1:12" ht="25.5" x14ac:dyDescent="0.2">
      <c r="A97" s="168" t="s">
        <v>608</v>
      </c>
      <c r="B97" s="22" t="s">
        <v>213</v>
      </c>
      <c r="C97" s="29">
        <v>28757049</v>
      </c>
      <c r="D97" s="27" t="str">
        <f t="shared" si="11"/>
        <v>N/A</v>
      </c>
      <c r="E97" s="29">
        <v>23017279</v>
      </c>
      <c r="F97" s="27" t="str">
        <f t="shared" si="12"/>
        <v>N/A</v>
      </c>
      <c r="G97" s="29">
        <v>18756619</v>
      </c>
      <c r="H97" s="27" t="str">
        <f t="shared" si="13"/>
        <v>N/A</v>
      </c>
      <c r="I97" s="8">
        <v>-20</v>
      </c>
      <c r="J97" s="8">
        <v>-18.5</v>
      </c>
      <c r="K97" s="28" t="s">
        <v>734</v>
      </c>
      <c r="L97" s="105" t="str">
        <f t="shared" si="14"/>
        <v>Yes</v>
      </c>
    </row>
    <row r="98" spans="1:12" x14ac:dyDescent="0.2">
      <c r="A98" s="168" t="s">
        <v>609</v>
      </c>
      <c r="B98" s="22" t="s">
        <v>213</v>
      </c>
      <c r="C98" s="23">
        <v>65286</v>
      </c>
      <c r="D98" s="27" t="str">
        <f t="shared" si="11"/>
        <v>N/A</v>
      </c>
      <c r="E98" s="23">
        <v>63562</v>
      </c>
      <c r="F98" s="27" t="str">
        <f t="shared" si="12"/>
        <v>N/A</v>
      </c>
      <c r="G98" s="23">
        <v>74363</v>
      </c>
      <c r="H98" s="27" t="str">
        <f t="shared" si="13"/>
        <v>N/A</v>
      </c>
      <c r="I98" s="8">
        <v>-2.64</v>
      </c>
      <c r="J98" s="8">
        <v>16.989999999999998</v>
      </c>
      <c r="K98" s="28" t="s">
        <v>734</v>
      </c>
      <c r="L98" s="105" t="str">
        <f t="shared" si="14"/>
        <v>Yes</v>
      </c>
    </row>
    <row r="99" spans="1:12" ht="25.5" x14ac:dyDescent="0.2">
      <c r="A99" s="168" t="s">
        <v>1420</v>
      </c>
      <c r="B99" s="22" t="s">
        <v>213</v>
      </c>
      <c r="C99" s="29">
        <v>440.47803511000001</v>
      </c>
      <c r="D99" s="27" t="str">
        <f t="shared" si="11"/>
        <v>N/A</v>
      </c>
      <c r="E99" s="29">
        <v>362.12326546999998</v>
      </c>
      <c r="F99" s="27" t="str">
        <f t="shared" si="12"/>
        <v>N/A</v>
      </c>
      <c r="G99" s="29">
        <v>252.23053131</v>
      </c>
      <c r="H99" s="27" t="str">
        <f t="shared" si="13"/>
        <v>N/A</v>
      </c>
      <c r="I99" s="8">
        <v>-17.8</v>
      </c>
      <c r="J99" s="8">
        <v>-30.3</v>
      </c>
      <c r="K99" s="28" t="s">
        <v>734</v>
      </c>
      <c r="L99" s="105" t="str">
        <f t="shared" si="14"/>
        <v>No</v>
      </c>
    </row>
    <row r="100" spans="1:12" ht="25.5" x14ac:dyDescent="0.2">
      <c r="A100" s="168" t="s">
        <v>610</v>
      </c>
      <c r="B100" s="22" t="s">
        <v>213</v>
      </c>
      <c r="C100" s="29">
        <v>116943759</v>
      </c>
      <c r="D100" s="27" t="str">
        <f t="shared" si="11"/>
        <v>N/A</v>
      </c>
      <c r="E100" s="29">
        <v>123612322</v>
      </c>
      <c r="F100" s="27" t="str">
        <f t="shared" si="12"/>
        <v>N/A</v>
      </c>
      <c r="G100" s="29">
        <v>137188748</v>
      </c>
      <c r="H100" s="27" t="str">
        <f t="shared" si="13"/>
        <v>N/A</v>
      </c>
      <c r="I100" s="8">
        <v>5.702</v>
      </c>
      <c r="J100" s="8">
        <v>10.98</v>
      </c>
      <c r="K100" s="28" t="s">
        <v>734</v>
      </c>
      <c r="L100" s="105" t="str">
        <f t="shared" si="14"/>
        <v>Yes</v>
      </c>
    </row>
    <row r="101" spans="1:12" x14ac:dyDescent="0.2">
      <c r="A101" s="168" t="s">
        <v>611</v>
      </c>
      <c r="B101" s="22" t="s">
        <v>213</v>
      </c>
      <c r="C101" s="23">
        <v>102412</v>
      </c>
      <c r="D101" s="27" t="str">
        <f t="shared" si="11"/>
        <v>N/A</v>
      </c>
      <c r="E101" s="23">
        <v>106301</v>
      </c>
      <c r="F101" s="27" t="str">
        <f t="shared" si="12"/>
        <v>N/A</v>
      </c>
      <c r="G101" s="23">
        <v>112296</v>
      </c>
      <c r="H101" s="27" t="str">
        <f t="shared" si="13"/>
        <v>N/A</v>
      </c>
      <c r="I101" s="8">
        <v>3.7970000000000002</v>
      </c>
      <c r="J101" s="8">
        <v>5.64</v>
      </c>
      <c r="K101" s="28" t="s">
        <v>734</v>
      </c>
      <c r="L101" s="105" t="str">
        <f t="shared" si="14"/>
        <v>Yes</v>
      </c>
    </row>
    <row r="102" spans="1:12" x14ac:dyDescent="0.2">
      <c r="A102" s="168" t="s">
        <v>1421</v>
      </c>
      <c r="B102" s="22" t="s">
        <v>213</v>
      </c>
      <c r="C102" s="29">
        <v>1141.8950807000001</v>
      </c>
      <c r="D102" s="27" t="str">
        <f t="shared" si="11"/>
        <v>N/A</v>
      </c>
      <c r="E102" s="29">
        <v>1162.8519205</v>
      </c>
      <c r="F102" s="27" t="str">
        <f t="shared" si="12"/>
        <v>N/A</v>
      </c>
      <c r="G102" s="29">
        <v>1221.6708341999999</v>
      </c>
      <c r="H102" s="27" t="str">
        <f t="shared" si="13"/>
        <v>N/A</v>
      </c>
      <c r="I102" s="8">
        <v>1.835</v>
      </c>
      <c r="J102" s="8">
        <v>5.0579999999999998</v>
      </c>
      <c r="K102" s="28" t="s">
        <v>734</v>
      </c>
      <c r="L102" s="105" t="str">
        <f t="shared" si="14"/>
        <v>Yes</v>
      </c>
    </row>
    <row r="103" spans="1:12" x14ac:dyDescent="0.2">
      <c r="A103" s="168" t="s">
        <v>612</v>
      </c>
      <c r="B103" s="22" t="s">
        <v>213</v>
      </c>
      <c r="C103" s="29">
        <v>40019507</v>
      </c>
      <c r="D103" s="27" t="str">
        <f t="shared" si="11"/>
        <v>N/A</v>
      </c>
      <c r="E103" s="29">
        <v>36254414</v>
      </c>
      <c r="F103" s="27" t="str">
        <f t="shared" si="12"/>
        <v>N/A</v>
      </c>
      <c r="G103" s="29">
        <v>32132442</v>
      </c>
      <c r="H103" s="27" t="str">
        <f t="shared" si="13"/>
        <v>N/A</v>
      </c>
      <c r="I103" s="8">
        <v>-9.41</v>
      </c>
      <c r="J103" s="8">
        <v>-11.4</v>
      </c>
      <c r="K103" s="28" t="s">
        <v>734</v>
      </c>
      <c r="L103" s="105" t="str">
        <f t="shared" si="14"/>
        <v>Yes</v>
      </c>
    </row>
    <row r="104" spans="1:12" x14ac:dyDescent="0.2">
      <c r="A104" s="168" t="s">
        <v>613</v>
      </c>
      <c r="B104" s="22" t="s">
        <v>213</v>
      </c>
      <c r="C104" s="23">
        <v>63518</v>
      </c>
      <c r="D104" s="27" t="str">
        <f t="shared" si="11"/>
        <v>N/A</v>
      </c>
      <c r="E104" s="23">
        <v>62925</v>
      </c>
      <c r="F104" s="27" t="str">
        <f t="shared" si="12"/>
        <v>N/A</v>
      </c>
      <c r="G104" s="23">
        <v>59772</v>
      </c>
      <c r="H104" s="27" t="str">
        <f t="shared" si="13"/>
        <v>N/A</v>
      </c>
      <c r="I104" s="8">
        <v>-0.93400000000000005</v>
      </c>
      <c r="J104" s="8">
        <v>-5.01</v>
      </c>
      <c r="K104" s="28" t="s">
        <v>734</v>
      </c>
      <c r="L104" s="105" t="str">
        <f t="shared" si="14"/>
        <v>Yes</v>
      </c>
    </row>
    <row r="105" spans="1:12" x14ac:dyDescent="0.2">
      <c r="A105" s="168" t="s">
        <v>1422</v>
      </c>
      <c r="B105" s="22" t="s">
        <v>213</v>
      </c>
      <c r="C105" s="29">
        <v>630.04985987999999</v>
      </c>
      <c r="D105" s="27" t="str">
        <f t="shared" si="11"/>
        <v>N/A</v>
      </c>
      <c r="E105" s="29">
        <v>576.15278506000004</v>
      </c>
      <c r="F105" s="27" t="str">
        <f t="shared" si="12"/>
        <v>N/A</v>
      </c>
      <c r="G105" s="29">
        <v>537.58351736999998</v>
      </c>
      <c r="H105" s="27" t="str">
        <f t="shared" si="13"/>
        <v>N/A</v>
      </c>
      <c r="I105" s="8">
        <v>-8.5500000000000007</v>
      </c>
      <c r="J105" s="8">
        <v>-6.69</v>
      </c>
      <c r="K105" s="28" t="s">
        <v>734</v>
      </c>
      <c r="L105" s="105" t="str">
        <f t="shared" si="14"/>
        <v>Yes</v>
      </c>
    </row>
    <row r="106" spans="1:12" ht="25.5" x14ac:dyDescent="0.2">
      <c r="A106" s="168" t="s">
        <v>614</v>
      </c>
      <c r="B106" s="22" t="s">
        <v>213</v>
      </c>
      <c r="C106" s="29">
        <v>3326337</v>
      </c>
      <c r="D106" s="27" t="str">
        <f t="shared" si="11"/>
        <v>N/A</v>
      </c>
      <c r="E106" s="29">
        <v>3798054</v>
      </c>
      <c r="F106" s="27" t="str">
        <f t="shared" si="12"/>
        <v>N/A</v>
      </c>
      <c r="G106" s="29">
        <v>4068977</v>
      </c>
      <c r="H106" s="27" t="str">
        <f t="shared" si="13"/>
        <v>N/A</v>
      </c>
      <c r="I106" s="8">
        <v>14.18</v>
      </c>
      <c r="J106" s="8">
        <v>7.133</v>
      </c>
      <c r="K106" s="28" t="s">
        <v>734</v>
      </c>
      <c r="L106" s="105" t="str">
        <f t="shared" si="14"/>
        <v>Yes</v>
      </c>
    </row>
    <row r="107" spans="1:12" x14ac:dyDescent="0.2">
      <c r="A107" s="168" t="s">
        <v>615</v>
      </c>
      <c r="B107" s="22" t="s">
        <v>213</v>
      </c>
      <c r="C107" s="23">
        <v>1553</v>
      </c>
      <c r="D107" s="27" t="str">
        <f t="shared" si="11"/>
        <v>N/A</v>
      </c>
      <c r="E107" s="23">
        <v>1700</v>
      </c>
      <c r="F107" s="27" t="str">
        <f t="shared" si="12"/>
        <v>N/A</v>
      </c>
      <c r="G107" s="23">
        <v>1780</v>
      </c>
      <c r="H107" s="27" t="str">
        <f t="shared" si="13"/>
        <v>N/A</v>
      </c>
      <c r="I107" s="8">
        <v>9.4659999999999993</v>
      </c>
      <c r="J107" s="8">
        <v>4.7060000000000004</v>
      </c>
      <c r="K107" s="28" t="s">
        <v>734</v>
      </c>
      <c r="L107" s="105" t="str">
        <f t="shared" si="14"/>
        <v>Yes</v>
      </c>
    </row>
    <row r="108" spans="1:12" ht="25.5" x14ac:dyDescent="0.2">
      <c r="A108" s="168" t="s">
        <v>1423</v>
      </c>
      <c r="B108" s="22" t="s">
        <v>213</v>
      </c>
      <c r="C108" s="29">
        <v>2141.8783001000002</v>
      </c>
      <c r="D108" s="27" t="str">
        <f t="shared" si="11"/>
        <v>N/A</v>
      </c>
      <c r="E108" s="29">
        <v>2234.1494118000001</v>
      </c>
      <c r="F108" s="27" t="str">
        <f t="shared" si="12"/>
        <v>N/A</v>
      </c>
      <c r="G108" s="29">
        <v>2285.9421348000001</v>
      </c>
      <c r="H108" s="27" t="str">
        <f t="shared" si="13"/>
        <v>N/A</v>
      </c>
      <c r="I108" s="8">
        <v>4.3079999999999998</v>
      </c>
      <c r="J108" s="8">
        <v>2.3180000000000001</v>
      </c>
      <c r="K108" s="28" t="s">
        <v>734</v>
      </c>
      <c r="L108" s="105" t="str">
        <f t="shared" si="14"/>
        <v>Yes</v>
      </c>
    </row>
    <row r="109" spans="1:12" ht="25.5" x14ac:dyDescent="0.2">
      <c r="A109" s="168" t="s">
        <v>616</v>
      </c>
      <c r="B109" s="22" t="s">
        <v>213</v>
      </c>
      <c r="C109" s="29">
        <v>47054312</v>
      </c>
      <c r="D109" s="27" t="str">
        <f t="shared" si="11"/>
        <v>N/A</v>
      </c>
      <c r="E109" s="29">
        <v>47523028</v>
      </c>
      <c r="F109" s="27" t="str">
        <f t="shared" si="12"/>
        <v>N/A</v>
      </c>
      <c r="G109" s="29">
        <v>52069473</v>
      </c>
      <c r="H109" s="27" t="str">
        <f t="shared" si="13"/>
        <v>N/A</v>
      </c>
      <c r="I109" s="8">
        <v>0.99609999999999999</v>
      </c>
      <c r="J109" s="8">
        <v>9.5670000000000002</v>
      </c>
      <c r="K109" s="28" t="s">
        <v>734</v>
      </c>
      <c r="L109" s="105" t="str">
        <f t="shared" si="14"/>
        <v>Yes</v>
      </c>
    </row>
    <row r="110" spans="1:12" x14ac:dyDescent="0.2">
      <c r="A110" s="168" t="s">
        <v>617</v>
      </c>
      <c r="B110" s="22" t="s">
        <v>213</v>
      </c>
      <c r="C110" s="23">
        <v>135965</v>
      </c>
      <c r="D110" s="27" t="str">
        <f t="shared" si="11"/>
        <v>N/A</v>
      </c>
      <c r="E110" s="23">
        <v>138283</v>
      </c>
      <c r="F110" s="27" t="str">
        <f t="shared" si="12"/>
        <v>N/A</v>
      </c>
      <c r="G110" s="23">
        <v>145259</v>
      </c>
      <c r="H110" s="27" t="str">
        <f t="shared" si="13"/>
        <v>N/A</v>
      </c>
      <c r="I110" s="8">
        <v>1.7050000000000001</v>
      </c>
      <c r="J110" s="8">
        <v>5.0449999999999999</v>
      </c>
      <c r="K110" s="28" t="s">
        <v>734</v>
      </c>
      <c r="L110" s="105" t="str">
        <f t="shared" si="14"/>
        <v>Yes</v>
      </c>
    </row>
    <row r="111" spans="1:12" x14ac:dyDescent="0.2">
      <c r="A111" s="168" t="s">
        <v>1424</v>
      </c>
      <c r="B111" s="22" t="s">
        <v>213</v>
      </c>
      <c r="C111" s="29">
        <v>346.07665207999997</v>
      </c>
      <c r="D111" s="27" t="str">
        <f t="shared" si="11"/>
        <v>N/A</v>
      </c>
      <c r="E111" s="29">
        <v>343.66500581999998</v>
      </c>
      <c r="F111" s="27" t="str">
        <f t="shared" si="12"/>
        <v>N/A</v>
      </c>
      <c r="G111" s="29">
        <v>358.45953091000001</v>
      </c>
      <c r="H111" s="27" t="str">
        <f t="shared" si="13"/>
        <v>N/A</v>
      </c>
      <c r="I111" s="8">
        <v>-0.69699999999999995</v>
      </c>
      <c r="J111" s="8">
        <v>4.3049999999999997</v>
      </c>
      <c r="K111" s="28" t="s">
        <v>734</v>
      </c>
      <c r="L111" s="105" t="str">
        <f t="shared" si="14"/>
        <v>Yes</v>
      </c>
    </row>
    <row r="112" spans="1:12" x14ac:dyDescent="0.2">
      <c r="A112" s="168" t="s">
        <v>618</v>
      </c>
      <c r="B112" s="22" t="s">
        <v>213</v>
      </c>
      <c r="C112" s="29">
        <v>134644701</v>
      </c>
      <c r="D112" s="27" t="str">
        <f t="shared" si="11"/>
        <v>N/A</v>
      </c>
      <c r="E112" s="29">
        <v>143087520</v>
      </c>
      <c r="F112" s="27" t="str">
        <f t="shared" si="12"/>
        <v>N/A</v>
      </c>
      <c r="G112" s="29">
        <v>162814974</v>
      </c>
      <c r="H112" s="27" t="str">
        <f t="shared" si="13"/>
        <v>N/A</v>
      </c>
      <c r="I112" s="8">
        <v>6.27</v>
      </c>
      <c r="J112" s="8">
        <v>13.79</v>
      </c>
      <c r="K112" s="28" t="s">
        <v>734</v>
      </c>
      <c r="L112" s="105" t="str">
        <f t="shared" si="14"/>
        <v>Yes</v>
      </c>
    </row>
    <row r="113" spans="1:12" x14ac:dyDescent="0.2">
      <c r="A113" s="168" t="s">
        <v>619</v>
      </c>
      <c r="B113" s="22" t="s">
        <v>213</v>
      </c>
      <c r="C113" s="23">
        <v>154775</v>
      </c>
      <c r="D113" s="27" t="str">
        <f t="shared" si="11"/>
        <v>N/A</v>
      </c>
      <c r="E113" s="23">
        <v>152715</v>
      </c>
      <c r="F113" s="27" t="str">
        <f t="shared" si="12"/>
        <v>N/A</v>
      </c>
      <c r="G113" s="23">
        <v>160141</v>
      </c>
      <c r="H113" s="27" t="str">
        <f t="shared" si="13"/>
        <v>N/A</v>
      </c>
      <c r="I113" s="8">
        <v>-1.33</v>
      </c>
      <c r="J113" s="8">
        <v>4.8630000000000004</v>
      </c>
      <c r="K113" s="28" t="s">
        <v>734</v>
      </c>
      <c r="L113" s="105" t="str">
        <f t="shared" si="14"/>
        <v>Yes</v>
      </c>
    </row>
    <row r="114" spans="1:12" x14ac:dyDescent="0.2">
      <c r="A114" s="168" t="s">
        <v>1425</v>
      </c>
      <c r="B114" s="22" t="s">
        <v>213</v>
      </c>
      <c r="C114" s="29">
        <v>869.93830399000001</v>
      </c>
      <c r="D114" s="27" t="str">
        <f t="shared" si="11"/>
        <v>N/A</v>
      </c>
      <c r="E114" s="29">
        <v>936.95786268999996</v>
      </c>
      <c r="F114" s="27" t="str">
        <f t="shared" si="12"/>
        <v>N/A</v>
      </c>
      <c r="G114" s="29">
        <v>1016.6976227</v>
      </c>
      <c r="H114" s="27" t="str">
        <f t="shared" si="13"/>
        <v>N/A</v>
      </c>
      <c r="I114" s="8">
        <v>7.7039999999999997</v>
      </c>
      <c r="J114" s="8">
        <v>8.51</v>
      </c>
      <c r="K114" s="28" t="s">
        <v>734</v>
      </c>
      <c r="L114" s="105" t="str">
        <f t="shared" si="14"/>
        <v>Yes</v>
      </c>
    </row>
    <row r="115" spans="1:12" ht="25.5" x14ac:dyDescent="0.2">
      <c r="A115" s="168" t="s">
        <v>620</v>
      </c>
      <c r="B115" s="22" t="s">
        <v>213</v>
      </c>
      <c r="C115" s="29">
        <v>174362026</v>
      </c>
      <c r="D115" s="27" t="str">
        <f t="shared" si="11"/>
        <v>N/A</v>
      </c>
      <c r="E115" s="29">
        <v>189916622</v>
      </c>
      <c r="F115" s="27" t="str">
        <f t="shared" si="12"/>
        <v>N/A</v>
      </c>
      <c r="G115" s="29">
        <v>212759369</v>
      </c>
      <c r="H115" s="27" t="str">
        <f t="shared" si="13"/>
        <v>N/A</v>
      </c>
      <c r="I115" s="8">
        <v>8.9209999999999994</v>
      </c>
      <c r="J115" s="8">
        <v>12.03</v>
      </c>
      <c r="K115" s="28" t="s">
        <v>734</v>
      </c>
      <c r="L115" s="105" t="str">
        <f t="shared" si="14"/>
        <v>Yes</v>
      </c>
    </row>
    <row r="116" spans="1:12" x14ac:dyDescent="0.2">
      <c r="A116" s="172" t="s">
        <v>621</v>
      </c>
      <c r="B116" s="23" t="s">
        <v>213</v>
      </c>
      <c r="C116" s="23">
        <v>99266</v>
      </c>
      <c r="D116" s="27" t="str">
        <f t="shared" si="11"/>
        <v>N/A</v>
      </c>
      <c r="E116" s="23">
        <v>97395</v>
      </c>
      <c r="F116" s="27" t="str">
        <f t="shared" si="12"/>
        <v>N/A</v>
      </c>
      <c r="G116" s="23">
        <v>108621</v>
      </c>
      <c r="H116" s="27" t="str">
        <f t="shared" si="13"/>
        <v>N/A</v>
      </c>
      <c r="I116" s="8">
        <v>-1.88</v>
      </c>
      <c r="J116" s="8">
        <v>11.53</v>
      </c>
      <c r="K116" s="31" t="s">
        <v>734</v>
      </c>
      <c r="L116" s="105" t="str">
        <f t="shared" si="14"/>
        <v>Yes</v>
      </c>
    </row>
    <row r="117" spans="1:12" ht="25.5" x14ac:dyDescent="0.2">
      <c r="A117" s="168" t="s">
        <v>1426</v>
      </c>
      <c r="B117" s="22" t="s">
        <v>213</v>
      </c>
      <c r="C117" s="29">
        <v>1756.5130658999999</v>
      </c>
      <c r="D117" s="27" t="str">
        <f t="shared" si="11"/>
        <v>N/A</v>
      </c>
      <c r="E117" s="29">
        <v>1949.9627496000001</v>
      </c>
      <c r="F117" s="27" t="str">
        <f t="shared" si="12"/>
        <v>N/A</v>
      </c>
      <c r="G117" s="29">
        <v>1958.7314515999999</v>
      </c>
      <c r="H117" s="27" t="str">
        <f t="shared" si="13"/>
        <v>N/A</v>
      </c>
      <c r="I117" s="8">
        <v>11.01</v>
      </c>
      <c r="J117" s="8">
        <v>0.44969999999999999</v>
      </c>
      <c r="K117" s="28" t="s">
        <v>734</v>
      </c>
      <c r="L117" s="105" t="str">
        <f t="shared" si="14"/>
        <v>Yes</v>
      </c>
    </row>
    <row r="118" spans="1:12" ht="25.5" x14ac:dyDescent="0.2">
      <c r="A118" s="168" t="s">
        <v>622</v>
      </c>
      <c r="B118" s="22" t="s">
        <v>213</v>
      </c>
      <c r="C118" s="29">
        <v>4734136</v>
      </c>
      <c r="D118" s="27" t="str">
        <f t="shared" si="11"/>
        <v>N/A</v>
      </c>
      <c r="E118" s="29">
        <v>4786714</v>
      </c>
      <c r="F118" s="27" t="str">
        <f t="shared" si="12"/>
        <v>N/A</v>
      </c>
      <c r="G118" s="29">
        <v>5075202</v>
      </c>
      <c r="H118" s="27" t="str">
        <f t="shared" si="13"/>
        <v>N/A</v>
      </c>
      <c r="I118" s="8">
        <v>1.111</v>
      </c>
      <c r="J118" s="8">
        <v>6.0270000000000001</v>
      </c>
      <c r="K118" s="28" t="s">
        <v>734</v>
      </c>
      <c r="L118" s="105" t="str">
        <f t="shared" si="14"/>
        <v>Yes</v>
      </c>
    </row>
    <row r="119" spans="1:12" x14ac:dyDescent="0.2">
      <c r="A119" s="168" t="s">
        <v>623</v>
      </c>
      <c r="B119" s="22" t="s">
        <v>213</v>
      </c>
      <c r="C119" s="23">
        <v>10052</v>
      </c>
      <c r="D119" s="27" t="str">
        <f t="shared" si="11"/>
        <v>N/A</v>
      </c>
      <c r="E119" s="23">
        <v>9969</v>
      </c>
      <c r="F119" s="27" t="str">
        <f t="shared" si="12"/>
        <v>N/A</v>
      </c>
      <c r="G119" s="23">
        <v>10244</v>
      </c>
      <c r="H119" s="27" t="str">
        <f t="shared" si="13"/>
        <v>N/A</v>
      </c>
      <c r="I119" s="8">
        <v>-0.82599999999999996</v>
      </c>
      <c r="J119" s="8">
        <v>2.7589999999999999</v>
      </c>
      <c r="K119" s="28" t="s">
        <v>734</v>
      </c>
      <c r="L119" s="105" t="str">
        <f t="shared" si="14"/>
        <v>Yes</v>
      </c>
    </row>
    <row r="120" spans="1:12" ht="25.5" x14ac:dyDescent="0.2">
      <c r="A120" s="168" t="s">
        <v>1427</v>
      </c>
      <c r="B120" s="22" t="s">
        <v>213</v>
      </c>
      <c r="C120" s="29">
        <v>470.96458416000002</v>
      </c>
      <c r="D120" s="27" t="str">
        <f t="shared" si="11"/>
        <v>N/A</v>
      </c>
      <c r="E120" s="29">
        <v>480.15989567999998</v>
      </c>
      <c r="F120" s="27" t="str">
        <f t="shared" si="12"/>
        <v>N/A</v>
      </c>
      <c r="G120" s="29">
        <v>495.43166731999997</v>
      </c>
      <c r="H120" s="27" t="str">
        <f t="shared" si="13"/>
        <v>N/A</v>
      </c>
      <c r="I120" s="8">
        <v>1.952</v>
      </c>
      <c r="J120" s="8">
        <v>3.181</v>
      </c>
      <c r="K120" s="28" t="s">
        <v>734</v>
      </c>
      <c r="L120" s="105" t="str">
        <f t="shared" si="14"/>
        <v>Yes</v>
      </c>
    </row>
    <row r="121" spans="1:12" ht="25.5" x14ac:dyDescent="0.2">
      <c r="A121" s="168" t="s">
        <v>624</v>
      </c>
      <c r="B121" s="22" t="s">
        <v>213</v>
      </c>
      <c r="C121" s="29">
        <v>2637836</v>
      </c>
      <c r="D121" s="27" t="str">
        <f t="shared" si="11"/>
        <v>N/A</v>
      </c>
      <c r="E121" s="29">
        <v>88233</v>
      </c>
      <c r="F121" s="27" t="str">
        <f t="shared" si="12"/>
        <v>N/A</v>
      </c>
      <c r="G121" s="29">
        <v>210627</v>
      </c>
      <c r="H121" s="27" t="str">
        <f t="shared" si="13"/>
        <v>N/A</v>
      </c>
      <c r="I121" s="8">
        <v>-96.7</v>
      </c>
      <c r="J121" s="8">
        <v>138.69999999999999</v>
      </c>
      <c r="K121" s="28" t="s">
        <v>734</v>
      </c>
      <c r="L121" s="105" t="str">
        <f t="shared" si="14"/>
        <v>No</v>
      </c>
    </row>
    <row r="122" spans="1:12" x14ac:dyDescent="0.2">
      <c r="A122" s="168" t="s">
        <v>625</v>
      </c>
      <c r="B122" s="22" t="s">
        <v>213</v>
      </c>
      <c r="C122" s="23">
        <v>1881</v>
      </c>
      <c r="D122" s="27" t="str">
        <f t="shared" si="11"/>
        <v>N/A</v>
      </c>
      <c r="E122" s="23">
        <v>111</v>
      </c>
      <c r="F122" s="27" t="str">
        <f t="shared" si="12"/>
        <v>N/A</v>
      </c>
      <c r="G122" s="23">
        <v>239</v>
      </c>
      <c r="H122" s="27" t="str">
        <f t="shared" si="13"/>
        <v>N/A</v>
      </c>
      <c r="I122" s="8">
        <v>-94.1</v>
      </c>
      <c r="J122" s="8">
        <v>115.3</v>
      </c>
      <c r="K122" s="28" t="s">
        <v>734</v>
      </c>
      <c r="L122" s="105" t="str">
        <f t="shared" si="14"/>
        <v>No</v>
      </c>
    </row>
    <row r="123" spans="1:12" ht="25.5" x14ac:dyDescent="0.2">
      <c r="A123" s="168" t="s">
        <v>1428</v>
      </c>
      <c r="B123" s="22" t="s">
        <v>213</v>
      </c>
      <c r="C123" s="29">
        <v>1402.35832</v>
      </c>
      <c r="D123" s="27" t="str">
        <f t="shared" si="11"/>
        <v>N/A</v>
      </c>
      <c r="E123" s="29">
        <v>794.89189189000001</v>
      </c>
      <c r="F123" s="27" t="str">
        <f t="shared" si="12"/>
        <v>N/A</v>
      </c>
      <c r="G123" s="29">
        <v>881.28451883000002</v>
      </c>
      <c r="H123" s="27" t="str">
        <f t="shared" si="13"/>
        <v>N/A</v>
      </c>
      <c r="I123" s="8">
        <v>-43.3</v>
      </c>
      <c r="J123" s="8">
        <v>10.87</v>
      </c>
      <c r="K123" s="28" t="s">
        <v>734</v>
      </c>
      <c r="L123" s="105" t="str">
        <f t="shared" si="14"/>
        <v>Yes</v>
      </c>
    </row>
    <row r="124" spans="1:12" ht="25.5" x14ac:dyDescent="0.2">
      <c r="A124" s="168" t="s">
        <v>626</v>
      </c>
      <c r="B124" s="22" t="s">
        <v>213</v>
      </c>
      <c r="C124" s="29">
        <v>15545097</v>
      </c>
      <c r="D124" s="27" t="str">
        <f t="shared" si="11"/>
        <v>N/A</v>
      </c>
      <c r="E124" s="29">
        <v>12274526</v>
      </c>
      <c r="F124" s="27" t="str">
        <f t="shared" si="12"/>
        <v>N/A</v>
      </c>
      <c r="G124" s="29">
        <v>5250494</v>
      </c>
      <c r="H124" s="27" t="str">
        <f t="shared" si="13"/>
        <v>N/A</v>
      </c>
      <c r="I124" s="8">
        <v>-21</v>
      </c>
      <c r="J124" s="8">
        <v>-57.2</v>
      </c>
      <c r="K124" s="28" t="s">
        <v>734</v>
      </c>
      <c r="L124" s="105" t="str">
        <f t="shared" si="14"/>
        <v>No</v>
      </c>
    </row>
    <row r="125" spans="1:12" ht="25.5" x14ac:dyDescent="0.2">
      <c r="A125" s="168" t="s">
        <v>627</v>
      </c>
      <c r="B125" s="22" t="s">
        <v>213</v>
      </c>
      <c r="C125" s="23">
        <v>13701</v>
      </c>
      <c r="D125" s="27" t="str">
        <f t="shared" si="11"/>
        <v>N/A</v>
      </c>
      <c r="E125" s="23">
        <v>12582</v>
      </c>
      <c r="F125" s="27" t="str">
        <f t="shared" si="12"/>
        <v>N/A</v>
      </c>
      <c r="G125" s="23">
        <v>3930</v>
      </c>
      <c r="H125" s="27" t="str">
        <f t="shared" si="13"/>
        <v>N/A</v>
      </c>
      <c r="I125" s="8">
        <v>-8.17</v>
      </c>
      <c r="J125" s="8">
        <v>-68.8</v>
      </c>
      <c r="K125" s="28" t="s">
        <v>734</v>
      </c>
      <c r="L125" s="105" t="str">
        <f t="shared" si="14"/>
        <v>No</v>
      </c>
    </row>
    <row r="126" spans="1:12" ht="25.5" x14ac:dyDescent="0.2">
      <c r="A126" s="168" t="s">
        <v>1429</v>
      </c>
      <c r="B126" s="22" t="s">
        <v>213</v>
      </c>
      <c r="C126" s="29">
        <v>1134.5957959</v>
      </c>
      <c r="D126" s="27" t="str">
        <f t="shared" si="11"/>
        <v>N/A</v>
      </c>
      <c r="E126" s="29">
        <v>975.56239072000005</v>
      </c>
      <c r="F126" s="27" t="str">
        <f t="shared" si="12"/>
        <v>N/A</v>
      </c>
      <c r="G126" s="29">
        <v>1336.0035623000001</v>
      </c>
      <c r="H126" s="27" t="str">
        <f t="shared" si="13"/>
        <v>N/A</v>
      </c>
      <c r="I126" s="8">
        <v>-14</v>
      </c>
      <c r="J126" s="8">
        <v>36.950000000000003</v>
      </c>
      <c r="K126" s="28" t="s">
        <v>734</v>
      </c>
      <c r="L126" s="105" t="str">
        <f t="shared" si="14"/>
        <v>No</v>
      </c>
    </row>
    <row r="127" spans="1:12" ht="25.5" x14ac:dyDescent="0.2">
      <c r="A127" s="168" t="s">
        <v>628</v>
      </c>
      <c r="B127" s="22" t="s">
        <v>213</v>
      </c>
      <c r="C127" s="29">
        <v>665809</v>
      </c>
      <c r="D127" s="27" t="str">
        <f t="shared" si="11"/>
        <v>N/A</v>
      </c>
      <c r="E127" s="29">
        <v>406552</v>
      </c>
      <c r="F127" s="27" t="str">
        <f t="shared" si="12"/>
        <v>N/A</v>
      </c>
      <c r="G127" s="29">
        <v>1175</v>
      </c>
      <c r="H127" s="27" t="str">
        <f t="shared" si="13"/>
        <v>N/A</v>
      </c>
      <c r="I127" s="8">
        <v>-38.9</v>
      </c>
      <c r="J127" s="8">
        <v>-99.7</v>
      </c>
      <c r="K127" s="28" t="s">
        <v>734</v>
      </c>
      <c r="L127" s="105" t="str">
        <f t="shared" si="14"/>
        <v>No</v>
      </c>
    </row>
    <row r="128" spans="1:12" x14ac:dyDescent="0.2">
      <c r="A128" s="168" t="s">
        <v>629</v>
      </c>
      <c r="B128" s="22" t="s">
        <v>213</v>
      </c>
      <c r="C128" s="23">
        <v>1419</v>
      </c>
      <c r="D128" s="27" t="str">
        <f t="shared" si="11"/>
        <v>N/A</v>
      </c>
      <c r="E128" s="23">
        <v>767</v>
      </c>
      <c r="F128" s="27" t="str">
        <f t="shared" si="12"/>
        <v>N/A</v>
      </c>
      <c r="G128" s="23">
        <v>11</v>
      </c>
      <c r="H128" s="27" t="str">
        <f t="shared" si="13"/>
        <v>N/A</v>
      </c>
      <c r="I128" s="8">
        <v>-45.9</v>
      </c>
      <c r="J128" s="8">
        <v>-99.3</v>
      </c>
      <c r="K128" s="28" t="s">
        <v>734</v>
      </c>
      <c r="L128" s="105" t="str">
        <f t="shared" si="14"/>
        <v>No</v>
      </c>
    </row>
    <row r="129" spans="1:12" ht="25.5" x14ac:dyDescent="0.2">
      <c r="A129" s="168" t="s">
        <v>1430</v>
      </c>
      <c r="B129" s="22" t="s">
        <v>213</v>
      </c>
      <c r="C129" s="29">
        <v>469.21000705</v>
      </c>
      <c r="D129" s="27" t="str">
        <f t="shared" si="11"/>
        <v>N/A</v>
      </c>
      <c r="E129" s="29">
        <v>530.05475879999995</v>
      </c>
      <c r="F129" s="27" t="str">
        <f t="shared" si="12"/>
        <v>N/A</v>
      </c>
      <c r="G129" s="29">
        <v>235</v>
      </c>
      <c r="H129" s="27" t="str">
        <f t="shared" si="13"/>
        <v>N/A</v>
      </c>
      <c r="I129" s="8">
        <v>12.97</v>
      </c>
      <c r="J129" s="8">
        <v>-55.7</v>
      </c>
      <c r="K129" s="28" t="s">
        <v>734</v>
      </c>
      <c r="L129" s="105" t="str">
        <f t="shared" si="14"/>
        <v>No</v>
      </c>
    </row>
    <row r="130" spans="1:12" ht="25.5" x14ac:dyDescent="0.2">
      <c r="A130" s="168" t="s">
        <v>630</v>
      </c>
      <c r="B130" s="22" t="s">
        <v>213</v>
      </c>
      <c r="C130" s="29">
        <v>12243755</v>
      </c>
      <c r="D130" s="27" t="str">
        <f t="shared" si="11"/>
        <v>N/A</v>
      </c>
      <c r="E130" s="29">
        <v>14811845</v>
      </c>
      <c r="F130" s="27" t="str">
        <f t="shared" si="12"/>
        <v>N/A</v>
      </c>
      <c r="G130" s="29">
        <v>18642182</v>
      </c>
      <c r="H130" s="27" t="str">
        <f t="shared" si="13"/>
        <v>N/A</v>
      </c>
      <c r="I130" s="8">
        <v>20.97</v>
      </c>
      <c r="J130" s="8">
        <v>25.86</v>
      </c>
      <c r="K130" s="28" t="s">
        <v>734</v>
      </c>
      <c r="L130" s="105" t="str">
        <f t="shared" si="14"/>
        <v>Yes</v>
      </c>
    </row>
    <row r="131" spans="1:12" x14ac:dyDescent="0.2">
      <c r="A131" s="168" t="s">
        <v>631</v>
      </c>
      <c r="B131" s="22" t="s">
        <v>213</v>
      </c>
      <c r="C131" s="23">
        <v>9644</v>
      </c>
      <c r="D131" s="27" t="str">
        <f t="shared" si="11"/>
        <v>N/A</v>
      </c>
      <c r="E131" s="23">
        <v>10405</v>
      </c>
      <c r="F131" s="27" t="str">
        <f t="shared" si="12"/>
        <v>N/A</v>
      </c>
      <c r="G131" s="23">
        <v>12019</v>
      </c>
      <c r="H131" s="27" t="str">
        <f t="shared" si="13"/>
        <v>N/A</v>
      </c>
      <c r="I131" s="8">
        <v>7.891</v>
      </c>
      <c r="J131" s="8">
        <v>15.51</v>
      </c>
      <c r="K131" s="28" t="s">
        <v>734</v>
      </c>
      <c r="L131" s="105" t="str">
        <f t="shared" si="14"/>
        <v>Yes</v>
      </c>
    </row>
    <row r="132" spans="1:12" ht="25.5" x14ac:dyDescent="0.2">
      <c r="A132" s="168" t="s">
        <v>1431</v>
      </c>
      <c r="B132" s="22" t="s">
        <v>213</v>
      </c>
      <c r="C132" s="29">
        <v>1269.5722728999999</v>
      </c>
      <c r="D132" s="27" t="str">
        <f t="shared" si="11"/>
        <v>N/A</v>
      </c>
      <c r="E132" s="29">
        <v>1423.5314753</v>
      </c>
      <c r="F132" s="27" t="str">
        <f t="shared" si="12"/>
        <v>N/A</v>
      </c>
      <c r="G132" s="29">
        <v>1551.0593226999999</v>
      </c>
      <c r="H132" s="27" t="str">
        <f t="shared" si="13"/>
        <v>N/A</v>
      </c>
      <c r="I132" s="8">
        <v>12.13</v>
      </c>
      <c r="J132" s="8">
        <v>8.9589999999999996</v>
      </c>
      <c r="K132" s="28" t="s">
        <v>734</v>
      </c>
      <c r="L132" s="105" t="str">
        <f t="shared" si="14"/>
        <v>Yes</v>
      </c>
    </row>
    <row r="133" spans="1:12" ht="25.5" x14ac:dyDescent="0.2">
      <c r="A133" s="168" t="s">
        <v>632</v>
      </c>
      <c r="B133" s="22" t="s">
        <v>213</v>
      </c>
      <c r="C133" s="29">
        <v>7409763</v>
      </c>
      <c r="D133" s="27" t="str">
        <f t="shared" si="11"/>
        <v>N/A</v>
      </c>
      <c r="E133" s="29">
        <v>7677540</v>
      </c>
      <c r="F133" s="27" t="str">
        <f t="shared" si="12"/>
        <v>N/A</v>
      </c>
      <c r="G133" s="29">
        <v>8356463</v>
      </c>
      <c r="H133" s="27" t="str">
        <f t="shared" si="13"/>
        <v>N/A</v>
      </c>
      <c r="I133" s="8">
        <v>3.6139999999999999</v>
      </c>
      <c r="J133" s="8">
        <v>8.843</v>
      </c>
      <c r="K133" s="28" t="s">
        <v>734</v>
      </c>
      <c r="L133" s="105" t="str">
        <f t="shared" si="14"/>
        <v>Yes</v>
      </c>
    </row>
    <row r="134" spans="1:12" x14ac:dyDescent="0.2">
      <c r="A134" s="168" t="s">
        <v>633</v>
      </c>
      <c r="B134" s="22" t="s">
        <v>213</v>
      </c>
      <c r="C134" s="23">
        <v>603</v>
      </c>
      <c r="D134" s="27" t="str">
        <f t="shared" si="11"/>
        <v>N/A</v>
      </c>
      <c r="E134" s="23">
        <v>618</v>
      </c>
      <c r="F134" s="27" t="str">
        <f t="shared" si="12"/>
        <v>N/A</v>
      </c>
      <c r="G134" s="23">
        <v>639</v>
      </c>
      <c r="H134" s="27" t="str">
        <f t="shared" si="13"/>
        <v>N/A</v>
      </c>
      <c r="I134" s="8">
        <v>2.488</v>
      </c>
      <c r="J134" s="8">
        <v>3.3980000000000001</v>
      </c>
      <c r="K134" s="28" t="s">
        <v>734</v>
      </c>
      <c r="L134" s="105" t="str">
        <f t="shared" si="14"/>
        <v>Yes</v>
      </c>
    </row>
    <row r="135" spans="1:12" x14ac:dyDescent="0.2">
      <c r="A135" s="168" t="s">
        <v>1432</v>
      </c>
      <c r="B135" s="22" t="s">
        <v>213</v>
      </c>
      <c r="C135" s="29">
        <v>12288.164178999999</v>
      </c>
      <c r="D135" s="27" t="str">
        <f t="shared" si="11"/>
        <v>N/A</v>
      </c>
      <c r="E135" s="29">
        <v>12423.203883</v>
      </c>
      <c r="F135" s="27" t="str">
        <f t="shared" si="12"/>
        <v>N/A</v>
      </c>
      <c r="G135" s="29">
        <v>13077.406886000001</v>
      </c>
      <c r="H135" s="27" t="str">
        <f t="shared" si="13"/>
        <v>N/A</v>
      </c>
      <c r="I135" s="8">
        <v>1.099</v>
      </c>
      <c r="J135" s="8">
        <v>5.266</v>
      </c>
      <c r="K135" s="28" t="s">
        <v>734</v>
      </c>
      <c r="L135" s="105" t="str">
        <f t="shared" si="14"/>
        <v>Yes</v>
      </c>
    </row>
    <row r="136" spans="1:12" ht="25.5" x14ac:dyDescent="0.2">
      <c r="A136" s="168" t="s">
        <v>634</v>
      </c>
      <c r="B136" s="22" t="s">
        <v>213</v>
      </c>
      <c r="C136" s="29">
        <v>7054195</v>
      </c>
      <c r="D136" s="27" t="str">
        <f t="shared" si="11"/>
        <v>N/A</v>
      </c>
      <c r="E136" s="29">
        <v>7789220</v>
      </c>
      <c r="F136" s="27" t="str">
        <f t="shared" si="12"/>
        <v>N/A</v>
      </c>
      <c r="G136" s="29">
        <v>8547959</v>
      </c>
      <c r="H136" s="27" t="str">
        <f t="shared" si="13"/>
        <v>N/A</v>
      </c>
      <c r="I136" s="8">
        <v>10.42</v>
      </c>
      <c r="J136" s="8">
        <v>9.7409999999999997</v>
      </c>
      <c r="K136" s="28" t="s">
        <v>734</v>
      </c>
      <c r="L136" s="105" t="str">
        <f>IF(J136="Div by 0", "N/A", IF(OR(J136="N/A",K136="N/A"),"N/A", IF(J136&gt;VALUE(MID(K136,1,2)), "No", IF(J136&lt;-1*VALUE(MID(K136,1,2)), "No", "Yes"))))</f>
        <v>Yes</v>
      </c>
    </row>
    <row r="137" spans="1:12" x14ac:dyDescent="0.2">
      <c r="A137" s="168" t="s">
        <v>635</v>
      </c>
      <c r="B137" s="22" t="s">
        <v>213</v>
      </c>
      <c r="C137" s="23">
        <v>48257</v>
      </c>
      <c r="D137" s="27" t="str">
        <f t="shared" si="11"/>
        <v>N/A</v>
      </c>
      <c r="E137" s="23">
        <v>51532</v>
      </c>
      <c r="F137" s="27" t="str">
        <f t="shared" si="12"/>
        <v>N/A</v>
      </c>
      <c r="G137" s="23">
        <v>56845</v>
      </c>
      <c r="H137" s="27" t="str">
        <f t="shared" si="13"/>
        <v>N/A</v>
      </c>
      <c r="I137" s="8">
        <v>6.7869999999999999</v>
      </c>
      <c r="J137" s="8">
        <v>10.31</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146.17972521999999</v>
      </c>
      <c r="D138" s="27" t="str">
        <f t="shared" si="11"/>
        <v>N/A</v>
      </c>
      <c r="E138" s="29">
        <v>151.15306993999999</v>
      </c>
      <c r="F138" s="27" t="str">
        <f t="shared" si="12"/>
        <v>N/A</v>
      </c>
      <c r="G138" s="29">
        <v>150.3731023</v>
      </c>
      <c r="H138" s="27" t="str">
        <f t="shared" si="13"/>
        <v>N/A</v>
      </c>
      <c r="I138" s="8">
        <v>3.4020000000000001</v>
      </c>
      <c r="J138" s="8">
        <v>-0.51600000000000001</v>
      </c>
      <c r="K138" s="28" t="s">
        <v>734</v>
      </c>
      <c r="L138" s="105" t="str">
        <f t="shared" si="15"/>
        <v>Yes</v>
      </c>
    </row>
    <row r="139" spans="1:12" ht="25.5" x14ac:dyDescent="0.2">
      <c r="A139" s="168" t="s">
        <v>636</v>
      </c>
      <c r="B139" s="22" t="s">
        <v>213</v>
      </c>
      <c r="C139" s="29">
        <v>2490355</v>
      </c>
      <c r="D139" s="27" t="str">
        <f t="shared" si="11"/>
        <v>N/A</v>
      </c>
      <c r="E139" s="29">
        <v>2957629</v>
      </c>
      <c r="F139" s="27" t="str">
        <f t="shared" si="12"/>
        <v>N/A</v>
      </c>
      <c r="G139" s="29">
        <v>3463913</v>
      </c>
      <c r="H139" s="27" t="str">
        <f t="shared" si="13"/>
        <v>N/A</v>
      </c>
      <c r="I139" s="8">
        <v>18.760000000000002</v>
      </c>
      <c r="J139" s="8">
        <v>17.12</v>
      </c>
      <c r="K139" s="28" t="s">
        <v>734</v>
      </c>
      <c r="L139" s="105" t="str">
        <f t="shared" si="15"/>
        <v>Yes</v>
      </c>
    </row>
    <row r="140" spans="1:12" x14ac:dyDescent="0.2">
      <c r="A140" s="168" t="s">
        <v>637</v>
      </c>
      <c r="B140" s="22" t="s">
        <v>213</v>
      </c>
      <c r="C140" s="23">
        <v>369</v>
      </c>
      <c r="D140" s="27" t="str">
        <f t="shared" si="11"/>
        <v>N/A</v>
      </c>
      <c r="E140" s="23">
        <v>341</v>
      </c>
      <c r="F140" s="27" t="str">
        <f t="shared" si="12"/>
        <v>N/A</v>
      </c>
      <c r="G140" s="23">
        <v>314</v>
      </c>
      <c r="H140" s="27" t="str">
        <f t="shared" si="13"/>
        <v>N/A</v>
      </c>
      <c r="I140" s="8">
        <v>-7.59</v>
      </c>
      <c r="J140" s="8">
        <v>-7.92</v>
      </c>
      <c r="K140" s="28" t="s">
        <v>734</v>
      </c>
      <c r="L140" s="105" t="str">
        <f t="shared" si="15"/>
        <v>Yes</v>
      </c>
    </row>
    <row r="141" spans="1:12" ht="25.5" x14ac:dyDescent="0.2">
      <c r="A141" s="168" t="s">
        <v>1434</v>
      </c>
      <c r="B141" s="22" t="s">
        <v>213</v>
      </c>
      <c r="C141" s="29">
        <v>6748.9295393000002</v>
      </c>
      <c r="D141" s="27" t="str">
        <f t="shared" si="11"/>
        <v>N/A</v>
      </c>
      <c r="E141" s="29">
        <v>8673.3988270000009</v>
      </c>
      <c r="F141" s="27" t="str">
        <f t="shared" si="12"/>
        <v>N/A</v>
      </c>
      <c r="G141" s="29">
        <v>11031.570064</v>
      </c>
      <c r="H141" s="27" t="str">
        <f t="shared" si="13"/>
        <v>N/A</v>
      </c>
      <c r="I141" s="8">
        <v>28.52</v>
      </c>
      <c r="J141" s="8">
        <v>27.19</v>
      </c>
      <c r="K141" s="28" t="s">
        <v>734</v>
      </c>
      <c r="L141" s="105" t="str">
        <f t="shared" si="15"/>
        <v>Yes</v>
      </c>
    </row>
    <row r="142" spans="1:12" ht="25.5" x14ac:dyDescent="0.2">
      <c r="A142" s="168" t="s">
        <v>638</v>
      </c>
      <c r="B142" s="22" t="s">
        <v>213</v>
      </c>
      <c r="C142" s="29">
        <v>34716007</v>
      </c>
      <c r="D142" s="27" t="str">
        <f t="shared" si="11"/>
        <v>N/A</v>
      </c>
      <c r="E142" s="29">
        <v>35788660</v>
      </c>
      <c r="F142" s="27" t="str">
        <f t="shared" si="12"/>
        <v>N/A</v>
      </c>
      <c r="G142" s="29">
        <v>38011840</v>
      </c>
      <c r="H142" s="27" t="str">
        <f t="shared" si="13"/>
        <v>N/A</v>
      </c>
      <c r="I142" s="8">
        <v>3.09</v>
      </c>
      <c r="J142" s="8">
        <v>6.2119999999999997</v>
      </c>
      <c r="K142" s="28" t="s">
        <v>734</v>
      </c>
      <c r="L142" s="105" t="str">
        <f t="shared" ref="L142:L153" si="16">IF(J142="Div by 0", "N/A", IF(K142="N/A","N/A", IF(J142&gt;VALUE(MID(K142,1,2)), "No", IF(J142&lt;-1*VALUE(MID(K142,1,2)), "No", "Yes"))))</f>
        <v>Yes</v>
      </c>
    </row>
    <row r="143" spans="1:12" ht="25.5" x14ac:dyDescent="0.2">
      <c r="A143" s="168" t="s">
        <v>639</v>
      </c>
      <c r="B143" s="22" t="s">
        <v>213</v>
      </c>
      <c r="C143" s="23">
        <v>71711</v>
      </c>
      <c r="D143" s="27" t="str">
        <f t="shared" si="11"/>
        <v>N/A</v>
      </c>
      <c r="E143" s="23">
        <v>71368</v>
      </c>
      <c r="F143" s="27" t="str">
        <f t="shared" si="12"/>
        <v>N/A</v>
      </c>
      <c r="G143" s="23">
        <v>76474</v>
      </c>
      <c r="H143" s="27" t="str">
        <f t="shared" si="13"/>
        <v>N/A</v>
      </c>
      <c r="I143" s="8">
        <v>-0.47799999999999998</v>
      </c>
      <c r="J143" s="8">
        <v>7.1539999999999999</v>
      </c>
      <c r="K143" s="28" t="s">
        <v>734</v>
      </c>
      <c r="L143" s="105" t="str">
        <f t="shared" si="16"/>
        <v>Yes</v>
      </c>
    </row>
    <row r="144" spans="1:12" ht="25.5" x14ac:dyDescent="0.2">
      <c r="A144" s="168" t="s">
        <v>1435</v>
      </c>
      <c r="B144" s="22" t="s">
        <v>213</v>
      </c>
      <c r="C144" s="29">
        <v>484.10992735000002</v>
      </c>
      <c r="D144" s="27" t="str">
        <f t="shared" si="11"/>
        <v>N/A</v>
      </c>
      <c r="E144" s="29">
        <v>501.46648357999999</v>
      </c>
      <c r="F144" s="27" t="str">
        <f t="shared" si="12"/>
        <v>N/A</v>
      </c>
      <c r="G144" s="29">
        <v>497.05573135999998</v>
      </c>
      <c r="H144" s="27" t="str">
        <f t="shared" si="13"/>
        <v>N/A</v>
      </c>
      <c r="I144" s="8">
        <v>3.585</v>
      </c>
      <c r="J144" s="8">
        <v>-0.88</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1748</v>
      </c>
      <c r="J145" s="8" t="s">
        <v>1748</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1748</v>
      </c>
      <c r="J146" s="8" t="s">
        <v>1748</v>
      </c>
      <c r="K146" s="28" t="s">
        <v>734</v>
      </c>
      <c r="L146" s="105" t="str">
        <f t="shared" si="16"/>
        <v>N/A</v>
      </c>
    </row>
    <row r="147" spans="1:12" ht="25.5" x14ac:dyDescent="0.2">
      <c r="A147" s="168" t="s">
        <v>1436</v>
      </c>
      <c r="B147" s="22" t="s">
        <v>213</v>
      </c>
      <c r="C147" s="29" t="s">
        <v>1748</v>
      </c>
      <c r="D147" s="27" t="str">
        <f t="shared" si="17"/>
        <v>N/A</v>
      </c>
      <c r="E147" s="29" t="s">
        <v>1748</v>
      </c>
      <c r="F147" s="27" t="str">
        <f t="shared" si="18"/>
        <v>N/A</v>
      </c>
      <c r="G147" s="29" t="s">
        <v>1748</v>
      </c>
      <c r="H147" s="27" t="str">
        <f t="shared" si="19"/>
        <v>N/A</v>
      </c>
      <c r="I147" s="8" t="s">
        <v>1748</v>
      </c>
      <c r="J147" s="8" t="s">
        <v>1748</v>
      </c>
      <c r="K147" s="28" t="s">
        <v>734</v>
      </c>
      <c r="L147" s="105" t="str">
        <f t="shared" si="16"/>
        <v>N/A</v>
      </c>
    </row>
    <row r="148" spans="1:12" ht="25.5" x14ac:dyDescent="0.2">
      <c r="A148" s="168" t="s">
        <v>642</v>
      </c>
      <c r="B148" s="22" t="s">
        <v>213</v>
      </c>
      <c r="C148" s="29">
        <v>221413808</v>
      </c>
      <c r="D148" s="27" t="str">
        <f t="shared" si="17"/>
        <v>N/A</v>
      </c>
      <c r="E148" s="29">
        <v>206444692</v>
      </c>
      <c r="F148" s="27" t="str">
        <f t="shared" si="18"/>
        <v>N/A</v>
      </c>
      <c r="G148" s="29">
        <v>143034203</v>
      </c>
      <c r="H148" s="27" t="str">
        <f t="shared" si="19"/>
        <v>N/A</v>
      </c>
      <c r="I148" s="8">
        <v>-6.76</v>
      </c>
      <c r="J148" s="8">
        <v>-30.7</v>
      </c>
      <c r="K148" s="28" t="s">
        <v>734</v>
      </c>
      <c r="L148" s="105" t="str">
        <f t="shared" si="16"/>
        <v>No</v>
      </c>
    </row>
    <row r="149" spans="1:12" x14ac:dyDescent="0.2">
      <c r="A149" s="168" t="s">
        <v>643</v>
      </c>
      <c r="B149" s="22" t="s">
        <v>213</v>
      </c>
      <c r="C149" s="23">
        <v>41935</v>
      </c>
      <c r="D149" s="27" t="str">
        <f t="shared" si="17"/>
        <v>N/A</v>
      </c>
      <c r="E149" s="23">
        <v>39148</v>
      </c>
      <c r="F149" s="27" t="str">
        <f t="shared" si="18"/>
        <v>N/A</v>
      </c>
      <c r="G149" s="23">
        <v>15515</v>
      </c>
      <c r="H149" s="27" t="str">
        <f t="shared" si="19"/>
        <v>N/A</v>
      </c>
      <c r="I149" s="8">
        <v>-6.65</v>
      </c>
      <c r="J149" s="8">
        <v>-60.4</v>
      </c>
      <c r="K149" s="28" t="s">
        <v>734</v>
      </c>
      <c r="L149" s="105" t="str">
        <f t="shared" si="16"/>
        <v>No</v>
      </c>
    </row>
    <row r="150" spans="1:12" ht="25.5" x14ac:dyDescent="0.2">
      <c r="A150" s="168" t="s">
        <v>1437</v>
      </c>
      <c r="B150" s="22" t="s">
        <v>213</v>
      </c>
      <c r="C150" s="29">
        <v>5279.9286515000003</v>
      </c>
      <c r="D150" s="27" t="str">
        <f t="shared" si="17"/>
        <v>N/A</v>
      </c>
      <c r="E150" s="29">
        <v>5273.4416062</v>
      </c>
      <c r="F150" s="27" t="str">
        <f t="shared" si="18"/>
        <v>N/A</v>
      </c>
      <c r="G150" s="29">
        <v>9219.0913954000007</v>
      </c>
      <c r="H150" s="27" t="str">
        <f t="shared" si="19"/>
        <v>N/A</v>
      </c>
      <c r="I150" s="8">
        <v>-0.123</v>
      </c>
      <c r="J150" s="8">
        <v>74.819999999999993</v>
      </c>
      <c r="K150" s="28" t="s">
        <v>734</v>
      </c>
      <c r="L150" s="105" t="str">
        <f t="shared" si="16"/>
        <v>No</v>
      </c>
    </row>
    <row r="151" spans="1:12" ht="25.5" x14ac:dyDescent="0.2">
      <c r="A151" s="168" t="s">
        <v>644</v>
      </c>
      <c r="B151" s="22" t="s">
        <v>213</v>
      </c>
      <c r="C151" s="29">
        <v>3651654</v>
      </c>
      <c r="D151" s="27" t="str">
        <f t="shared" si="17"/>
        <v>N/A</v>
      </c>
      <c r="E151" s="29">
        <v>3955222</v>
      </c>
      <c r="F151" s="27" t="str">
        <f t="shared" si="18"/>
        <v>N/A</v>
      </c>
      <c r="G151" s="29">
        <v>3883634</v>
      </c>
      <c r="H151" s="27" t="str">
        <f t="shared" si="19"/>
        <v>N/A</v>
      </c>
      <c r="I151" s="8">
        <v>8.3130000000000006</v>
      </c>
      <c r="J151" s="8">
        <v>-1.81</v>
      </c>
      <c r="K151" s="28" t="s">
        <v>734</v>
      </c>
      <c r="L151" s="105" t="str">
        <f t="shared" si="16"/>
        <v>Yes</v>
      </c>
    </row>
    <row r="152" spans="1:12" x14ac:dyDescent="0.2">
      <c r="A152" s="168" t="s">
        <v>645</v>
      </c>
      <c r="B152" s="22" t="s">
        <v>213</v>
      </c>
      <c r="C152" s="23">
        <v>1585</v>
      </c>
      <c r="D152" s="27" t="str">
        <f t="shared" si="17"/>
        <v>N/A</v>
      </c>
      <c r="E152" s="23">
        <v>1653</v>
      </c>
      <c r="F152" s="27" t="str">
        <f t="shared" si="18"/>
        <v>N/A</v>
      </c>
      <c r="G152" s="23">
        <v>1675</v>
      </c>
      <c r="H152" s="27" t="str">
        <f t="shared" si="19"/>
        <v>N/A</v>
      </c>
      <c r="I152" s="8">
        <v>4.29</v>
      </c>
      <c r="J152" s="8">
        <v>1.331</v>
      </c>
      <c r="K152" s="28" t="s">
        <v>734</v>
      </c>
      <c r="L152" s="105" t="str">
        <f t="shared" si="16"/>
        <v>Yes</v>
      </c>
    </row>
    <row r="153" spans="1:12" ht="25.5" x14ac:dyDescent="0.2">
      <c r="A153" s="168" t="s">
        <v>1438</v>
      </c>
      <c r="B153" s="22" t="s">
        <v>213</v>
      </c>
      <c r="C153" s="29">
        <v>2303.8826497999999</v>
      </c>
      <c r="D153" s="27" t="str">
        <f t="shared" si="17"/>
        <v>N/A</v>
      </c>
      <c r="E153" s="29">
        <v>2392.7537809999999</v>
      </c>
      <c r="F153" s="27" t="str">
        <f t="shared" si="18"/>
        <v>N/A</v>
      </c>
      <c r="G153" s="29">
        <v>2318.5874626999998</v>
      </c>
      <c r="H153" s="27" t="str">
        <f t="shared" si="19"/>
        <v>N/A</v>
      </c>
      <c r="I153" s="8">
        <v>3.8570000000000002</v>
      </c>
      <c r="J153" s="8">
        <v>-3.1</v>
      </c>
      <c r="K153" s="28" t="s">
        <v>734</v>
      </c>
      <c r="L153" s="105" t="str">
        <f t="shared" si="16"/>
        <v>Yes</v>
      </c>
    </row>
    <row r="154" spans="1:12" x14ac:dyDescent="0.2">
      <c r="A154" s="168" t="s">
        <v>1504</v>
      </c>
      <c r="B154" s="22" t="s">
        <v>213</v>
      </c>
      <c r="C154" s="29">
        <v>988.20099844000003</v>
      </c>
      <c r="D154" s="27" t="str">
        <f t="shared" ref="D154:D173" si="20">IF($B154="N/A","N/A",IF(C154&gt;10,"No",IF(C154&lt;-10,"No","Yes")))</f>
        <v>N/A</v>
      </c>
      <c r="E154" s="29">
        <v>950.70402626999999</v>
      </c>
      <c r="F154" s="27" t="str">
        <f t="shared" ref="F154:F173" si="21">IF($B154="N/A","N/A",IF(E154&gt;10,"No",IF(E154&lt;-10,"No","Yes")))</f>
        <v>N/A</v>
      </c>
      <c r="G154" s="29">
        <v>942.61759818999997</v>
      </c>
      <c r="H154" s="27" t="str">
        <f t="shared" ref="H154:H173" si="22">IF($B154="N/A","N/A",IF(G154&gt;10,"No",IF(G154&lt;-10,"No","Yes")))</f>
        <v>N/A</v>
      </c>
      <c r="I154" s="8">
        <v>-3.79</v>
      </c>
      <c r="J154" s="8">
        <v>-0.85099999999999998</v>
      </c>
      <c r="K154" s="28" t="s">
        <v>734</v>
      </c>
      <c r="L154" s="105" t="str">
        <f t="shared" ref="L154:L173" si="23">IF(J154="Div by 0", "N/A", IF(K154="N/A","N/A", IF(J154&gt;VALUE(MID(K154,1,2)), "No", IF(J154&lt;-1*VALUE(MID(K154,1,2)), "No", "Yes"))))</f>
        <v>Yes</v>
      </c>
    </row>
    <row r="155" spans="1:12" x14ac:dyDescent="0.2">
      <c r="A155" s="174" t="s">
        <v>1505</v>
      </c>
      <c r="B155" s="22" t="s">
        <v>213</v>
      </c>
      <c r="C155" s="29">
        <v>403.91724635999998</v>
      </c>
      <c r="D155" s="27" t="str">
        <f t="shared" si="20"/>
        <v>N/A</v>
      </c>
      <c r="E155" s="29">
        <v>472.84171143999998</v>
      </c>
      <c r="F155" s="27" t="str">
        <f t="shared" si="21"/>
        <v>N/A</v>
      </c>
      <c r="G155" s="29">
        <v>523.51015815000005</v>
      </c>
      <c r="H155" s="27" t="str">
        <f t="shared" si="22"/>
        <v>N/A</v>
      </c>
      <c r="I155" s="8">
        <v>17.059999999999999</v>
      </c>
      <c r="J155" s="8">
        <v>10.72</v>
      </c>
      <c r="K155" s="28" t="s">
        <v>734</v>
      </c>
      <c r="L155" s="105" t="str">
        <f t="shared" si="23"/>
        <v>Yes</v>
      </c>
    </row>
    <row r="156" spans="1:12" ht="25.5" x14ac:dyDescent="0.2">
      <c r="A156" s="174" t="s">
        <v>1506</v>
      </c>
      <c r="B156" s="22" t="s">
        <v>213</v>
      </c>
      <c r="C156" s="29">
        <v>2826.5843045000001</v>
      </c>
      <c r="D156" s="27" t="str">
        <f t="shared" si="20"/>
        <v>N/A</v>
      </c>
      <c r="E156" s="29">
        <v>2698.2142266000001</v>
      </c>
      <c r="F156" s="27" t="str">
        <f t="shared" si="21"/>
        <v>N/A</v>
      </c>
      <c r="G156" s="29">
        <v>2739.3872989000001</v>
      </c>
      <c r="H156" s="27" t="str">
        <f t="shared" si="22"/>
        <v>N/A</v>
      </c>
      <c r="I156" s="8">
        <v>-4.54</v>
      </c>
      <c r="J156" s="8">
        <v>1.526</v>
      </c>
      <c r="K156" s="28" t="s">
        <v>734</v>
      </c>
      <c r="L156" s="105" t="str">
        <f t="shared" si="23"/>
        <v>Yes</v>
      </c>
    </row>
    <row r="157" spans="1:12" x14ac:dyDescent="0.2">
      <c r="A157" s="174" t="s">
        <v>1507</v>
      </c>
      <c r="B157" s="22" t="s">
        <v>213</v>
      </c>
      <c r="C157" s="29">
        <v>489.97250305</v>
      </c>
      <c r="D157" s="27" t="str">
        <f t="shared" si="20"/>
        <v>N/A</v>
      </c>
      <c r="E157" s="29">
        <v>499.46969992999999</v>
      </c>
      <c r="F157" s="27" t="str">
        <f t="shared" si="21"/>
        <v>N/A</v>
      </c>
      <c r="G157" s="29">
        <v>509.73689323000002</v>
      </c>
      <c r="H157" s="27" t="str">
        <f t="shared" si="22"/>
        <v>N/A</v>
      </c>
      <c r="I157" s="8">
        <v>1.9379999999999999</v>
      </c>
      <c r="J157" s="8">
        <v>2.056</v>
      </c>
      <c r="K157" s="28" t="s">
        <v>734</v>
      </c>
      <c r="L157" s="105" t="str">
        <f t="shared" si="23"/>
        <v>Yes</v>
      </c>
    </row>
    <row r="158" spans="1:12" x14ac:dyDescent="0.2">
      <c r="A158" s="174" t="s">
        <v>1508</v>
      </c>
      <c r="B158" s="22" t="s">
        <v>213</v>
      </c>
      <c r="C158" s="29">
        <v>1680.3691621</v>
      </c>
      <c r="D158" s="27" t="str">
        <f t="shared" si="20"/>
        <v>N/A</v>
      </c>
      <c r="E158" s="29">
        <v>1392.5558331</v>
      </c>
      <c r="F158" s="27" t="str">
        <f t="shared" si="21"/>
        <v>N/A</v>
      </c>
      <c r="G158" s="29">
        <v>1297.8644311999999</v>
      </c>
      <c r="H158" s="27" t="str">
        <f t="shared" si="22"/>
        <v>N/A</v>
      </c>
      <c r="I158" s="8">
        <v>-17.100000000000001</v>
      </c>
      <c r="J158" s="8">
        <v>-6.8</v>
      </c>
      <c r="K158" s="28" t="s">
        <v>734</v>
      </c>
      <c r="L158" s="105" t="str">
        <f t="shared" si="23"/>
        <v>Yes</v>
      </c>
    </row>
    <row r="159" spans="1:12" x14ac:dyDescent="0.2">
      <c r="A159" s="168" t="s">
        <v>1509</v>
      </c>
      <c r="B159" s="22" t="s">
        <v>213</v>
      </c>
      <c r="C159" s="29">
        <v>523.63655370000004</v>
      </c>
      <c r="D159" s="27" t="str">
        <f t="shared" si="20"/>
        <v>N/A</v>
      </c>
      <c r="E159" s="29">
        <v>512.61391143000003</v>
      </c>
      <c r="F159" s="27" t="str">
        <f t="shared" si="21"/>
        <v>N/A</v>
      </c>
      <c r="G159" s="29">
        <v>589.05352171000004</v>
      </c>
      <c r="H159" s="27" t="str">
        <f t="shared" si="22"/>
        <v>N/A</v>
      </c>
      <c r="I159" s="8">
        <v>-2.11</v>
      </c>
      <c r="J159" s="8">
        <v>14.91</v>
      </c>
      <c r="K159" s="28" t="s">
        <v>734</v>
      </c>
      <c r="L159" s="105" t="str">
        <f t="shared" si="23"/>
        <v>Yes</v>
      </c>
    </row>
    <row r="160" spans="1:12" x14ac:dyDescent="0.2">
      <c r="A160" s="174" t="s">
        <v>1510</v>
      </c>
      <c r="B160" s="22" t="s">
        <v>213</v>
      </c>
      <c r="C160" s="29">
        <v>6331.0426564999998</v>
      </c>
      <c r="D160" s="27" t="str">
        <f t="shared" si="20"/>
        <v>N/A</v>
      </c>
      <c r="E160" s="29">
        <v>6069.1259272999996</v>
      </c>
      <c r="F160" s="27" t="str">
        <f t="shared" si="21"/>
        <v>N/A</v>
      </c>
      <c r="G160" s="29">
        <v>7305.2102189999996</v>
      </c>
      <c r="H160" s="27" t="str">
        <f t="shared" si="22"/>
        <v>N/A</v>
      </c>
      <c r="I160" s="8">
        <v>-4.1399999999999997</v>
      </c>
      <c r="J160" s="8">
        <v>20.37</v>
      </c>
      <c r="K160" s="28" t="s">
        <v>734</v>
      </c>
      <c r="L160" s="105" t="str">
        <f t="shared" si="23"/>
        <v>Yes</v>
      </c>
    </row>
    <row r="161" spans="1:12" ht="25.5" x14ac:dyDescent="0.2">
      <c r="A161" s="174" t="s">
        <v>1511</v>
      </c>
      <c r="B161" s="22" t="s">
        <v>213</v>
      </c>
      <c r="C161" s="29">
        <v>1319.7227071</v>
      </c>
      <c r="D161" s="27" t="str">
        <f t="shared" si="20"/>
        <v>N/A</v>
      </c>
      <c r="E161" s="29">
        <v>1244.4712041</v>
      </c>
      <c r="F161" s="27" t="str">
        <f t="shared" si="21"/>
        <v>N/A</v>
      </c>
      <c r="G161" s="29">
        <v>1425.3363704999999</v>
      </c>
      <c r="H161" s="27" t="str">
        <f t="shared" si="22"/>
        <v>N/A</v>
      </c>
      <c r="I161" s="8">
        <v>-5.7</v>
      </c>
      <c r="J161" s="8">
        <v>14.53</v>
      </c>
      <c r="K161" s="28" t="s">
        <v>734</v>
      </c>
      <c r="L161" s="105" t="str">
        <f t="shared" si="23"/>
        <v>Yes</v>
      </c>
    </row>
    <row r="162" spans="1:12" x14ac:dyDescent="0.2">
      <c r="A162" s="174" t="s">
        <v>1512</v>
      </c>
      <c r="B162" s="22" t="s">
        <v>213</v>
      </c>
      <c r="C162" s="29">
        <v>5.4872974637</v>
      </c>
      <c r="D162" s="27" t="str">
        <f t="shared" si="20"/>
        <v>N/A</v>
      </c>
      <c r="E162" s="29">
        <v>6.7818225918000001</v>
      </c>
      <c r="F162" s="27" t="str">
        <f t="shared" si="21"/>
        <v>N/A</v>
      </c>
      <c r="G162" s="29">
        <v>9.9459328858999996</v>
      </c>
      <c r="H162" s="27" t="str">
        <f t="shared" si="22"/>
        <v>N/A</v>
      </c>
      <c r="I162" s="8">
        <v>23.59</v>
      </c>
      <c r="J162" s="8">
        <v>46.66</v>
      </c>
      <c r="K162" s="28" t="s">
        <v>734</v>
      </c>
      <c r="L162" s="105" t="str">
        <f t="shared" si="23"/>
        <v>No</v>
      </c>
    </row>
    <row r="163" spans="1:12" x14ac:dyDescent="0.2">
      <c r="A163" s="174" t="s">
        <v>1513</v>
      </c>
      <c r="B163" s="22" t="s">
        <v>213</v>
      </c>
      <c r="C163" s="29">
        <v>2.8859508865999999</v>
      </c>
      <c r="D163" s="27" t="str">
        <f t="shared" si="20"/>
        <v>N/A</v>
      </c>
      <c r="E163" s="29">
        <v>5.6847303172999997</v>
      </c>
      <c r="F163" s="27" t="str">
        <f t="shared" si="21"/>
        <v>N/A</v>
      </c>
      <c r="G163" s="29">
        <v>9.4930448540000008</v>
      </c>
      <c r="H163" s="27" t="str">
        <f t="shared" si="22"/>
        <v>N/A</v>
      </c>
      <c r="I163" s="8">
        <v>96.98</v>
      </c>
      <c r="J163" s="8">
        <v>66.989999999999995</v>
      </c>
      <c r="K163" s="28" t="s">
        <v>734</v>
      </c>
      <c r="L163" s="105" t="str">
        <f t="shared" si="23"/>
        <v>No</v>
      </c>
    </row>
    <row r="164" spans="1:12" x14ac:dyDescent="0.2">
      <c r="A164" s="168" t="s">
        <v>1514</v>
      </c>
      <c r="B164" s="22" t="s">
        <v>213</v>
      </c>
      <c r="C164" s="29">
        <v>464.52753982000002</v>
      </c>
      <c r="D164" s="27" t="str">
        <f t="shared" si="20"/>
        <v>N/A</v>
      </c>
      <c r="E164" s="29">
        <v>491.98019529999999</v>
      </c>
      <c r="F164" s="27" t="str">
        <f t="shared" si="21"/>
        <v>N/A</v>
      </c>
      <c r="G164" s="29">
        <v>519.25491222000005</v>
      </c>
      <c r="H164" s="27" t="str">
        <f t="shared" si="22"/>
        <v>N/A</v>
      </c>
      <c r="I164" s="8">
        <v>5.91</v>
      </c>
      <c r="J164" s="8">
        <v>5.5439999999999996</v>
      </c>
      <c r="K164" s="28" t="s">
        <v>734</v>
      </c>
      <c r="L164" s="105" t="str">
        <f t="shared" si="23"/>
        <v>Yes</v>
      </c>
    </row>
    <row r="165" spans="1:12" x14ac:dyDescent="0.2">
      <c r="A165" s="174" t="s">
        <v>1515</v>
      </c>
      <c r="B165" s="22" t="s">
        <v>213</v>
      </c>
      <c r="C165" s="29">
        <v>162.18184801000001</v>
      </c>
      <c r="D165" s="27" t="str">
        <f t="shared" si="20"/>
        <v>N/A</v>
      </c>
      <c r="E165" s="29">
        <v>165.75658736</v>
      </c>
      <c r="F165" s="27" t="str">
        <f t="shared" si="21"/>
        <v>N/A</v>
      </c>
      <c r="G165" s="29">
        <v>207.99787104999999</v>
      </c>
      <c r="H165" s="27" t="str">
        <f t="shared" si="22"/>
        <v>N/A</v>
      </c>
      <c r="I165" s="8">
        <v>2.2040000000000002</v>
      </c>
      <c r="J165" s="8">
        <v>25.48</v>
      </c>
      <c r="K165" s="28" t="s">
        <v>734</v>
      </c>
      <c r="L165" s="105" t="str">
        <f t="shared" si="23"/>
        <v>Yes</v>
      </c>
    </row>
    <row r="166" spans="1:12" x14ac:dyDescent="0.2">
      <c r="A166" s="174" t="s">
        <v>1516</v>
      </c>
      <c r="B166" s="22" t="s">
        <v>213</v>
      </c>
      <c r="C166" s="29">
        <v>1960.2536204</v>
      </c>
      <c r="D166" s="27" t="str">
        <f t="shared" si="20"/>
        <v>N/A</v>
      </c>
      <c r="E166" s="29">
        <v>2026.1778093</v>
      </c>
      <c r="F166" s="27" t="str">
        <f t="shared" si="21"/>
        <v>N/A</v>
      </c>
      <c r="G166" s="29">
        <v>2202.4470405000002</v>
      </c>
      <c r="H166" s="27" t="str">
        <f t="shared" si="22"/>
        <v>N/A</v>
      </c>
      <c r="I166" s="8">
        <v>3.363</v>
      </c>
      <c r="J166" s="8">
        <v>8.6999999999999993</v>
      </c>
      <c r="K166" s="28" t="s">
        <v>734</v>
      </c>
      <c r="L166" s="105" t="str">
        <f t="shared" si="23"/>
        <v>Yes</v>
      </c>
    </row>
    <row r="167" spans="1:12" x14ac:dyDescent="0.2">
      <c r="A167" s="174" t="s">
        <v>1517</v>
      </c>
      <c r="B167" s="22" t="s">
        <v>213</v>
      </c>
      <c r="C167" s="29">
        <v>172.40352854</v>
      </c>
      <c r="D167" s="27" t="str">
        <f t="shared" si="20"/>
        <v>N/A</v>
      </c>
      <c r="E167" s="29">
        <v>181.90547473999999</v>
      </c>
      <c r="F167" s="27" t="str">
        <f t="shared" si="21"/>
        <v>N/A</v>
      </c>
      <c r="G167" s="29">
        <v>195.22503477999999</v>
      </c>
      <c r="H167" s="27" t="str">
        <f t="shared" si="22"/>
        <v>N/A</v>
      </c>
      <c r="I167" s="8">
        <v>5.5110000000000001</v>
      </c>
      <c r="J167" s="8">
        <v>7.3220000000000001</v>
      </c>
      <c r="K167" s="28" t="s">
        <v>734</v>
      </c>
      <c r="L167" s="105" t="str">
        <f t="shared" si="23"/>
        <v>Yes</v>
      </c>
    </row>
    <row r="168" spans="1:12" x14ac:dyDescent="0.2">
      <c r="A168" s="174" t="s">
        <v>1518</v>
      </c>
      <c r="B168" s="22" t="s">
        <v>213</v>
      </c>
      <c r="C168" s="29">
        <v>446.72145191999999</v>
      </c>
      <c r="D168" s="27" t="str">
        <f t="shared" si="20"/>
        <v>N/A</v>
      </c>
      <c r="E168" s="29">
        <v>468.57056619000002</v>
      </c>
      <c r="F168" s="27" t="str">
        <f t="shared" si="21"/>
        <v>N/A</v>
      </c>
      <c r="G168" s="29">
        <v>481.53732355</v>
      </c>
      <c r="H168" s="27" t="str">
        <f t="shared" si="22"/>
        <v>N/A</v>
      </c>
      <c r="I168" s="8">
        <v>4.891</v>
      </c>
      <c r="J168" s="8">
        <v>2.7669999999999999</v>
      </c>
      <c r="K168" s="28" t="s">
        <v>734</v>
      </c>
      <c r="L168" s="105" t="str">
        <f t="shared" si="23"/>
        <v>Yes</v>
      </c>
    </row>
    <row r="169" spans="1:12" x14ac:dyDescent="0.2">
      <c r="A169" s="168" t="s">
        <v>1519</v>
      </c>
      <c r="B169" s="22" t="s">
        <v>213</v>
      </c>
      <c r="C169" s="29">
        <v>2834.4955063000002</v>
      </c>
      <c r="D169" s="27" t="str">
        <f t="shared" si="20"/>
        <v>N/A</v>
      </c>
      <c r="E169" s="29">
        <v>2828.5869069</v>
      </c>
      <c r="F169" s="27" t="str">
        <f t="shared" si="21"/>
        <v>N/A</v>
      </c>
      <c r="G169" s="29">
        <v>2540.3901676</v>
      </c>
      <c r="H169" s="27" t="str">
        <f t="shared" si="22"/>
        <v>N/A</v>
      </c>
      <c r="I169" s="8">
        <v>-0.20799999999999999</v>
      </c>
      <c r="J169" s="8">
        <v>-10.199999999999999</v>
      </c>
      <c r="K169" s="28" t="s">
        <v>734</v>
      </c>
      <c r="L169" s="105" t="str">
        <f t="shared" si="23"/>
        <v>Yes</v>
      </c>
    </row>
    <row r="170" spans="1:12" x14ac:dyDescent="0.2">
      <c r="A170" s="174" t="s">
        <v>1520</v>
      </c>
      <c r="B170" s="22" t="s">
        <v>213</v>
      </c>
      <c r="C170" s="29">
        <v>5096.2005513000004</v>
      </c>
      <c r="D170" s="27" t="str">
        <f t="shared" si="20"/>
        <v>N/A</v>
      </c>
      <c r="E170" s="29">
        <v>5265.1740215</v>
      </c>
      <c r="F170" s="27" t="str">
        <f t="shared" si="21"/>
        <v>N/A</v>
      </c>
      <c r="G170" s="29">
        <v>5259.2414233999998</v>
      </c>
      <c r="H170" s="27" t="str">
        <f t="shared" si="22"/>
        <v>N/A</v>
      </c>
      <c r="I170" s="8">
        <v>3.3159999999999998</v>
      </c>
      <c r="J170" s="8">
        <v>-0.113</v>
      </c>
      <c r="K170" s="28" t="s">
        <v>734</v>
      </c>
      <c r="L170" s="105" t="str">
        <f t="shared" si="23"/>
        <v>Yes</v>
      </c>
    </row>
    <row r="171" spans="1:12" x14ac:dyDescent="0.2">
      <c r="A171" s="174" t="s">
        <v>1521</v>
      </c>
      <c r="B171" s="22" t="s">
        <v>213</v>
      </c>
      <c r="C171" s="29">
        <v>10735.049709999999</v>
      </c>
      <c r="D171" s="27" t="str">
        <f t="shared" si="20"/>
        <v>N/A</v>
      </c>
      <c r="E171" s="29">
        <v>10609.796147999999</v>
      </c>
      <c r="F171" s="27" t="str">
        <f t="shared" si="21"/>
        <v>N/A</v>
      </c>
      <c r="G171" s="29">
        <v>10119.552454999999</v>
      </c>
      <c r="H171" s="27" t="str">
        <f t="shared" si="22"/>
        <v>N/A</v>
      </c>
      <c r="I171" s="8">
        <v>-1.17</v>
      </c>
      <c r="J171" s="8">
        <v>-4.62</v>
      </c>
      <c r="K171" s="28" t="s">
        <v>734</v>
      </c>
      <c r="L171" s="105" t="str">
        <f t="shared" si="23"/>
        <v>Yes</v>
      </c>
    </row>
    <row r="172" spans="1:12" x14ac:dyDescent="0.2">
      <c r="A172" s="174" t="s">
        <v>1522</v>
      </c>
      <c r="B172" s="22" t="s">
        <v>213</v>
      </c>
      <c r="C172" s="29">
        <v>1095.0179347999999</v>
      </c>
      <c r="D172" s="27" t="str">
        <f t="shared" si="20"/>
        <v>N/A</v>
      </c>
      <c r="E172" s="29">
        <v>1031.7227674000001</v>
      </c>
      <c r="F172" s="27" t="str">
        <f t="shared" si="21"/>
        <v>N/A</v>
      </c>
      <c r="G172" s="29">
        <v>854.80515435999996</v>
      </c>
      <c r="H172" s="27" t="str">
        <f t="shared" si="22"/>
        <v>N/A</v>
      </c>
      <c r="I172" s="8">
        <v>-5.78</v>
      </c>
      <c r="J172" s="8">
        <v>-17.100000000000001</v>
      </c>
      <c r="K172" s="28" t="s">
        <v>734</v>
      </c>
      <c r="L172" s="105" t="str">
        <f t="shared" si="23"/>
        <v>Yes</v>
      </c>
    </row>
    <row r="173" spans="1:12" x14ac:dyDescent="0.2">
      <c r="A173" s="174" t="s">
        <v>1523</v>
      </c>
      <c r="B173" s="22" t="s">
        <v>213</v>
      </c>
      <c r="C173" s="29">
        <v>2235.9374029999999</v>
      </c>
      <c r="D173" s="27" t="str">
        <f t="shared" si="20"/>
        <v>N/A</v>
      </c>
      <c r="E173" s="29">
        <v>2213.8290545</v>
      </c>
      <c r="F173" s="27" t="str">
        <f t="shared" si="21"/>
        <v>N/A</v>
      </c>
      <c r="G173" s="29">
        <v>1932.2953831</v>
      </c>
      <c r="H173" s="27" t="str">
        <f t="shared" si="22"/>
        <v>N/A</v>
      </c>
      <c r="I173" s="8">
        <v>-0.98899999999999999</v>
      </c>
      <c r="J173" s="8">
        <v>-12.7</v>
      </c>
      <c r="K173" s="28" t="s">
        <v>734</v>
      </c>
      <c r="L173" s="105" t="str">
        <f t="shared" si="23"/>
        <v>Yes</v>
      </c>
    </row>
    <row r="174" spans="1:12" x14ac:dyDescent="0.2">
      <c r="A174" s="168" t="s">
        <v>371</v>
      </c>
      <c r="B174" s="22" t="s">
        <v>213</v>
      </c>
      <c r="C174" s="4">
        <v>9.5217230802999993</v>
      </c>
      <c r="D174" s="27" t="str">
        <f t="shared" ref="D174:D203" si="24">IF($B174="N/A","N/A",IF(C174&gt;10,"No",IF(C174&lt;-10,"No","Yes")))</f>
        <v>N/A</v>
      </c>
      <c r="E174" s="4">
        <v>9.3529088157999993</v>
      </c>
      <c r="F174" s="27" t="str">
        <f t="shared" ref="F174:F203" si="25">IF($B174="N/A","N/A",IF(E174&gt;10,"No",IF(E174&lt;-10,"No","Yes")))</f>
        <v>N/A</v>
      </c>
      <c r="G174" s="4">
        <v>9.1897753185000006</v>
      </c>
      <c r="H174" s="27" t="str">
        <f t="shared" ref="H174:H203" si="26">IF($B174="N/A","N/A",IF(G174&gt;10,"No",IF(G174&lt;-10,"No","Yes")))</f>
        <v>N/A</v>
      </c>
      <c r="I174" s="8">
        <v>-1.77</v>
      </c>
      <c r="J174" s="8">
        <v>-1.74</v>
      </c>
      <c r="K174" s="28" t="s">
        <v>734</v>
      </c>
      <c r="L174" s="105" t="str">
        <f t="shared" ref="L174:L203" si="27">IF(J174="Div by 0", "N/A", IF(K174="N/A","N/A", IF(J174&gt;VALUE(MID(K174,1,2)), "No", IF(J174&lt;-1*VALUE(MID(K174,1,2)), "No", "Yes"))))</f>
        <v>Yes</v>
      </c>
    </row>
    <row r="175" spans="1:12" x14ac:dyDescent="0.2">
      <c r="A175" s="174" t="s">
        <v>480</v>
      </c>
      <c r="B175" s="22" t="s">
        <v>213</v>
      </c>
      <c r="C175" s="4">
        <v>14.260401628</v>
      </c>
      <c r="D175" s="27" t="str">
        <f t="shared" si="24"/>
        <v>N/A</v>
      </c>
      <c r="E175" s="4">
        <v>14.939882323000001</v>
      </c>
      <c r="F175" s="27" t="str">
        <f t="shared" si="25"/>
        <v>N/A</v>
      </c>
      <c r="G175" s="4">
        <v>16.119221411000002</v>
      </c>
      <c r="H175" s="27" t="str">
        <f t="shared" si="26"/>
        <v>N/A</v>
      </c>
      <c r="I175" s="8">
        <v>4.7649999999999997</v>
      </c>
      <c r="J175" s="8">
        <v>7.8940000000000001</v>
      </c>
      <c r="K175" s="28" t="s">
        <v>734</v>
      </c>
      <c r="L175" s="105" t="str">
        <f t="shared" si="27"/>
        <v>Yes</v>
      </c>
    </row>
    <row r="176" spans="1:12" x14ac:dyDescent="0.2">
      <c r="A176" s="174" t="s">
        <v>481</v>
      </c>
      <c r="B176" s="22" t="s">
        <v>213</v>
      </c>
      <c r="C176" s="4">
        <v>13.491637817999999</v>
      </c>
      <c r="D176" s="27" t="str">
        <f t="shared" si="24"/>
        <v>N/A</v>
      </c>
      <c r="E176" s="4">
        <v>13.928866832000001</v>
      </c>
      <c r="F176" s="27" t="str">
        <f t="shared" si="25"/>
        <v>N/A</v>
      </c>
      <c r="G176" s="4">
        <v>14.165385233</v>
      </c>
      <c r="H176" s="27" t="str">
        <f t="shared" si="26"/>
        <v>N/A</v>
      </c>
      <c r="I176" s="8">
        <v>3.2410000000000001</v>
      </c>
      <c r="J176" s="8">
        <v>1.698</v>
      </c>
      <c r="K176" s="28" t="s">
        <v>734</v>
      </c>
      <c r="L176" s="105" t="str">
        <f t="shared" si="27"/>
        <v>Yes</v>
      </c>
    </row>
    <row r="177" spans="1:12" x14ac:dyDescent="0.2">
      <c r="A177" s="174" t="s">
        <v>482</v>
      </c>
      <c r="B177" s="22" t="s">
        <v>213</v>
      </c>
      <c r="C177" s="4">
        <v>5.7101422058000004</v>
      </c>
      <c r="D177" s="27" t="str">
        <f t="shared" si="24"/>
        <v>N/A</v>
      </c>
      <c r="E177" s="4">
        <v>5.8459396898999998</v>
      </c>
      <c r="F177" s="27" t="str">
        <f t="shared" si="25"/>
        <v>N/A</v>
      </c>
      <c r="G177" s="4">
        <v>5.7444783404999997</v>
      </c>
      <c r="H177" s="27" t="str">
        <f t="shared" si="26"/>
        <v>N/A</v>
      </c>
      <c r="I177" s="8">
        <v>2.3780000000000001</v>
      </c>
      <c r="J177" s="8">
        <v>-1.74</v>
      </c>
      <c r="K177" s="28" t="s">
        <v>734</v>
      </c>
      <c r="L177" s="105" t="str">
        <f t="shared" si="27"/>
        <v>Yes</v>
      </c>
    </row>
    <row r="178" spans="1:12" x14ac:dyDescent="0.2">
      <c r="A178" s="174" t="s">
        <v>483</v>
      </c>
      <c r="B178" s="22" t="s">
        <v>213</v>
      </c>
      <c r="C178" s="4">
        <v>21.349306731999999</v>
      </c>
      <c r="D178" s="27" t="str">
        <f t="shared" si="24"/>
        <v>N/A</v>
      </c>
      <c r="E178" s="4">
        <v>18.237117217000002</v>
      </c>
      <c r="F178" s="27" t="str">
        <f t="shared" si="25"/>
        <v>N/A</v>
      </c>
      <c r="G178" s="4">
        <v>16.897819968</v>
      </c>
      <c r="H178" s="27" t="str">
        <f t="shared" si="26"/>
        <v>N/A</v>
      </c>
      <c r="I178" s="8">
        <v>-14.6</v>
      </c>
      <c r="J178" s="8">
        <v>-7.34</v>
      </c>
      <c r="K178" s="28" t="s">
        <v>734</v>
      </c>
      <c r="L178" s="105" t="str">
        <f t="shared" si="27"/>
        <v>Yes</v>
      </c>
    </row>
    <row r="179" spans="1:12" x14ac:dyDescent="0.2">
      <c r="A179" s="168" t="s">
        <v>1524</v>
      </c>
      <c r="B179" s="22" t="s">
        <v>213</v>
      </c>
      <c r="C179" s="4">
        <v>1.5038657526000001</v>
      </c>
      <c r="D179" s="27" t="str">
        <f t="shared" si="24"/>
        <v>N/A</v>
      </c>
      <c r="E179" s="4">
        <v>1.4729748315</v>
      </c>
      <c r="F179" s="27" t="str">
        <f t="shared" si="25"/>
        <v>N/A</v>
      </c>
      <c r="G179" s="4">
        <v>1.4520578527000001</v>
      </c>
      <c r="H179" s="27" t="str">
        <f t="shared" si="26"/>
        <v>N/A</v>
      </c>
      <c r="I179" s="8">
        <v>-2.0499999999999998</v>
      </c>
      <c r="J179" s="8">
        <v>-1.42</v>
      </c>
      <c r="K179" s="28" t="s">
        <v>734</v>
      </c>
      <c r="L179" s="105" t="str">
        <f t="shared" si="27"/>
        <v>Yes</v>
      </c>
    </row>
    <row r="180" spans="1:12" x14ac:dyDescent="0.2">
      <c r="A180" s="174" t="s">
        <v>1525</v>
      </c>
      <c r="B180" s="22" t="s">
        <v>213</v>
      </c>
      <c r="C180" s="4">
        <v>20.396377477000001</v>
      </c>
      <c r="D180" s="27" t="str">
        <f t="shared" si="24"/>
        <v>N/A</v>
      </c>
      <c r="E180" s="4">
        <v>19.186492708999999</v>
      </c>
      <c r="F180" s="27" t="str">
        <f t="shared" si="25"/>
        <v>N/A</v>
      </c>
      <c r="G180" s="4">
        <v>19.099756691</v>
      </c>
      <c r="H180" s="27" t="str">
        <f t="shared" si="26"/>
        <v>N/A</v>
      </c>
      <c r="I180" s="8">
        <v>-5.93</v>
      </c>
      <c r="J180" s="8">
        <v>-0.45200000000000001</v>
      </c>
      <c r="K180" s="28" t="s">
        <v>734</v>
      </c>
      <c r="L180" s="105" t="str">
        <f t="shared" si="27"/>
        <v>Yes</v>
      </c>
    </row>
    <row r="181" spans="1:12" x14ac:dyDescent="0.2">
      <c r="A181" s="174" t="s">
        <v>1526</v>
      </c>
      <c r="B181" s="22" t="s">
        <v>213</v>
      </c>
      <c r="C181" s="4">
        <v>2.8938514797999999</v>
      </c>
      <c r="D181" s="27" t="str">
        <f t="shared" si="24"/>
        <v>N/A</v>
      </c>
      <c r="E181" s="4">
        <v>2.8382370317999999</v>
      </c>
      <c r="F181" s="27" t="str">
        <f t="shared" si="25"/>
        <v>N/A</v>
      </c>
      <c r="G181" s="4">
        <v>2.9859310092000002</v>
      </c>
      <c r="H181" s="27" t="str">
        <f t="shared" si="26"/>
        <v>N/A</v>
      </c>
      <c r="I181" s="8">
        <v>-1.92</v>
      </c>
      <c r="J181" s="8">
        <v>5.2039999999999997</v>
      </c>
      <c r="K181" s="28" t="s">
        <v>734</v>
      </c>
      <c r="L181" s="105" t="str">
        <f t="shared" si="27"/>
        <v>Yes</v>
      </c>
    </row>
    <row r="182" spans="1:12" x14ac:dyDescent="0.2">
      <c r="A182" s="174" t="s">
        <v>1527</v>
      </c>
      <c r="B182" s="22" t="s">
        <v>213</v>
      </c>
      <c r="C182" s="4">
        <v>2.8691560500000001E-2</v>
      </c>
      <c r="D182" s="27" t="str">
        <f t="shared" si="24"/>
        <v>N/A</v>
      </c>
      <c r="E182" s="4">
        <v>3.4800398599999997E-2</v>
      </c>
      <c r="F182" s="27" t="str">
        <f t="shared" si="25"/>
        <v>N/A</v>
      </c>
      <c r="G182" s="4">
        <v>4.5393532600000001E-2</v>
      </c>
      <c r="H182" s="27" t="str">
        <f t="shared" si="26"/>
        <v>N/A</v>
      </c>
      <c r="I182" s="8">
        <v>21.29</v>
      </c>
      <c r="J182" s="8">
        <v>30.44</v>
      </c>
      <c r="K182" s="28" t="s">
        <v>734</v>
      </c>
      <c r="L182" s="105" t="str">
        <f t="shared" si="27"/>
        <v>No</v>
      </c>
    </row>
    <row r="183" spans="1:12" x14ac:dyDescent="0.2">
      <c r="A183" s="174" t="s">
        <v>1528</v>
      </c>
      <c r="B183" s="22" t="s">
        <v>213</v>
      </c>
      <c r="C183" s="4">
        <v>2.1478175799999999E-2</v>
      </c>
      <c r="D183" s="27" t="str">
        <f t="shared" si="24"/>
        <v>N/A</v>
      </c>
      <c r="E183" s="4">
        <v>3.9319085900000002E-2</v>
      </c>
      <c r="F183" s="27" t="str">
        <f t="shared" si="25"/>
        <v>N/A</v>
      </c>
      <c r="G183" s="4">
        <v>3.9039224099999999E-2</v>
      </c>
      <c r="H183" s="27" t="str">
        <f t="shared" si="26"/>
        <v>N/A</v>
      </c>
      <c r="I183" s="8">
        <v>83.07</v>
      </c>
      <c r="J183" s="8">
        <v>-0.71199999999999997</v>
      </c>
      <c r="K183" s="28" t="s">
        <v>734</v>
      </c>
      <c r="L183" s="105" t="str">
        <f t="shared" si="27"/>
        <v>Yes</v>
      </c>
    </row>
    <row r="184" spans="1:12" x14ac:dyDescent="0.2">
      <c r="A184" s="168" t="s">
        <v>97</v>
      </c>
      <c r="B184" s="22" t="s">
        <v>213</v>
      </c>
      <c r="C184" s="4">
        <v>53.397756794000003</v>
      </c>
      <c r="D184" s="27" t="str">
        <f t="shared" si="24"/>
        <v>N/A</v>
      </c>
      <c r="E184" s="4">
        <v>52.508251960000003</v>
      </c>
      <c r="F184" s="27" t="str">
        <f t="shared" si="25"/>
        <v>N/A</v>
      </c>
      <c r="G184" s="4">
        <v>51.07269857</v>
      </c>
      <c r="H184" s="27" t="str">
        <f t="shared" si="26"/>
        <v>N/A</v>
      </c>
      <c r="I184" s="8">
        <v>-1.67</v>
      </c>
      <c r="J184" s="8">
        <v>-2.73</v>
      </c>
      <c r="K184" s="28" t="s">
        <v>734</v>
      </c>
      <c r="L184" s="105" t="str">
        <f t="shared" si="27"/>
        <v>Yes</v>
      </c>
    </row>
    <row r="185" spans="1:12" x14ac:dyDescent="0.2">
      <c r="A185" s="174" t="s">
        <v>484</v>
      </c>
      <c r="B185" s="22" t="s">
        <v>213</v>
      </c>
      <c r="C185" s="4">
        <v>26.328914556000001</v>
      </c>
      <c r="D185" s="27" t="str">
        <f t="shared" si="24"/>
        <v>N/A</v>
      </c>
      <c r="E185" s="4">
        <v>14.882322844999999</v>
      </c>
      <c r="F185" s="27" t="str">
        <f t="shared" si="25"/>
        <v>N/A</v>
      </c>
      <c r="G185" s="4">
        <v>15.510948904999999</v>
      </c>
      <c r="H185" s="27" t="str">
        <f t="shared" si="26"/>
        <v>N/A</v>
      </c>
      <c r="I185" s="8">
        <v>-43.5</v>
      </c>
      <c r="J185" s="8">
        <v>4.2240000000000002</v>
      </c>
      <c r="K185" s="28" t="s">
        <v>734</v>
      </c>
      <c r="L185" s="105" t="str">
        <f t="shared" si="27"/>
        <v>Yes</v>
      </c>
    </row>
    <row r="186" spans="1:12" x14ac:dyDescent="0.2">
      <c r="A186" s="174" t="s">
        <v>485</v>
      </c>
      <c r="B186" s="22" t="s">
        <v>213</v>
      </c>
      <c r="C186" s="4">
        <v>63.340484664999998</v>
      </c>
      <c r="D186" s="27" t="str">
        <f t="shared" si="24"/>
        <v>N/A</v>
      </c>
      <c r="E186" s="4">
        <v>56.530781046999998</v>
      </c>
      <c r="F186" s="27" t="str">
        <f t="shared" si="25"/>
        <v>N/A</v>
      </c>
      <c r="G186" s="4">
        <v>55.229395699000001</v>
      </c>
      <c r="H186" s="27" t="str">
        <f t="shared" si="26"/>
        <v>N/A</v>
      </c>
      <c r="I186" s="8">
        <v>-10.8</v>
      </c>
      <c r="J186" s="8">
        <v>-2.2999999999999998</v>
      </c>
      <c r="K186" s="28" t="s">
        <v>734</v>
      </c>
      <c r="L186" s="105" t="str">
        <f t="shared" si="27"/>
        <v>Yes</v>
      </c>
    </row>
    <row r="187" spans="1:12" x14ac:dyDescent="0.2">
      <c r="A187" s="174" t="s">
        <v>486</v>
      </c>
      <c r="B187" s="22" t="s">
        <v>213</v>
      </c>
      <c r="C187" s="4">
        <v>51.391801516999998</v>
      </c>
      <c r="D187" s="27" t="str">
        <f t="shared" si="24"/>
        <v>N/A</v>
      </c>
      <c r="E187" s="4">
        <v>51.924303860000002</v>
      </c>
      <c r="F187" s="27" t="str">
        <f t="shared" si="25"/>
        <v>N/A</v>
      </c>
      <c r="G187" s="4">
        <v>50.557169004999999</v>
      </c>
      <c r="H187" s="27" t="str">
        <f t="shared" si="26"/>
        <v>N/A</v>
      </c>
      <c r="I187" s="8">
        <v>1.036</v>
      </c>
      <c r="J187" s="8">
        <v>-2.63</v>
      </c>
      <c r="K187" s="28" t="s">
        <v>734</v>
      </c>
      <c r="L187" s="105" t="str">
        <f t="shared" si="27"/>
        <v>Yes</v>
      </c>
    </row>
    <row r="188" spans="1:12" x14ac:dyDescent="0.2">
      <c r="A188" s="174" t="s">
        <v>487</v>
      </c>
      <c r="B188" s="22" t="s">
        <v>213</v>
      </c>
      <c r="C188" s="4">
        <v>62.685249266</v>
      </c>
      <c r="D188" s="27" t="str">
        <f t="shared" si="24"/>
        <v>N/A</v>
      </c>
      <c r="E188" s="4">
        <v>64.740031454999993</v>
      </c>
      <c r="F188" s="27" t="str">
        <f t="shared" si="25"/>
        <v>N/A</v>
      </c>
      <c r="G188" s="4">
        <v>61.534036039</v>
      </c>
      <c r="H188" s="27" t="str">
        <f t="shared" si="26"/>
        <v>N/A</v>
      </c>
      <c r="I188" s="8">
        <v>3.278</v>
      </c>
      <c r="J188" s="8">
        <v>-4.95</v>
      </c>
      <c r="K188" s="28" t="s">
        <v>734</v>
      </c>
      <c r="L188" s="105" t="str">
        <f t="shared" si="27"/>
        <v>Yes</v>
      </c>
    </row>
    <row r="189" spans="1:12" x14ac:dyDescent="0.2">
      <c r="A189" s="168" t="s">
        <v>118</v>
      </c>
      <c r="B189" s="22" t="s">
        <v>213</v>
      </c>
      <c r="C189" s="4">
        <v>80.693316956999993</v>
      </c>
      <c r="D189" s="27" t="str">
        <f t="shared" si="24"/>
        <v>N/A</v>
      </c>
      <c r="E189" s="4">
        <v>81.330628524000005</v>
      </c>
      <c r="F189" s="27" t="str">
        <f t="shared" si="25"/>
        <v>N/A</v>
      </c>
      <c r="G189" s="4">
        <v>79.369488606000004</v>
      </c>
      <c r="H189" s="27" t="str">
        <f t="shared" si="26"/>
        <v>N/A</v>
      </c>
      <c r="I189" s="8">
        <v>0.78979999999999995</v>
      </c>
      <c r="J189" s="8">
        <v>-2.41</v>
      </c>
      <c r="K189" s="28" t="s">
        <v>734</v>
      </c>
      <c r="L189" s="105" t="str">
        <f t="shared" si="27"/>
        <v>Yes</v>
      </c>
    </row>
    <row r="190" spans="1:12" x14ac:dyDescent="0.2">
      <c r="A190" s="174" t="s">
        <v>488</v>
      </c>
      <c r="B190" s="22" t="s">
        <v>213</v>
      </c>
      <c r="C190" s="4">
        <v>80.784879904999997</v>
      </c>
      <c r="D190" s="27" t="str">
        <f t="shared" si="24"/>
        <v>N/A</v>
      </c>
      <c r="E190" s="4">
        <v>81.337938092000002</v>
      </c>
      <c r="F190" s="27" t="str">
        <f t="shared" si="25"/>
        <v>N/A</v>
      </c>
      <c r="G190" s="4">
        <v>80.249391727000003</v>
      </c>
      <c r="H190" s="27" t="str">
        <f t="shared" si="26"/>
        <v>N/A</v>
      </c>
      <c r="I190" s="8">
        <v>0.68459999999999999</v>
      </c>
      <c r="J190" s="8">
        <v>-1.34</v>
      </c>
      <c r="K190" s="28" t="s">
        <v>734</v>
      </c>
      <c r="L190" s="105" t="str">
        <f t="shared" si="27"/>
        <v>Yes</v>
      </c>
    </row>
    <row r="191" spans="1:12" x14ac:dyDescent="0.2">
      <c r="A191" s="174" t="s">
        <v>489</v>
      </c>
      <c r="B191" s="22" t="s">
        <v>213</v>
      </c>
      <c r="C191" s="4">
        <v>89.894680383999997</v>
      </c>
      <c r="D191" s="27" t="str">
        <f t="shared" si="24"/>
        <v>N/A</v>
      </c>
      <c r="E191" s="4">
        <v>90.128795934999999</v>
      </c>
      <c r="F191" s="27" t="str">
        <f t="shared" si="25"/>
        <v>N/A</v>
      </c>
      <c r="G191" s="4">
        <v>89.316288357000005</v>
      </c>
      <c r="H191" s="27" t="str">
        <f t="shared" si="26"/>
        <v>N/A</v>
      </c>
      <c r="I191" s="8">
        <v>0.26040000000000002</v>
      </c>
      <c r="J191" s="8">
        <v>-0.90100000000000002</v>
      </c>
      <c r="K191" s="28" t="s">
        <v>734</v>
      </c>
      <c r="L191" s="105" t="str">
        <f t="shared" si="27"/>
        <v>Yes</v>
      </c>
    </row>
    <row r="192" spans="1:12" x14ac:dyDescent="0.2">
      <c r="A192" s="174" t="s">
        <v>490</v>
      </c>
      <c r="B192" s="22" t="s">
        <v>213</v>
      </c>
      <c r="C192" s="4">
        <v>79.542395693000003</v>
      </c>
      <c r="D192" s="27" t="str">
        <f t="shared" si="24"/>
        <v>N/A</v>
      </c>
      <c r="E192" s="4">
        <v>80.410011968999996</v>
      </c>
      <c r="F192" s="27" t="str">
        <f t="shared" si="25"/>
        <v>N/A</v>
      </c>
      <c r="G192" s="4">
        <v>79.052593044999995</v>
      </c>
      <c r="H192" s="27" t="str">
        <f t="shared" si="26"/>
        <v>N/A</v>
      </c>
      <c r="I192" s="8">
        <v>1.091</v>
      </c>
      <c r="J192" s="8">
        <v>-1.69</v>
      </c>
      <c r="K192" s="28" t="s">
        <v>734</v>
      </c>
      <c r="L192" s="105" t="str">
        <f t="shared" si="27"/>
        <v>Yes</v>
      </c>
    </row>
    <row r="193" spans="1:12" x14ac:dyDescent="0.2">
      <c r="A193" s="174" t="s">
        <v>491</v>
      </c>
      <c r="B193" s="22" t="s">
        <v>213</v>
      </c>
      <c r="C193" s="4">
        <v>76.918120420999998</v>
      </c>
      <c r="D193" s="27" t="str">
        <f t="shared" si="24"/>
        <v>N/A</v>
      </c>
      <c r="E193" s="4">
        <v>76.755481543000002</v>
      </c>
      <c r="F193" s="27" t="str">
        <f t="shared" si="25"/>
        <v>N/A</v>
      </c>
      <c r="G193" s="4">
        <v>71.501366372999996</v>
      </c>
      <c r="H193" s="27" t="str">
        <f t="shared" si="26"/>
        <v>N/A</v>
      </c>
      <c r="I193" s="8">
        <v>-0.21099999999999999</v>
      </c>
      <c r="J193" s="8">
        <v>-6.85</v>
      </c>
      <c r="K193" s="28" t="s">
        <v>734</v>
      </c>
      <c r="L193" s="105" t="str">
        <f t="shared" si="27"/>
        <v>Yes</v>
      </c>
    </row>
    <row r="194" spans="1:12" x14ac:dyDescent="0.2">
      <c r="A194" s="168" t="s">
        <v>1529</v>
      </c>
      <c r="B194" s="22" t="s">
        <v>213</v>
      </c>
      <c r="C194" s="23">
        <v>4.2345374831999996</v>
      </c>
      <c r="D194" s="27" t="str">
        <f t="shared" si="24"/>
        <v>N/A</v>
      </c>
      <c r="E194" s="23">
        <v>4.2836188516</v>
      </c>
      <c r="F194" s="27" t="str">
        <f t="shared" si="25"/>
        <v>N/A</v>
      </c>
      <c r="G194" s="23">
        <v>4.1453756724000002</v>
      </c>
      <c r="H194" s="27" t="str">
        <f t="shared" si="26"/>
        <v>N/A</v>
      </c>
      <c r="I194" s="8">
        <v>1.159</v>
      </c>
      <c r="J194" s="8">
        <v>-3.23</v>
      </c>
      <c r="K194" s="28" t="s">
        <v>734</v>
      </c>
      <c r="L194" s="105" t="str">
        <f t="shared" si="27"/>
        <v>Yes</v>
      </c>
    </row>
    <row r="195" spans="1:12" x14ac:dyDescent="0.2">
      <c r="A195" s="174" t="s">
        <v>1530</v>
      </c>
      <c r="B195" s="22" t="s">
        <v>213</v>
      </c>
      <c r="C195" s="23">
        <v>0.98021168889999999</v>
      </c>
      <c r="D195" s="27" t="str">
        <f t="shared" si="24"/>
        <v>N/A</v>
      </c>
      <c r="E195" s="23">
        <v>0.77054794520000003</v>
      </c>
      <c r="F195" s="27" t="str">
        <f t="shared" si="25"/>
        <v>N/A</v>
      </c>
      <c r="G195" s="23">
        <v>0.76264150939999997</v>
      </c>
      <c r="H195" s="27" t="str">
        <f t="shared" si="26"/>
        <v>N/A</v>
      </c>
      <c r="I195" s="8">
        <v>-21.4</v>
      </c>
      <c r="J195" s="8">
        <v>-1.03</v>
      </c>
      <c r="K195" s="28" t="s">
        <v>734</v>
      </c>
      <c r="L195" s="105" t="str">
        <f t="shared" si="27"/>
        <v>Yes</v>
      </c>
    </row>
    <row r="196" spans="1:12" x14ac:dyDescent="0.2">
      <c r="A196" s="174" t="s">
        <v>1531</v>
      </c>
      <c r="B196" s="22" t="s">
        <v>213</v>
      </c>
      <c r="C196" s="23">
        <v>6.6933501988000002</v>
      </c>
      <c r="D196" s="27" t="str">
        <f t="shared" si="24"/>
        <v>N/A</v>
      </c>
      <c r="E196" s="23">
        <v>6.1097726502</v>
      </c>
      <c r="F196" s="27" t="str">
        <f t="shared" si="25"/>
        <v>N/A</v>
      </c>
      <c r="G196" s="23">
        <v>6.0766364226</v>
      </c>
      <c r="H196" s="27" t="str">
        <f t="shared" si="26"/>
        <v>N/A</v>
      </c>
      <c r="I196" s="8">
        <v>-8.7200000000000006</v>
      </c>
      <c r="J196" s="8">
        <v>-0.54200000000000004</v>
      </c>
      <c r="K196" s="28" t="s">
        <v>734</v>
      </c>
      <c r="L196" s="105" t="str">
        <f t="shared" si="27"/>
        <v>Yes</v>
      </c>
    </row>
    <row r="197" spans="1:12" x14ac:dyDescent="0.2">
      <c r="A197" s="174" t="s">
        <v>1532</v>
      </c>
      <c r="B197" s="22" t="s">
        <v>213</v>
      </c>
      <c r="C197" s="23">
        <v>4.3073268774000004</v>
      </c>
      <c r="D197" s="27" t="str">
        <f t="shared" si="24"/>
        <v>N/A</v>
      </c>
      <c r="E197" s="23">
        <v>4.5496527464999996</v>
      </c>
      <c r="F197" s="27" t="str">
        <f t="shared" si="25"/>
        <v>N/A</v>
      </c>
      <c r="G197" s="23">
        <v>4.4034327470000001</v>
      </c>
      <c r="H197" s="27" t="str">
        <f t="shared" si="26"/>
        <v>N/A</v>
      </c>
      <c r="I197" s="8">
        <v>5.6260000000000003</v>
      </c>
      <c r="J197" s="8">
        <v>-3.21</v>
      </c>
      <c r="K197" s="28" t="s">
        <v>734</v>
      </c>
      <c r="L197" s="105" t="str">
        <f t="shared" si="27"/>
        <v>Yes</v>
      </c>
    </row>
    <row r="198" spans="1:12" x14ac:dyDescent="0.2">
      <c r="A198" s="174" t="s">
        <v>1533</v>
      </c>
      <c r="B198" s="22" t="s">
        <v>213</v>
      </c>
      <c r="C198" s="23">
        <v>3.4149340487000002</v>
      </c>
      <c r="D198" s="27" t="str">
        <f t="shared" si="24"/>
        <v>N/A</v>
      </c>
      <c r="E198" s="23">
        <v>3.5852885225</v>
      </c>
      <c r="F198" s="27" t="str">
        <f t="shared" si="25"/>
        <v>N/A</v>
      </c>
      <c r="G198" s="23">
        <v>3.4167071984000001</v>
      </c>
      <c r="H198" s="27" t="str">
        <f t="shared" si="26"/>
        <v>N/A</v>
      </c>
      <c r="I198" s="8">
        <v>4.9889999999999999</v>
      </c>
      <c r="J198" s="8">
        <v>-4.7</v>
      </c>
      <c r="K198" s="28" t="s">
        <v>734</v>
      </c>
      <c r="L198" s="105" t="str">
        <f t="shared" si="27"/>
        <v>Yes</v>
      </c>
    </row>
    <row r="199" spans="1:12" x14ac:dyDescent="0.2">
      <c r="A199" s="168" t="s">
        <v>1534</v>
      </c>
      <c r="B199" s="22" t="s">
        <v>213</v>
      </c>
      <c r="C199" s="23">
        <v>195.54347326999999</v>
      </c>
      <c r="D199" s="27" t="str">
        <f t="shared" si="24"/>
        <v>N/A</v>
      </c>
      <c r="E199" s="23">
        <v>184.73389356000001</v>
      </c>
      <c r="F199" s="27" t="str">
        <f t="shared" si="25"/>
        <v>N/A</v>
      </c>
      <c r="G199" s="23">
        <v>211.50296508</v>
      </c>
      <c r="H199" s="27" t="str">
        <f t="shared" si="26"/>
        <v>N/A</v>
      </c>
      <c r="I199" s="8">
        <v>-5.53</v>
      </c>
      <c r="J199" s="8">
        <v>14.49</v>
      </c>
      <c r="K199" s="28" t="s">
        <v>734</v>
      </c>
      <c r="L199" s="105" t="str">
        <f t="shared" si="27"/>
        <v>Yes</v>
      </c>
    </row>
    <row r="200" spans="1:12" x14ac:dyDescent="0.2">
      <c r="A200" s="174" t="s">
        <v>1535</v>
      </c>
      <c r="B200" s="22" t="s">
        <v>213</v>
      </c>
      <c r="C200" s="23">
        <v>197.73970399000001</v>
      </c>
      <c r="D200" s="27" t="str">
        <f t="shared" si="24"/>
        <v>N/A</v>
      </c>
      <c r="E200" s="23">
        <v>188.82566667</v>
      </c>
      <c r="F200" s="27" t="str">
        <f t="shared" si="25"/>
        <v>N/A</v>
      </c>
      <c r="G200" s="23">
        <v>218.58662419999999</v>
      </c>
      <c r="H200" s="27" t="str">
        <f t="shared" si="26"/>
        <v>N/A</v>
      </c>
      <c r="I200" s="8">
        <v>-4.51</v>
      </c>
      <c r="J200" s="8">
        <v>15.76</v>
      </c>
      <c r="K200" s="28" t="s">
        <v>734</v>
      </c>
      <c r="L200" s="105" t="str">
        <f t="shared" si="27"/>
        <v>Yes</v>
      </c>
    </row>
    <row r="201" spans="1:12" x14ac:dyDescent="0.2">
      <c r="A201" s="174" t="s">
        <v>1536</v>
      </c>
      <c r="B201" s="22" t="s">
        <v>213</v>
      </c>
      <c r="C201" s="23">
        <v>197.57371524999999</v>
      </c>
      <c r="D201" s="27" t="str">
        <f t="shared" si="24"/>
        <v>N/A</v>
      </c>
      <c r="E201" s="23">
        <v>184.24729392</v>
      </c>
      <c r="F201" s="27" t="str">
        <f t="shared" si="25"/>
        <v>N/A</v>
      </c>
      <c r="G201" s="23">
        <v>208.57263642999999</v>
      </c>
      <c r="H201" s="27" t="str">
        <f t="shared" si="26"/>
        <v>N/A</v>
      </c>
      <c r="I201" s="8">
        <v>-6.75</v>
      </c>
      <c r="J201" s="8">
        <v>13.2</v>
      </c>
      <c r="K201" s="28" t="s">
        <v>734</v>
      </c>
      <c r="L201" s="105" t="str">
        <f t="shared" si="27"/>
        <v>Yes</v>
      </c>
    </row>
    <row r="202" spans="1:12" x14ac:dyDescent="0.2">
      <c r="A202" s="174" t="s">
        <v>1537</v>
      </c>
      <c r="B202" s="22" t="s">
        <v>213</v>
      </c>
      <c r="C202" s="23">
        <v>46.236363636</v>
      </c>
      <c r="D202" s="27" t="str">
        <f t="shared" si="24"/>
        <v>N/A</v>
      </c>
      <c r="E202" s="23">
        <v>35.318181817999999</v>
      </c>
      <c r="F202" s="27" t="str">
        <f t="shared" si="25"/>
        <v>N/A</v>
      </c>
      <c r="G202" s="23">
        <v>41.720430108000002</v>
      </c>
      <c r="H202" s="27" t="str">
        <f t="shared" si="26"/>
        <v>N/A</v>
      </c>
      <c r="I202" s="8">
        <v>-23.6</v>
      </c>
      <c r="J202" s="8">
        <v>18.13</v>
      </c>
      <c r="K202" s="28" t="s">
        <v>734</v>
      </c>
      <c r="L202" s="105" t="str">
        <f t="shared" si="27"/>
        <v>Yes</v>
      </c>
    </row>
    <row r="203" spans="1:12" x14ac:dyDescent="0.2">
      <c r="A203" s="174" t="s">
        <v>1538</v>
      </c>
      <c r="B203" s="22" t="s">
        <v>213</v>
      </c>
      <c r="C203" s="23">
        <v>81.777777778000001</v>
      </c>
      <c r="D203" s="27" t="str">
        <f t="shared" si="24"/>
        <v>N/A</v>
      </c>
      <c r="E203" s="23">
        <v>77.117647059000006</v>
      </c>
      <c r="F203" s="27" t="str">
        <f t="shared" si="25"/>
        <v>N/A</v>
      </c>
      <c r="G203" s="23">
        <v>72.526315788999995</v>
      </c>
      <c r="H203" s="27" t="str">
        <f t="shared" si="26"/>
        <v>N/A</v>
      </c>
      <c r="I203" s="8">
        <v>-5.7</v>
      </c>
      <c r="J203" s="8">
        <v>-5.95</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-50</v>
      </c>
      <c r="K204" s="10" t="s">
        <v>213</v>
      </c>
      <c r="L204" s="105" t="str">
        <f t="shared" ref="L204:L214" si="31">IF(J204="Div by 0", "N/A", IF(K204="N/A","N/A", IF(J204&gt;VALUE(MID(K204,1,2)), "No", IF(J204&lt;-1*VALUE(MID(K204,1,2)), "No", "Yes"))))</f>
        <v>N/A</v>
      </c>
    </row>
    <row r="205" spans="1:12" x14ac:dyDescent="0.2">
      <c r="A205" s="168" t="s">
        <v>128</v>
      </c>
      <c r="B205" s="22" t="s">
        <v>213</v>
      </c>
      <c r="C205" s="23">
        <v>20</v>
      </c>
      <c r="D205" s="27" t="str">
        <f t="shared" si="28"/>
        <v>N/A</v>
      </c>
      <c r="E205" s="23">
        <v>21</v>
      </c>
      <c r="F205" s="27" t="str">
        <f t="shared" si="29"/>
        <v>N/A</v>
      </c>
      <c r="G205" s="23">
        <v>30</v>
      </c>
      <c r="H205" s="27" t="str">
        <f t="shared" si="30"/>
        <v>N/A</v>
      </c>
      <c r="I205" s="8">
        <v>5</v>
      </c>
      <c r="J205" s="8">
        <v>42.86</v>
      </c>
      <c r="K205" s="10" t="s">
        <v>213</v>
      </c>
      <c r="L205" s="105" t="str">
        <f t="shared" si="31"/>
        <v>N/A</v>
      </c>
    </row>
    <row r="206" spans="1:12" ht="25.5" x14ac:dyDescent="0.2">
      <c r="A206" s="168" t="s">
        <v>1586</v>
      </c>
      <c r="B206" s="22" t="s">
        <v>213</v>
      </c>
      <c r="C206" s="23">
        <v>11</v>
      </c>
      <c r="D206" s="27" t="str">
        <f t="shared" si="28"/>
        <v>N/A</v>
      </c>
      <c r="E206" s="23">
        <v>13</v>
      </c>
      <c r="F206" s="27" t="str">
        <f t="shared" si="29"/>
        <v>N/A</v>
      </c>
      <c r="G206" s="23">
        <v>17</v>
      </c>
      <c r="H206" s="27" t="str">
        <f t="shared" si="30"/>
        <v>N/A</v>
      </c>
      <c r="I206" s="8">
        <v>30</v>
      </c>
      <c r="J206" s="8">
        <v>30.77</v>
      </c>
      <c r="K206" s="10" t="s">
        <v>213</v>
      </c>
      <c r="L206" s="105" t="str">
        <f t="shared" si="31"/>
        <v>N/A</v>
      </c>
    </row>
    <row r="207" spans="1:12" ht="25.5" x14ac:dyDescent="0.2">
      <c r="A207" s="168" t="s">
        <v>1539</v>
      </c>
      <c r="B207" s="22" t="s">
        <v>213</v>
      </c>
      <c r="C207" s="23">
        <v>31</v>
      </c>
      <c r="D207" s="27" t="str">
        <f t="shared" si="28"/>
        <v>N/A</v>
      </c>
      <c r="E207" s="23">
        <v>22</v>
      </c>
      <c r="F207" s="27" t="str">
        <f t="shared" si="29"/>
        <v>N/A</v>
      </c>
      <c r="G207" s="23">
        <v>19</v>
      </c>
      <c r="H207" s="27" t="str">
        <f t="shared" si="30"/>
        <v>N/A</v>
      </c>
      <c r="I207" s="8">
        <v>-29</v>
      </c>
      <c r="J207" s="8">
        <v>-13.6</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150</v>
      </c>
      <c r="J208" s="8">
        <v>10</v>
      </c>
      <c r="K208" s="10" t="s">
        <v>213</v>
      </c>
      <c r="L208" s="105" t="str">
        <f t="shared" si="31"/>
        <v>N/A</v>
      </c>
    </row>
    <row r="209" spans="1:12" x14ac:dyDescent="0.2">
      <c r="A209" s="168" t="s">
        <v>1588</v>
      </c>
      <c r="B209" s="22" t="s">
        <v>213</v>
      </c>
      <c r="C209" s="23">
        <v>11</v>
      </c>
      <c r="D209" s="27" t="str">
        <f t="shared" si="28"/>
        <v>N/A</v>
      </c>
      <c r="E209" s="23">
        <v>14</v>
      </c>
      <c r="F209" s="27" t="str">
        <f t="shared" si="29"/>
        <v>N/A</v>
      </c>
      <c r="G209" s="23">
        <v>28</v>
      </c>
      <c r="H209" s="27" t="str">
        <f t="shared" si="30"/>
        <v>N/A</v>
      </c>
      <c r="I209" s="8">
        <v>55.56</v>
      </c>
      <c r="J209" s="8">
        <v>100</v>
      </c>
      <c r="K209" s="10" t="s">
        <v>213</v>
      </c>
      <c r="L209" s="105" t="str">
        <f t="shared" si="31"/>
        <v>N/A</v>
      </c>
    </row>
    <row r="210" spans="1:12" x14ac:dyDescent="0.2">
      <c r="A210" s="168" t="s">
        <v>125</v>
      </c>
      <c r="B210" s="22" t="s">
        <v>213</v>
      </c>
      <c r="C210" s="29">
        <v>1631420</v>
      </c>
      <c r="D210" s="27" t="str">
        <f t="shared" si="28"/>
        <v>N/A</v>
      </c>
      <c r="E210" s="29">
        <v>3517670</v>
      </c>
      <c r="F210" s="27" t="str">
        <f t="shared" si="29"/>
        <v>N/A</v>
      </c>
      <c r="G210" s="29">
        <v>2494225</v>
      </c>
      <c r="H210" s="27" t="str">
        <f t="shared" si="30"/>
        <v>N/A</v>
      </c>
      <c r="I210" s="8">
        <v>115.6</v>
      </c>
      <c r="J210" s="8">
        <v>-29.1</v>
      </c>
      <c r="K210" s="10" t="s">
        <v>213</v>
      </c>
      <c r="L210" s="105" t="str">
        <f t="shared" si="31"/>
        <v>N/A</v>
      </c>
    </row>
    <row r="211" spans="1:12" x14ac:dyDescent="0.2">
      <c r="A211" s="168" t="s">
        <v>1589</v>
      </c>
      <c r="B211" s="22" t="s">
        <v>213</v>
      </c>
      <c r="C211" s="29">
        <v>1603604</v>
      </c>
      <c r="D211" s="27" t="str">
        <f t="shared" si="28"/>
        <v>N/A</v>
      </c>
      <c r="E211" s="29">
        <v>1613518</v>
      </c>
      <c r="F211" s="27" t="str">
        <f t="shared" si="29"/>
        <v>N/A</v>
      </c>
      <c r="G211" s="29">
        <v>1160348</v>
      </c>
      <c r="H211" s="27" t="str">
        <f t="shared" si="30"/>
        <v>N/A</v>
      </c>
      <c r="I211" s="8">
        <v>0.61819999999999997</v>
      </c>
      <c r="J211" s="8">
        <v>-28.1</v>
      </c>
      <c r="K211" s="10" t="s">
        <v>213</v>
      </c>
      <c r="L211" s="105" t="str">
        <f t="shared" si="31"/>
        <v>N/A</v>
      </c>
    </row>
    <row r="212" spans="1:12" x14ac:dyDescent="0.2">
      <c r="A212" s="168" t="s">
        <v>1540</v>
      </c>
      <c r="B212" s="22" t="s">
        <v>213</v>
      </c>
      <c r="C212" s="29">
        <v>288276</v>
      </c>
      <c r="D212" s="27" t="str">
        <f t="shared" si="28"/>
        <v>N/A</v>
      </c>
      <c r="E212" s="29">
        <v>296171</v>
      </c>
      <c r="F212" s="27" t="str">
        <f t="shared" si="29"/>
        <v>N/A</v>
      </c>
      <c r="G212" s="29">
        <v>290849</v>
      </c>
      <c r="H212" s="27" t="str">
        <f t="shared" si="30"/>
        <v>N/A</v>
      </c>
      <c r="I212" s="8">
        <v>2.7389999999999999</v>
      </c>
      <c r="J212" s="8">
        <v>-1.8</v>
      </c>
      <c r="K212" s="10" t="s">
        <v>213</v>
      </c>
      <c r="L212" s="105" t="str">
        <f t="shared" si="31"/>
        <v>N/A</v>
      </c>
    </row>
    <row r="213" spans="1:12" x14ac:dyDescent="0.2">
      <c r="A213" s="168" t="s">
        <v>1590</v>
      </c>
      <c r="B213" s="22" t="s">
        <v>213</v>
      </c>
      <c r="C213" s="29">
        <v>578303</v>
      </c>
      <c r="D213" s="27" t="str">
        <f t="shared" si="28"/>
        <v>N/A</v>
      </c>
      <c r="E213" s="29">
        <v>3368683</v>
      </c>
      <c r="F213" s="27" t="str">
        <f t="shared" si="29"/>
        <v>N/A</v>
      </c>
      <c r="G213" s="29">
        <v>2123223</v>
      </c>
      <c r="H213" s="27" t="str">
        <f t="shared" si="30"/>
        <v>N/A</v>
      </c>
      <c r="I213" s="8">
        <v>482.5</v>
      </c>
      <c r="J213" s="8">
        <v>-37</v>
      </c>
      <c r="K213" s="10" t="s">
        <v>213</v>
      </c>
      <c r="L213" s="105" t="str">
        <f t="shared" si="31"/>
        <v>N/A</v>
      </c>
    </row>
    <row r="214" spans="1:12" x14ac:dyDescent="0.2">
      <c r="A214" s="174" t="s">
        <v>1591</v>
      </c>
      <c r="B214" s="22" t="s">
        <v>213</v>
      </c>
      <c r="C214" s="29">
        <v>295638</v>
      </c>
      <c r="D214" s="27" t="str">
        <f t="shared" si="28"/>
        <v>N/A</v>
      </c>
      <c r="E214" s="29">
        <v>400552</v>
      </c>
      <c r="F214" s="27" t="str">
        <f t="shared" si="29"/>
        <v>N/A</v>
      </c>
      <c r="G214" s="29">
        <v>506106</v>
      </c>
      <c r="H214" s="27" t="str">
        <f t="shared" si="30"/>
        <v>N/A</v>
      </c>
      <c r="I214" s="8">
        <v>35.49</v>
      </c>
      <c r="J214" s="8">
        <v>26.35</v>
      </c>
      <c r="K214" s="10" t="s">
        <v>213</v>
      </c>
      <c r="L214" s="105" t="str">
        <f t="shared" si="31"/>
        <v>N/A</v>
      </c>
    </row>
    <row r="215" spans="1:12" ht="25.5" x14ac:dyDescent="0.2">
      <c r="A215" s="168" t="s">
        <v>1354</v>
      </c>
      <c r="B215" s="22" t="s">
        <v>213</v>
      </c>
      <c r="C215" s="29">
        <v>1927311</v>
      </c>
      <c r="D215" s="27" t="str">
        <f t="shared" ref="D215:D229" si="32">IF($B215="N/A","N/A",IF(C215&gt;10,"No",IF(C215&lt;-10,"No","Yes")))</f>
        <v>N/A</v>
      </c>
      <c r="E215" s="29">
        <v>1618431</v>
      </c>
      <c r="F215" s="27" t="str">
        <f t="shared" ref="F215:F229" si="33">IF($B215="N/A","N/A",IF(E215&gt;10,"No",IF(E215&lt;-10,"No","Yes")))</f>
        <v>N/A</v>
      </c>
      <c r="G215" s="29">
        <v>1537778</v>
      </c>
      <c r="H215" s="27" t="str">
        <f t="shared" ref="H215:H229" si="34">IF($B215="N/A","N/A",IF(G215&gt;10,"No",IF(G215&lt;-10,"No","Yes")))</f>
        <v>N/A</v>
      </c>
      <c r="I215" s="8">
        <v>-16</v>
      </c>
      <c r="J215" s="8">
        <v>-4.9800000000000004</v>
      </c>
      <c r="K215" s="28" t="s">
        <v>734</v>
      </c>
      <c r="L215" s="105" t="str">
        <f t="shared" ref="L215:L229" si="35">IF(J215="Div by 0", "N/A", IF(K215="N/A","N/A", IF(J215&gt;VALUE(MID(K215,1,2)), "No", IF(J215&lt;-1*VALUE(MID(K215,1,2)), "No", "Yes"))))</f>
        <v>Yes</v>
      </c>
    </row>
    <row r="216" spans="1:12" x14ac:dyDescent="0.2">
      <c r="A216" s="168" t="s">
        <v>646</v>
      </c>
      <c r="B216" s="22" t="s">
        <v>213</v>
      </c>
      <c r="C216" s="23">
        <v>12418</v>
      </c>
      <c r="D216" s="27" t="str">
        <f t="shared" si="32"/>
        <v>N/A</v>
      </c>
      <c r="E216" s="23">
        <v>9783</v>
      </c>
      <c r="F216" s="27" t="str">
        <f t="shared" si="33"/>
        <v>N/A</v>
      </c>
      <c r="G216" s="23">
        <v>9305</v>
      </c>
      <c r="H216" s="27" t="str">
        <f t="shared" si="34"/>
        <v>N/A</v>
      </c>
      <c r="I216" s="8">
        <v>-21.2</v>
      </c>
      <c r="J216" s="8">
        <v>-4.8899999999999997</v>
      </c>
      <c r="K216" s="28" t="s">
        <v>734</v>
      </c>
      <c r="L216" s="105" t="str">
        <f t="shared" si="35"/>
        <v>Yes</v>
      </c>
    </row>
    <row r="217" spans="1:12" ht="25.5" x14ac:dyDescent="0.2">
      <c r="A217" s="168" t="s">
        <v>1355</v>
      </c>
      <c r="B217" s="22" t="s">
        <v>213</v>
      </c>
      <c r="C217" s="29">
        <v>155.20301176000001</v>
      </c>
      <c r="D217" s="27" t="str">
        <f t="shared" si="32"/>
        <v>N/A</v>
      </c>
      <c r="E217" s="29">
        <v>165.43299601000001</v>
      </c>
      <c r="F217" s="27" t="str">
        <f t="shared" si="33"/>
        <v>N/A</v>
      </c>
      <c r="G217" s="29">
        <v>165.26362171</v>
      </c>
      <c r="H217" s="27" t="str">
        <f t="shared" si="34"/>
        <v>N/A</v>
      </c>
      <c r="I217" s="8">
        <v>6.5910000000000002</v>
      </c>
      <c r="J217" s="8">
        <v>-0.10199999999999999</v>
      </c>
      <c r="K217" s="28" t="s">
        <v>734</v>
      </c>
      <c r="L217" s="105" t="str">
        <f t="shared" si="35"/>
        <v>Yes</v>
      </c>
    </row>
    <row r="218" spans="1:12" ht="25.5" x14ac:dyDescent="0.2">
      <c r="A218" s="168" t="s">
        <v>1356</v>
      </c>
      <c r="B218" s="22" t="s">
        <v>213</v>
      </c>
      <c r="C218" s="29">
        <v>8036652</v>
      </c>
      <c r="D218" s="27" t="str">
        <f t="shared" si="32"/>
        <v>N/A</v>
      </c>
      <c r="E218" s="29">
        <v>8046149</v>
      </c>
      <c r="F218" s="27" t="str">
        <f t="shared" si="33"/>
        <v>N/A</v>
      </c>
      <c r="G218" s="29">
        <v>7986715</v>
      </c>
      <c r="H218" s="27" t="str">
        <f t="shared" si="34"/>
        <v>N/A</v>
      </c>
      <c r="I218" s="8">
        <v>0.1182</v>
      </c>
      <c r="J218" s="8">
        <v>-0.73899999999999999</v>
      </c>
      <c r="K218" s="28" t="s">
        <v>734</v>
      </c>
      <c r="L218" s="105" t="str">
        <f t="shared" si="35"/>
        <v>Yes</v>
      </c>
    </row>
    <row r="219" spans="1:12" x14ac:dyDescent="0.2">
      <c r="A219" s="168" t="s">
        <v>513</v>
      </c>
      <c r="B219" s="22" t="s">
        <v>213</v>
      </c>
      <c r="C219" s="23">
        <v>22541</v>
      </c>
      <c r="D219" s="27" t="str">
        <f t="shared" si="32"/>
        <v>N/A</v>
      </c>
      <c r="E219" s="23">
        <v>22468</v>
      </c>
      <c r="F219" s="27" t="str">
        <f t="shared" si="33"/>
        <v>N/A</v>
      </c>
      <c r="G219" s="23">
        <v>23503</v>
      </c>
      <c r="H219" s="27" t="str">
        <f t="shared" si="34"/>
        <v>N/A</v>
      </c>
      <c r="I219" s="8">
        <v>-0.32400000000000001</v>
      </c>
      <c r="J219" s="8">
        <v>4.6070000000000002</v>
      </c>
      <c r="K219" s="28" t="s">
        <v>734</v>
      </c>
      <c r="L219" s="105" t="str">
        <f t="shared" si="35"/>
        <v>Yes</v>
      </c>
    </row>
    <row r="220" spans="1:12" ht="25.5" x14ac:dyDescent="0.2">
      <c r="A220" s="168" t="s">
        <v>1357</v>
      </c>
      <c r="B220" s="22" t="s">
        <v>213</v>
      </c>
      <c r="C220" s="29">
        <v>356.53484760999999</v>
      </c>
      <c r="D220" s="27" t="str">
        <f t="shared" si="32"/>
        <v>N/A</v>
      </c>
      <c r="E220" s="29">
        <v>358.11594266999998</v>
      </c>
      <c r="F220" s="27" t="str">
        <f t="shared" si="33"/>
        <v>N/A</v>
      </c>
      <c r="G220" s="29">
        <v>339.81683189</v>
      </c>
      <c r="H220" s="27" t="str">
        <f t="shared" si="34"/>
        <v>N/A</v>
      </c>
      <c r="I220" s="8">
        <v>0.44350000000000001</v>
      </c>
      <c r="J220" s="8">
        <v>-5.1100000000000003</v>
      </c>
      <c r="K220" s="28" t="s">
        <v>734</v>
      </c>
      <c r="L220" s="105" t="str">
        <f t="shared" si="35"/>
        <v>Yes</v>
      </c>
    </row>
    <row r="221" spans="1:12" ht="25.5" x14ac:dyDescent="0.2">
      <c r="A221" s="168" t="s">
        <v>1358</v>
      </c>
      <c r="B221" s="22" t="s">
        <v>213</v>
      </c>
      <c r="C221" s="29">
        <v>13286985</v>
      </c>
      <c r="D221" s="27" t="str">
        <f t="shared" si="32"/>
        <v>N/A</v>
      </c>
      <c r="E221" s="29">
        <v>13516857</v>
      </c>
      <c r="F221" s="27" t="str">
        <f t="shared" si="33"/>
        <v>N/A</v>
      </c>
      <c r="G221" s="29">
        <v>12890098</v>
      </c>
      <c r="H221" s="27" t="str">
        <f t="shared" si="34"/>
        <v>N/A</v>
      </c>
      <c r="I221" s="8">
        <v>1.73</v>
      </c>
      <c r="J221" s="8">
        <v>-4.6399999999999997</v>
      </c>
      <c r="K221" s="28" t="s">
        <v>734</v>
      </c>
      <c r="L221" s="105" t="str">
        <f t="shared" si="35"/>
        <v>Yes</v>
      </c>
    </row>
    <row r="222" spans="1:12" x14ac:dyDescent="0.2">
      <c r="A222" s="168" t="s">
        <v>514</v>
      </c>
      <c r="B222" s="22" t="s">
        <v>213</v>
      </c>
      <c r="C222" s="23">
        <v>27265</v>
      </c>
      <c r="D222" s="27" t="str">
        <f t="shared" si="32"/>
        <v>N/A</v>
      </c>
      <c r="E222" s="23">
        <v>27668</v>
      </c>
      <c r="F222" s="27" t="str">
        <f t="shared" si="33"/>
        <v>N/A</v>
      </c>
      <c r="G222" s="23">
        <v>28722</v>
      </c>
      <c r="H222" s="27" t="str">
        <f t="shared" si="34"/>
        <v>N/A</v>
      </c>
      <c r="I222" s="8">
        <v>1.478</v>
      </c>
      <c r="J222" s="8">
        <v>3.8090000000000002</v>
      </c>
      <c r="K222" s="28" t="s">
        <v>734</v>
      </c>
      <c r="L222" s="105" t="str">
        <f t="shared" si="35"/>
        <v>Yes</v>
      </c>
    </row>
    <row r="223" spans="1:12" ht="25.5" x14ac:dyDescent="0.2">
      <c r="A223" s="168" t="s">
        <v>1359</v>
      </c>
      <c r="B223" s="22" t="s">
        <v>213</v>
      </c>
      <c r="C223" s="29">
        <v>487.32752613000002</v>
      </c>
      <c r="D223" s="27" t="str">
        <f t="shared" si="32"/>
        <v>N/A</v>
      </c>
      <c r="E223" s="29">
        <v>488.53755240999999</v>
      </c>
      <c r="F223" s="27" t="str">
        <f t="shared" si="33"/>
        <v>N/A</v>
      </c>
      <c r="G223" s="29">
        <v>448.78831558000002</v>
      </c>
      <c r="H223" s="27" t="str">
        <f t="shared" si="34"/>
        <v>N/A</v>
      </c>
      <c r="I223" s="8">
        <v>0.24829999999999999</v>
      </c>
      <c r="J223" s="8">
        <v>-8.14</v>
      </c>
      <c r="K223" s="28" t="s">
        <v>734</v>
      </c>
      <c r="L223" s="105" t="str">
        <f t="shared" si="35"/>
        <v>Yes</v>
      </c>
    </row>
    <row r="224" spans="1:12" ht="25.5" x14ac:dyDescent="0.2">
      <c r="A224" s="168" t="s">
        <v>1360</v>
      </c>
      <c r="B224" s="22" t="s">
        <v>213</v>
      </c>
      <c r="C224" s="29">
        <v>2508999</v>
      </c>
      <c r="D224" s="27" t="str">
        <f t="shared" si="32"/>
        <v>N/A</v>
      </c>
      <c r="E224" s="29">
        <v>2663803</v>
      </c>
      <c r="F224" s="27" t="str">
        <f t="shared" si="33"/>
        <v>N/A</v>
      </c>
      <c r="G224" s="29">
        <v>2657902</v>
      </c>
      <c r="H224" s="27" t="str">
        <f t="shared" si="34"/>
        <v>N/A</v>
      </c>
      <c r="I224" s="8">
        <v>6.17</v>
      </c>
      <c r="J224" s="8">
        <v>-0.222</v>
      </c>
      <c r="K224" s="28" t="s">
        <v>734</v>
      </c>
      <c r="L224" s="105" t="str">
        <f t="shared" si="35"/>
        <v>Yes</v>
      </c>
    </row>
    <row r="225" spans="1:12" x14ac:dyDescent="0.2">
      <c r="A225" s="168" t="s">
        <v>515</v>
      </c>
      <c r="B225" s="22" t="s">
        <v>213</v>
      </c>
      <c r="C225" s="23">
        <v>2281</v>
      </c>
      <c r="D225" s="27" t="str">
        <f t="shared" si="32"/>
        <v>N/A</v>
      </c>
      <c r="E225" s="23">
        <v>2349</v>
      </c>
      <c r="F225" s="27" t="str">
        <f t="shared" si="33"/>
        <v>N/A</v>
      </c>
      <c r="G225" s="23">
        <v>2529</v>
      </c>
      <c r="H225" s="27" t="str">
        <f t="shared" si="34"/>
        <v>N/A</v>
      </c>
      <c r="I225" s="8">
        <v>2.9809999999999999</v>
      </c>
      <c r="J225" s="8">
        <v>7.6630000000000003</v>
      </c>
      <c r="K225" s="28" t="s">
        <v>734</v>
      </c>
      <c r="L225" s="105" t="str">
        <f t="shared" si="35"/>
        <v>Yes</v>
      </c>
    </row>
    <row r="226" spans="1:12" ht="25.5" x14ac:dyDescent="0.2">
      <c r="A226" s="168" t="s">
        <v>1361</v>
      </c>
      <c r="B226" s="22" t="s">
        <v>213</v>
      </c>
      <c r="C226" s="29">
        <v>1099.9557212</v>
      </c>
      <c r="D226" s="27" t="str">
        <f t="shared" si="32"/>
        <v>N/A</v>
      </c>
      <c r="E226" s="29">
        <v>1134.0157514</v>
      </c>
      <c r="F226" s="27" t="str">
        <f t="shared" si="33"/>
        <v>N/A</v>
      </c>
      <c r="G226" s="29">
        <v>1050.9695532000001</v>
      </c>
      <c r="H226" s="27" t="str">
        <f t="shared" si="34"/>
        <v>N/A</v>
      </c>
      <c r="I226" s="8">
        <v>3.0960000000000001</v>
      </c>
      <c r="J226" s="8">
        <v>-7.32</v>
      </c>
      <c r="K226" s="28" t="s">
        <v>734</v>
      </c>
      <c r="L226" s="105" t="str">
        <f t="shared" si="35"/>
        <v>Yes</v>
      </c>
    </row>
    <row r="227" spans="1:12" ht="25.5" x14ac:dyDescent="0.2">
      <c r="A227" s="168" t="s">
        <v>1362</v>
      </c>
      <c r="B227" s="22" t="s">
        <v>213</v>
      </c>
      <c r="C227" s="29">
        <v>163995652</v>
      </c>
      <c r="D227" s="27" t="str">
        <f t="shared" si="32"/>
        <v>N/A</v>
      </c>
      <c r="E227" s="29">
        <v>188319307</v>
      </c>
      <c r="F227" s="27" t="str">
        <f t="shared" si="33"/>
        <v>N/A</v>
      </c>
      <c r="G227" s="29">
        <v>256107669</v>
      </c>
      <c r="H227" s="27" t="str">
        <f t="shared" si="34"/>
        <v>N/A</v>
      </c>
      <c r="I227" s="8">
        <v>14.83</v>
      </c>
      <c r="J227" s="8">
        <v>36</v>
      </c>
      <c r="K227" s="28" t="s">
        <v>734</v>
      </c>
      <c r="L227" s="105" t="str">
        <f t="shared" si="35"/>
        <v>No</v>
      </c>
    </row>
    <row r="228" spans="1:12" ht="25.5" x14ac:dyDescent="0.2">
      <c r="A228" s="168" t="s">
        <v>516</v>
      </c>
      <c r="B228" s="22" t="s">
        <v>213</v>
      </c>
      <c r="C228" s="23">
        <v>14110</v>
      </c>
      <c r="D228" s="27" t="str">
        <f t="shared" si="32"/>
        <v>N/A</v>
      </c>
      <c r="E228" s="23">
        <v>16034</v>
      </c>
      <c r="F228" s="27" t="str">
        <f t="shared" si="33"/>
        <v>N/A</v>
      </c>
      <c r="G228" s="23">
        <v>17883</v>
      </c>
      <c r="H228" s="27" t="str">
        <f t="shared" si="34"/>
        <v>N/A</v>
      </c>
      <c r="I228" s="8">
        <v>13.64</v>
      </c>
      <c r="J228" s="8">
        <v>11.53</v>
      </c>
      <c r="K228" s="28" t="s">
        <v>734</v>
      </c>
      <c r="L228" s="105" t="str">
        <f t="shared" si="35"/>
        <v>Yes</v>
      </c>
    </row>
    <row r="229" spans="1:12" ht="25.5" x14ac:dyDescent="0.2">
      <c r="A229" s="168" t="s">
        <v>1363</v>
      </c>
      <c r="B229" s="22" t="s">
        <v>213</v>
      </c>
      <c r="C229" s="29">
        <v>11622.654288</v>
      </c>
      <c r="D229" s="27" t="str">
        <f t="shared" si="32"/>
        <v>N/A</v>
      </c>
      <c r="E229" s="29">
        <v>11744.998566</v>
      </c>
      <c r="F229" s="27" t="str">
        <f t="shared" si="33"/>
        <v>N/A</v>
      </c>
      <c r="G229" s="29">
        <v>14321.292233</v>
      </c>
      <c r="H229" s="27" t="str">
        <f t="shared" si="34"/>
        <v>N/A</v>
      </c>
      <c r="I229" s="8">
        <v>1.0529999999999999</v>
      </c>
      <c r="J229" s="8">
        <v>21.94</v>
      </c>
      <c r="K229" s="28" t="s">
        <v>734</v>
      </c>
      <c r="L229" s="105" t="str">
        <f t="shared" si="35"/>
        <v>Yes</v>
      </c>
    </row>
    <row r="230" spans="1:12" x14ac:dyDescent="0.2">
      <c r="A230" s="137" t="s">
        <v>1364</v>
      </c>
      <c r="B230" s="22" t="s">
        <v>213</v>
      </c>
      <c r="C230" s="32">
        <v>175763338</v>
      </c>
      <c r="D230" s="27" t="str">
        <f t="shared" ref="D230:D253" si="36">IF($B230="N/A","N/A",IF(C230&gt;10,"No",IF(C230&lt;-10,"No","Yes")))</f>
        <v>N/A</v>
      </c>
      <c r="E230" s="32">
        <v>198760265</v>
      </c>
      <c r="F230" s="27" t="str">
        <f t="shared" ref="F230:F253" si="37">IF($B230="N/A","N/A",IF(E230&gt;10,"No",IF(E230&lt;-10,"No","Yes")))</f>
        <v>N/A</v>
      </c>
      <c r="G230" s="32">
        <v>267107355</v>
      </c>
      <c r="H230" s="27" t="str">
        <f t="shared" ref="H230:H253" si="38">IF($B230="N/A","N/A",IF(G230&gt;10,"No",IF(G230&lt;-10,"No","Yes")))</f>
        <v>N/A</v>
      </c>
      <c r="I230" s="8">
        <v>13.08</v>
      </c>
      <c r="J230" s="8">
        <v>34.39</v>
      </c>
      <c r="K230" s="28" t="s">
        <v>734</v>
      </c>
      <c r="L230" s="105" t="str">
        <f t="shared" ref="L230:L253" si="39">IF(J230="Div by 0", "N/A", IF(K230="N/A","N/A", IF(J230&gt;VALUE(MID(K230,1,2)), "No", IF(J230&lt;-1*VALUE(MID(K230,1,2)), "No", "Yes"))))</f>
        <v>No</v>
      </c>
    </row>
    <row r="231" spans="1:12" x14ac:dyDescent="0.2">
      <c r="A231" s="137" t="s">
        <v>1541</v>
      </c>
      <c r="B231" s="22" t="s">
        <v>213</v>
      </c>
      <c r="C231" s="31">
        <v>15553</v>
      </c>
      <c r="D231" s="31" t="str">
        <f t="shared" si="36"/>
        <v>N/A</v>
      </c>
      <c r="E231" s="31">
        <v>17567</v>
      </c>
      <c r="F231" s="31" t="str">
        <f t="shared" si="37"/>
        <v>N/A</v>
      </c>
      <c r="G231" s="31">
        <v>19170</v>
      </c>
      <c r="H231" s="27" t="str">
        <f t="shared" si="38"/>
        <v>N/A</v>
      </c>
      <c r="I231" s="8">
        <v>12.95</v>
      </c>
      <c r="J231" s="8">
        <v>9.125</v>
      </c>
      <c r="K231" s="28" t="s">
        <v>734</v>
      </c>
      <c r="L231" s="105" t="str">
        <f t="shared" si="39"/>
        <v>Yes</v>
      </c>
    </row>
    <row r="232" spans="1:12" x14ac:dyDescent="0.2">
      <c r="A232" s="137" t="s">
        <v>1542</v>
      </c>
      <c r="B232" s="22" t="s">
        <v>213</v>
      </c>
      <c r="C232" s="32">
        <v>11300.928309999999</v>
      </c>
      <c r="D232" s="27" t="str">
        <f t="shared" si="36"/>
        <v>N/A</v>
      </c>
      <c r="E232" s="32">
        <v>11314.411396</v>
      </c>
      <c r="F232" s="27" t="str">
        <f t="shared" si="37"/>
        <v>N/A</v>
      </c>
      <c r="G232" s="32">
        <v>13933.612676000001</v>
      </c>
      <c r="H232" s="27" t="str">
        <f t="shared" si="38"/>
        <v>N/A</v>
      </c>
      <c r="I232" s="8">
        <v>0.1193</v>
      </c>
      <c r="J232" s="8">
        <v>23.15</v>
      </c>
      <c r="K232" s="28" t="s">
        <v>734</v>
      </c>
      <c r="L232" s="105" t="str">
        <f t="shared" si="39"/>
        <v>Yes</v>
      </c>
    </row>
    <row r="233" spans="1:12" x14ac:dyDescent="0.2">
      <c r="A233" s="175" t="s">
        <v>1543</v>
      </c>
      <c r="B233" s="22" t="s">
        <v>213</v>
      </c>
      <c r="C233" s="32">
        <v>9478.3244460000005</v>
      </c>
      <c r="D233" s="27" t="str">
        <f t="shared" si="36"/>
        <v>N/A</v>
      </c>
      <c r="E233" s="32">
        <v>9629.3834926</v>
      </c>
      <c r="F233" s="27" t="str">
        <f t="shared" si="37"/>
        <v>N/A</v>
      </c>
      <c r="G233" s="32">
        <v>9943.8739609999993</v>
      </c>
      <c r="H233" s="27" t="str">
        <f t="shared" si="38"/>
        <v>N/A</v>
      </c>
      <c r="I233" s="8">
        <v>1.5940000000000001</v>
      </c>
      <c r="J233" s="8">
        <v>3.266</v>
      </c>
      <c r="K233" s="28" t="s">
        <v>734</v>
      </c>
      <c r="L233" s="105" t="str">
        <f t="shared" si="39"/>
        <v>Yes</v>
      </c>
    </row>
    <row r="234" spans="1:12" x14ac:dyDescent="0.2">
      <c r="A234" s="175" t="s">
        <v>1544</v>
      </c>
      <c r="B234" s="22" t="s">
        <v>213</v>
      </c>
      <c r="C234" s="32">
        <v>12969.07482</v>
      </c>
      <c r="D234" s="27" t="str">
        <f t="shared" si="36"/>
        <v>N/A</v>
      </c>
      <c r="E234" s="32">
        <v>12810.242279</v>
      </c>
      <c r="F234" s="27" t="str">
        <f t="shared" si="37"/>
        <v>N/A</v>
      </c>
      <c r="G234" s="32">
        <v>16702.290507000002</v>
      </c>
      <c r="H234" s="27" t="str">
        <f t="shared" si="38"/>
        <v>N/A</v>
      </c>
      <c r="I234" s="8">
        <v>-1.22</v>
      </c>
      <c r="J234" s="8">
        <v>30.38</v>
      </c>
      <c r="K234" s="28" t="s">
        <v>734</v>
      </c>
      <c r="L234" s="105" t="str">
        <f t="shared" si="39"/>
        <v>No</v>
      </c>
    </row>
    <row r="235" spans="1:12" x14ac:dyDescent="0.2">
      <c r="A235" s="175" t="s">
        <v>1545</v>
      </c>
      <c r="B235" s="22" t="s">
        <v>213</v>
      </c>
      <c r="C235" s="32">
        <v>4179.3016453</v>
      </c>
      <c r="D235" s="27" t="str">
        <f t="shared" si="36"/>
        <v>N/A</v>
      </c>
      <c r="E235" s="32">
        <v>5054.7178526999996</v>
      </c>
      <c r="F235" s="27" t="str">
        <f t="shared" si="37"/>
        <v>N/A</v>
      </c>
      <c r="G235" s="32">
        <v>6150.9813543</v>
      </c>
      <c r="H235" s="27" t="str">
        <f t="shared" si="38"/>
        <v>N/A</v>
      </c>
      <c r="I235" s="8">
        <v>20.95</v>
      </c>
      <c r="J235" s="8">
        <v>21.69</v>
      </c>
      <c r="K235" s="28" t="s">
        <v>734</v>
      </c>
      <c r="L235" s="105" t="str">
        <f t="shared" si="39"/>
        <v>Yes</v>
      </c>
    </row>
    <row r="236" spans="1:12" x14ac:dyDescent="0.2">
      <c r="A236" s="175" t="s">
        <v>1546</v>
      </c>
      <c r="B236" s="22" t="s">
        <v>213</v>
      </c>
      <c r="C236" s="32">
        <v>2369.5481927999999</v>
      </c>
      <c r="D236" s="27" t="str">
        <f t="shared" si="36"/>
        <v>N/A</v>
      </c>
      <c r="E236" s="32">
        <v>2083.1463414999998</v>
      </c>
      <c r="F236" s="27" t="str">
        <f t="shared" si="37"/>
        <v>N/A</v>
      </c>
      <c r="G236" s="32">
        <v>3208.2445652000001</v>
      </c>
      <c r="H236" s="27" t="str">
        <f t="shared" si="38"/>
        <v>N/A</v>
      </c>
      <c r="I236" s="8">
        <v>-12.1</v>
      </c>
      <c r="J236" s="8">
        <v>54.01</v>
      </c>
      <c r="K236" s="28" t="s">
        <v>734</v>
      </c>
      <c r="L236" s="105" t="str">
        <f t="shared" si="39"/>
        <v>No</v>
      </c>
    </row>
    <row r="237" spans="1:12" x14ac:dyDescent="0.2">
      <c r="A237" s="168" t="s">
        <v>1547</v>
      </c>
      <c r="B237" s="22" t="s">
        <v>213</v>
      </c>
      <c r="C237" s="27">
        <v>5.3658233655999998</v>
      </c>
      <c r="D237" s="27" t="str">
        <f t="shared" si="36"/>
        <v>N/A</v>
      </c>
      <c r="E237" s="27">
        <v>6.0400907716000001</v>
      </c>
      <c r="F237" s="27" t="str">
        <f t="shared" si="37"/>
        <v>N/A</v>
      </c>
      <c r="G237" s="27">
        <v>6.1137599464000001</v>
      </c>
      <c r="H237" s="27" t="str">
        <f t="shared" si="38"/>
        <v>N/A</v>
      </c>
      <c r="I237" s="8">
        <v>12.57</v>
      </c>
      <c r="J237" s="8">
        <v>1.22</v>
      </c>
      <c r="K237" s="28" t="s">
        <v>734</v>
      </c>
      <c r="L237" s="105" t="str">
        <f t="shared" si="39"/>
        <v>Yes</v>
      </c>
    </row>
    <row r="238" spans="1:12" x14ac:dyDescent="0.2">
      <c r="A238" s="174" t="s">
        <v>1548</v>
      </c>
      <c r="B238" s="22" t="s">
        <v>213</v>
      </c>
      <c r="C238" s="27">
        <v>36.428665178999999</v>
      </c>
      <c r="D238" s="27" t="str">
        <f t="shared" si="36"/>
        <v>N/A</v>
      </c>
      <c r="E238" s="27">
        <v>36.806088514000002</v>
      </c>
      <c r="F238" s="27" t="str">
        <f t="shared" si="37"/>
        <v>N/A</v>
      </c>
      <c r="G238" s="27">
        <v>35.857664233999998</v>
      </c>
      <c r="H238" s="27" t="str">
        <f t="shared" si="38"/>
        <v>N/A</v>
      </c>
      <c r="I238" s="8">
        <v>1.036</v>
      </c>
      <c r="J238" s="8">
        <v>-2.58</v>
      </c>
      <c r="K238" s="28" t="s">
        <v>734</v>
      </c>
      <c r="L238" s="105" t="str">
        <f t="shared" si="39"/>
        <v>Yes</v>
      </c>
    </row>
    <row r="239" spans="1:12" x14ac:dyDescent="0.2">
      <c r="A239" s="174" t="s">
        <v>1549</v>
      </c>
      <c r="B239" s="22" t="s">
        <v>213</v>
      </c>
      <c r="C239" s="27">
        <v>22.646155346</v>
      </c>
      <c r="D239" s="27" t="str">
        <f t="shared" si="36"/>
        <v>N/A</v>
      </c>
      <c r="E239" s="27">
        <v>25.633935956999998</v>
      </c>
      <c r="F239" s="27" t="str">
        <f t="shared" si="37"/>
        <v>N/A</v>
      </c>
      <c r="G239" s="27">
        <v>27.706502030999999</v>
      </c>
      <c r="H239" s="27" t="str">
        <f t="shared" si="38"/>
        <v>N/A</v>
      </c>
      <c r="I239" s="8">
        <v>13.19</v>
      </c>
      <c r="J239" s="8">
        <v>8.0850000000000009</v>
      </c>
      <c r="K239" s="28" t="s">
        <v>734</v>
      </c>
      <c r="L239" s="105" t="str">
        <f t="shared" si="39"/>
        <v>Yes</v>
      </c>
    </row>
    <row r="240" spans="1:12" x14ac:dyDescent="0.2">
      <c r="A240" s="174" t="s">
        <v>1550</v>
      </c>
      <c r="B240" s="22" t="s">
        <v>213</v>
      </c>
      <c r="C240" s="27">
        <v>0.28535061090000002</v>
      </c>
      <c r="D240" s="27" t="str">
        <f t="shared" si="36"/>
        <v>N/A</v>
      </c>
      <c r="E240" s="27">
        <v>0.42235029239999999</v>
      </c>
      <c r="F240" s="27" t="str">
        <f t="shared" si="37"/>
        <v>N/A</v>
      </c>
      <c r="G240" s="27">
        <v>0.49737644910000001</v>
      </c>
      <c r="H240" s="27" t="str">
        <f t="shared" si="38"/>
        <v>N/A</v>
      </c>
      <c r="I240" s="8">
        <v>48.01</v>
      </c>
      <c r="J240" s="8">
        <v>17.760000000000002</v>
      </c>
      <c r="K240" s="28" t="s">
        <v>734</v>
      </c>
      <c r="L240" s="105" t="str">
        <f t="shared" si="39"/>
        <v>Yes</v>
      </c>
    </row>
    <row r="241" spans="1:12" x14ac:dyDescent="0.2">
      <c r="A241" s="174" t="s">
        <v>1551</v>
      </c>
      <c r="B241" s="22" t="s">
        <v>213</v>
      </c>
      <c r="C241" s="27">
        <v>0.39615302009999998</v>
      </c>
      <c r="D241" s="27" t="str">
        <f t="shared" si="36"/>
        <v>N/A</v>
      </c>
      <c r="E241" s="27">
        <v>0.37931353499999998</v>
      </c>
      <c r="F241" s="27" t="str">
        <f t="shared" si="37"/>
        <v>N/A</v>
      </c>
      <c r="G241" s="27">
        <v>0.37806406539999998</v>
      </c>
      <c r="H241" s="27" t="str">
        <f t="shared" si="38"/>
        <v>N/A</v>
      </c>
      <c r="I241" s="8">
        <v>-4.25</v>
      </c>
      <c r="J241" s="8">
        <v>-0.32900000000000001</v>
      </c>
      <c r="K241" s="28" t="s">
        <v>734</v>
      </c>
      <c r="L241" s="105" t="str">
        <f t="shared" si="39"/>
        <v>Yes</v>
      </c>
    </row>
    <row r="242" spans="1:12" ht="25.5" x14ac:dyDescent="0.2">
      <c r="A242" s="137" t="s">
        <v>1376</v>
      </c>
      <c r="B242" s="22" t="s">
        <v>213</v>
      </c>
      <c r="C242" s="32">
        <v>163995652</v>
      </c>
      <c r="D242" s="27" t="str">
        <f t="shared" si="36"/>
        <v>N/A</v>
      </c>
      <c r="E242" s="32">
        <v>188319307</v>
      </c>
      <c r="F242" s="27" t="str">
        <f t="shared" si="37"/>
        <v>N/A</v>
      </c>
      <c r="G242" s="32">
        <v>256107669</v>
      </c>
      <c r="H242" s="27" t="str">
        <f t="shared" si="38"/>
        <v>N/A</v>
      </c>
      <c r="I242" s="8">
        <v>14.83</v>
      </c>
      <c r="J242" s="8">
        <v>36</v>
      </c>
      <c r="K242" s="28" t="s">
        <v>734</v>
      </c>
      <c r="L242" s="105" t="str">
        <f t="shared" si="39"/>
        <v>No</v>
      </c>
    </row>
    <row r="243" spans="1:12" x14ac:dyDescent="0.2">
      <c r="A243" s="137" t="s">
        <v>1552</v>
      </c>
      <c r="B243" s="22" t="s">
        <v>213</v>
      </c>
      <c r="C243" s="31">
        <v>14110</v>
      </c>
      <c r="D243" s="31" t="str">
        <f t="shared" si="36"/>
        <v>N/A</v>
      </c>
      <c r="E243" s="31">
        <v>16034</v>
      </c>
      <c r="F243" s="31" t="str">
        <f t="shared" si="37"/>
        <v>N/A</v>
      </c>
      <c r="G243" s="31">
        <v>17883</v>
      </c>
      <c r="H243" s="27" t="str">
        <f t="shared" si="38"/>
        <v>N/A</v>
      </c>
      <c r="I243" s="8">
        <v>13.64</v>
      </c>
      <c r="J243" s="8">
        <v>11.53</v>
      </c>
      <c r="K243" s="28" t="s">
        <v>734</v>
      </c>
      <c r="L243" s="105" t="str">
        <f t="shared" si="39"/>
        <v>Yes</v>
      </c>
    </row>
    <row r="244" spans="1:12" ht="25.5" x14ac:dyDescent="0.2">
      <c r="A244" s="137" t="s">
        <v>1553</v>
      </c>
      <c r="B244" s="22" t="s">
        <v>213</v>
      </c>
      <c r="C244" s="32">
        <v>11622.654288</v>
      </c>
      <c r="D244" s="27" t="str">
        <f t="shared" si="36"/>
        <v>N/A</v>
      </c>
      <c r="E244" s="32">
        <v>11744.998566</v>
      </c>
      <c r="F244" s="27" t="str">
        <f t="shared" si="37"/>
        <v>N/A</v>
      </c>
      <c r="G244" s="32">
        <v>14321.292233</v>
      </c>
      <c r="H244" s="27" t="str">
        <f t="shared" si="38"/>
        <v>N/A</v>
      </c>
      <c r="I244" s="8">
        <v>1.0529999999999999</v>
      </c>
      <c r="J244" s="8">
        <v>21.94</v>
      </c>
      <c r="K244" s="28" t="s">
        <v>734</v>
      </c>
      <c r="L244" s="105" t="str">
        <f t="shared" si="39"/>
        <v>Yes</v>
      </c>
    </row>
    <row r="245" spans="1:12" ht="25.5" x14ac:dyDescent="0.2">
      <c r="A245" s="175" t="s">
        <v>1554</v>
      </c>
      <c r="B245" s="22" t="s">
        <v>213</v>
      </c>
      <c r="C245" s="32">
        <v>9460.4357440999993</v>
      </c>
      <c r="D245" s="27" t="str">
        <f t="shared" si="36"/>
        <v>N/A</v>
      </c>
      <c r="E245" s="32">
        <v>9642.9061239000002</v>
      </c>
      <c r="F245" s="27" t="str">
        <f t="shared" si="37"/>
        <v>N/A</v>
      </c>
      <c r="G245" s="32">
        <v>9929.1085098999993</v>
      </c>
      <c r="H245" s="27" t="str">
        <f t="shared" si="38"/>
        <v>N/A</v>
      </c>
      <c r="I245" s="8">
        <v>1.929</v>
      </c>
      <c r="J245" s="8">
        <v>2.968</v>
      </c>
      <c r="K245" s="28" t="s">
        <v>734</v>
      </c>
      <c r="L245" s="105" t="str">
        <f t="shared" si="39"/>
        <v>Yes</v>
      </c>
    </row>
    <row r="246" spans="1:12" ht="25.5" x14ac:dyDescent="0.2">
      <c r="A246" s="175" t="s">
        <v>1555</v>
      </c>
      <c r="B246" s="22" t="s">
        <v>213</v>
      </c>
      <c r="C246" s="32">
        <v>13145.6448</v>
      </c>
      <c r="D246" s="27" t="str">
        <f t="shared" si="36"/>
        <v>N/A</v>
      </c>
      <c r="E246" s="32">
        <v>13183.265171999999</v>
      </c>
      <c r="F246" s="27" t="str">
        <f t="shared" si="37"/>
        <v>N/A</v>
      </c>
      <c r="G246" s="32">
        <v>16966.258955000001</v>
      </c>
      <c r="H246" s="27" t="str">
        <f t="shared" si="38"/>
        <v>N/A</v>
      </c>
      <c r="I246" s="8">
        <v>0.28620000000000001</v>
      </c>
      <c r="J246" s="8">
        <v>28.7</v>
      </c>
      <c r="K246" s="28" t="s">
        <v>734</v>
      </c>
      <c r="L246" s="105" t="str">
        <f t="shared" si="39"/>
        <v>Yes</v>
      </c>
    </row>
    <row r="247" spans="1:12" ht="25.5" x14ac:dyDescent="0.2">
      <c r="A247" s="175" t="s">
        <v>1556</v>
      </c>
      <c r="B247" s="22" t="s">
        <v>213</v>
      </c>
      <c r="C247" s="32">
        <v>7655.9662920999999</v>
      </c>
      <c r="D247" s="27" t="str">
        <f t="shared" si="36"/>
        <v>N/A</v>
      </c>
      <c r="E247" s="32">
        <v>7280.9405286000001</v>
      </c>
      <c r="F247" s="27" t="str">
        <f t="shared" si="37"/>
        <v>N/A</v>
      </c>
      <c r="G247" s="32">
        <v>8328.0703125</v>
      </c>
      <c r="H247" s="27" t="str">
        <f t="shared" si="38"/>
        <v>N/A</v>
      </c>
      <c r="I247" s="8">
        <v>-4.9000000000000004</v>
      </c>
      <c r="J247" s="8">
        <v>14.38</v>
      </c>
      <c r="K247" s="28" t="s">
        <v>734</v>
      </c>
      <c r="L247" s="105" t="str">
        <f t="shared" si="39"/>
        <v>Yes</v>
      </c>
    </row>
    <row r="248" spans="1:12" ht="25.5" x14ac:dyDescent="0.2">
      <c r="A248" s="175" t="s">
        <v>1557</v>
      </c>
      <c r="B248" s="22" t="s">
        <v>213</v>
      </c>
      <c r="C248" s="32">
        <v>7309.0322581</v>
      </c>
      <c r="D248" s="27" t="str">
        <f t="shared" si="36"/>
        <v>N/A</v>
      </c>
      <c r="E248" s="32">
        <v>5590.4814815</v>
      </c>
      <c r="F248" s="27" t="str">
        <f t="shared" si="37"/>
        <v>N/A</v>
      </c>
      <c r="G248" s="32">
        <v>6613.7192981999997</v>
      </c>
      <c r="H248" s="27" t="str">
        <f t="shared" si="38"/>
        <v>N/A</v>
      </c>
      <c r="I248" s="8">
        <v>-23.5</v>
      </c>
      <c r="J248" s="8">
        <v>18.3</v>
      </c>
      <c r="K248" s="28" t="s">
        <v>734</v>
      </c>
      <c r="L248" s="105" t="str">
        <f t="shared" si="39"/>
        <v>Yes</v>
      </c>
    </row>
    <row r="249" spans="1:12" ht="25.5" x14ac:dyDescent="0.2">
      <c r="A249" s="168" t="s">
        <v>1558</v>
      </c>
      <c r="B249" s="22" t="s">
        <v>213</v>
      </c>
      <c r="C249" s="27">
        <v>4.8679848061</v>
      </c>
      <c r="D249" s="27" t="str">
        <f t="shared" si="36"/>
        <v>N/A</v>
      </c>
      <c r="E249" s="27">
        <v>5.5129968367000002</v>
      </c>
      <c r="F249" s="27" t="str">
        <f t="shared" si="37"/>
        <v>N/A</v>
      </c>
      <c r="G249" s="27">
        <v>5.7033056402</v>
      </c>
      <c r="H249" s="27" t="str">
        <f t="shared" si="38"/>
        <v>N/A</v>
      </c>
      <c r="I249" s="8">
        <v>13.25</v>
      </c>
      <c r="J249" s="8">
        <v>3.452</v>
      </c>
      <c r="K249" s="28" t="s">
        <v>734</v>
      </c>
      <c r="L249" s="105" t="str">
        <f t="shared" si="39"/>
        <v>Yes</v>
      </c>
    </row>
    <row r="250" spans="1:12" ht="25.5" x14ac:dyDescent="0.2">
      <c r="A250" s="174" t="s">
        <v>1559</v>
      </c>
      <c r="B250" s="22" t="s">
        <v>213</v>
      </c>
      <c r="C250" s="27">
        <v>36.205538785000002</v>
      </c>
      <c r="D250" s="27" t="str">
        <f t="shared" si="36"/>
        <v>N/A</v>
      </c>
      <c r="E250" s="27">
        <v>36.44794065</v>
      </c>
      <c r="F250" s="27" t="str">
        <f t="shared" si="37"/>
        <v>N/A</v>
      </c>
      <c r="G250" s="27">
        <v>35.596107056000001</v>
      </c>
      <c r="H250" s="27" t="str">
        <f t="shared" si="38"/>
        <v>N/A</v>
      </c>
      <c r="I250" s="8">
        <v>0.66949999999999998</v>
      </c>
      <c r="J250" s="8">
        <v>-2.34</v>
      </c>
      <c r="K250" s="28" t="s">
        <v>734</v>
      </c>
      <c r="L250" s="105" t="str">
        <f t="shared" si="39"/>
        <v>Yes</v>
      </c>
    </row>
    <row r="251" spans="1:12" ht="25.5" x14ac:dyDescent="0.2">
      <c r="A251" s="174" t="s">
        <v>1560</v>
      </c>
      <c r="B251" s="22" t="s">
        <v>213</v>
      </c>
      <c r="C251" s="27">
        <v>20.439806913999998</v>
      </c>
      <c r="D251" s="27" t="str">
        <f t="shared" si="36"/>
        <v>N/A</v>
      </c>
      <c r="E251" s="27">
        <v>23.287250384</v>
      </c>
      <c r="F251" s="27" t="str">
        <f t="shared" si="37"/>
        <v>N/A</v>
      </c>
      <c r="G251" s="27">
        <v>26.012714879000001</v>
      </c>
      <c r="H251" s="27" t="str">
        <f t="shared" si="38"/>
        <v>N/A</v>
      </c>
      <c r="I251" s="8">
        <v>13.93</v>
      </c>
      <c r="J251" s="8">
        <v>11.7</v>
      </c>
      <c r="K251" s="28" t="s">
        <v>734</v>
      </c>
      <c r="L251" s="105" t="str">
        <f t="shared" si="39"/>
        <v>Yes</v>
      </c>
    </row>
    <row r="252" spans="1:12" ht="25.5" x14ac:dyDescent="0.2">
      <c r="A252" s="174" t="s">
        <v>1561</v>
      </c>
      <c r="B252" s="22" t="s">
        <v>213</v>
      </c>
      <c r="C252" s="27">
        <v>9.2856323099999999E-2</v>
      </c>
      <c r="D252" s="27" t="str">
        <f t="shared" si="36"/>
        <v>N/A</v>
      </c>
      <c r="E252" s="27">
        <v>0.23938456020000001</v>
      </c>
      <c r="F252" s="27" t="str">
        <f t="shared" si="37"/>
        <v>N/A</v>
      </c>
      <c r="G252" s="27">
        <v>0.31238560100000001</v>
      </c>
      <c r="H252" s="27" t="str">
        <f t="shared" si="38"/>
        <v>N/A</v>
      </c>
      <c r="I252" s="8">
        <v>157.80000000000001</v>
      </c>
      <c r="J252" s="8">
        <v>30.5</v>
      </c>
      <c r="K252" s="28" t="s">
        <v>734</v>
      </c>
      <c r="L252" s="105" t="str">
        <f t="shared" si="39"/>
        <v>No</v>
      </c>
    </row>
    <row r="253" spans="1:12" ht="25.5" x14ac:dyDescent="0.2">
      <c r="A253" s="176" t="s">
        <v>1562</v>
      </c>
      <c r="B253" s="113" t="s">
        <v>213</v>
      </c>
      <c r="C253" s="145">
        <v>7.3980383299999994E-2</v>
      </c>
      <c r="D253" s="145" t="str">
        <f t="shared" si="36"/>
        <v>N/A</v>
      </c>
      <c r="E253" s="145">
        <v>6.2447959999999997E-2</v>
      </c>
      <c r="F253" s="145" t="str">
        <f t="shared" si="37"/>
        <v>N/A</v>
      </c>
      <c r="G253" s="145">
        <v>0.1171176724</v>
      </c>
      <c r="H253" s="145" t="str">
        <f t="shared" si="38"/>
        <v>N/A</v>
      </c>
      <c r="I253" s="146">
        <v>-15.6</v>
      </c>
      <c r="J253" s="146">
        <v>87.54</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35098</v>
      </c>
      <c r="D7" s="19" t="str">
        <f>IF($B7="N/A","N/A",IF(C7&gt;15,"No",IF(C7&lt;-15,"No","Yes")))</f>
        <v>N/A</v>
      </c>
      <c r="E7" s="18">
        <v>35735</v>
      </c>
      <c r="F7" s="19" t="str">
        <f>IF($B7="N/A","N/A",IF(E7&gt;15,"No",IF(E7&lt;-15,"No","Yes")))</f>
        <v>N/A</v>
      </c>
      <c r="G7" s="18">
        <v>37734</v>
      </c>
      <c r="H7" s="19" t="str">
        <f>IF($B7="N/A","N/A",IF(G7&gt;15,"No",IF(G7&lt;-15,"No","Yes")))</f>
        <v>N/A</v>
      </c>
      <c r="I7" s="20">
        <v>1.8149999999999999</v>
      </c>
      <c r="J7" s="20">
        <v>5.5940000000000003</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98.093908485</v>
      </c>
      <c r="D13" s="5" t="str">
        <f t="shared" si="1"/>
        <v>Yes</v>
      </c>
      <c r="E13" s="5">
        <v>100</v>
      </c>
      <c r="F13" s="5" t="str">
        <f t="shared" si="2"/>
        <v>Yes</v>
      </c>
      <c r="G13" s="5">
        <v>100</v>
      </c>
      <c r="H13" s="5" t="str">
        <f t="shared" si="3"/>
        <v>Yes</v>
      </c>
      <c r="I13" s="6">
        <v>1.9430000000000001</v>
      </c>
      <c r="J13" s="6">
        <v>0</v>
      </c>
      <c r="K13" s="105" t="str">
        <f t="shared" si="0"/>
        <v>Yes</v>
      </c>
    </row>
    <row r="14" spans="1:11" x14ac:dyDescent="0.2">
      <c r="A14" s="103" t="s">
        <v>305</v>
      </c>
      <c r="B14" s="22" t="s">
        <v>213</v>
      </c>
      <c r="C14" s="23">
        <v>35098</v>
      </c>
      <c r="D14" s="5" t="str">
        <f>IF($B14="N/A","N/A",IF(C14&gt;15,"No",IF(C14&lt;-15,"No","Yes")))</f>
        <v>N/A</v>
      </c>
      <c r="E14" s="23">
        <v>35735</v>
      </c>
      <c r="F14" s="5" t="str">
        <f>IF($B14="N/A","N/A",IF(E14&gt;15,"No",IF(E14&lt;-15,"No","Yes")))</f>
        <v>N/A</v>
      </c>
      <c r="G14" s="23">
        <v>37734</v>
      </c>
      <c r="H14" s="5" t="str">
        <f>IF($B14="N/A","N/A",IF(G14&gt;15,"No",IF(G14&lt;-15,"No","Yes")))</f>
        <v>N/A</v>
      </c>
      <c r="I14" s="6">
        <v>1.8149999999999999</v>
      </c>
      <c r="J14" s="6">
        <v>5.5940000000000003</v>
      </c>
      <c r="K14" s="105" t="str">
        <f t="shared" si="0"/>
        <v>Yes</v>
      </c>
    </row>
    <row r="15" spans="1:11" x14ac:dyDescent="0.2">
      <c r="A15" s="102" t="s">
        <v>432</v>
      </c>
      <c r="B15" s="22" t="s">
        <v>215</v>
      </c>
      <c r="C15" s="5">
        <v>15.171804660999999</v>
      </c>
      <c r="D15" s="5" t="str">
        <f>IF($B15="N/A","N/A",IF(C15&gt;20,"No",IF(C15&lt;5,"No","Yes")))</f>
        <v>Yes</v>
      </c>
      <c r="E15" s="5">
        <v>17.778088708999999</v>
      </c>
      <c r="F15" s="5" t="str">
        <f>IF($B15="N/A","N/A",IF(E15&gt;20,"No",IF(E15&lt;5,"No","Yes")))</f>
        <v>Yes</v>
      </c>
      <c r="G15" s="5">
        <v>18.940478082999999</v>
      </c>
      <c r="H15" s="5" t="str">
        <f>IF($B15="N/A","N/A",IF(G15&gt;20,"No",IF(G15&lt;5,"No","Yes")))</f>
        <v>Yes</v>
      </c>
      <c r="I15" s="6">
        <v>17.18</v>
      </c>
      <c r="J15" s="6">
        <v>6.5380000000000003</v>
      </c>
      <c r="K15" s="105" t="str">
        <f t="shared" si="0"/>
        <v>Yes</v>
      </c>
    </row>
    <row r="16" spans="1:11" x14ac:dyDescent="0.2">
      <c r="A16" s="102" t="s">
        <v>433</v>
      </c>
      <c r="B16" s="22" t="s">
        <v>213</v>
      </c>
      <c r="C16" s="5">
        <v>84.828195339000004</v>
      </c>
      <c r="D16" s="5" t="str">
        <f>IF($B16="N/A","N/A",IF(C16&gt;15,"No",IF(C16&lt;-15,"No","Yes")))</f>
        <v>N/A</v>
      </c>
      <c r="E16" s="5">
        <v>82.221911290999998</v>
      </c>
      <c r="F16" s="5" t="str">
        <f>IF($B16="N/A","N/A",IF(E16&gt;15,"No",IF(E16&lt;-15,"No","Yes")))</f>
        <v>N/A</v>
      </c>
      <c r="G16" s="5">
        <v>81.059521916999998</v>
      </c>
      <c r="H16" s="5" t="str">
        <f>IF($B16="N/A","N/A",IF(G16&gt;15,"No",IF(G16&lt;-15,"No","Yes")))</f>
        <v>N/A</v>
      </c>
      <c r="I16" s="6">
        <v>-3.07</v>
      </c>
      <c r="J16" s="6">
        <v>-1.41</v>
      </c>
      <c r="K16" s="105" t="str">
        <f t="shared" si="0"/>
        <v>Yes</v>
      </c>
    </row>
    <row r="17" spans="1:11" x14ac:dyDescent="0.2">
      <c r="A17" s="102" t="s">
        <v>434</v>
      </c>
      <c r="B17" s="22" t="s">
        <v>213</v>
      </c>
      <c r="C17" s="5">
        <v>17.582198416000001</v>
      </c>
      <c r="D17" s="5" t="str">
        <f>IF($B17="N/A","N/A",IF(C17&gt;15,"No",IF(C17&lt;-15,"No","Yes")))</f>
        <v>N/A</v>
      </c>
      <c r="E17" s="5">
        <v>11.129145096</v>
      </c>
      <c r="F17" s="5" t="str">
        <f>IF($B17="N/A","N/A",IF(E17&gt;15,"No",IF(E17&lt;-15,"No","Yes")))</f>
        <v>N/A</v>
      </c>
      <c r="G17" s="5">
        <v>15.076588752999999</v>
      </c>
      <c r="H17" s="5" t="str">
        <f>IF($B17="N/A","N/A",IF(G17&gt;15,"No",IF(G17&lt;-15,"No","Yes")))</f>
        <v>N/A</v>
      </c>
      <c r="I17" s="6">
        <v>-36.700000000000003</v>
      </c>
      <c r="J17" s="6">
        <v>35.47</v>
      </c>
      <c r="K17" s="105" t="str">
        <f t="shared" si="0"/>
        <v>No</v>
      </c>
    </row>
    <row r="18" spans="1:11" x14ac:dyDescent="0.2">
      <c r="A18" s="102" t="s">
        <v>814</v>
      </c>
      <c r="B18" s="22" t="s">
        <v>213</v>
      </c>
      <c r="C18" s="64">
        <v>11000.776535000001</v>
      </c>
      <c r="D18" s="5" t="str">
        <f>IF($B18="N/A","N/A",IF(C18&gt;15,"No",IF(C18&lt;-15,"No","Yes")))</f>
        <v>N/A</v>
      </c>
      <c r="E18" s="64">
        <v>10901.686447</v>
      </c>
      <c r="F18" s="5" t="str">
        <f>IF($B18="N/A","N/A",IF(E18&gt;15,"No",IF(E18&lt;-15,"No","Yes")))</f>
        <v>N/A</v>
      </c>
      <c r="G18" s="64">
        <v>10665.138688999999</v>
      </c>
      <c r="H18" s="5" t="str">
        <f>IF($B18="N/A","N/A",IF(G18&gt;15,"No",IF(G18&lt;-15,"No","Yes")))</f>
        <v>N/A</v>
      </c>
      <c r="I18" s="6">
        <v>-0.90100000000000002</v>
      </c>
      <c r="J18" s="6">
        <v>-2.17</v>
      </c>
      <c r="K18" s="105" t="str">
        <f t="shared" si="0"/>
        <v>Yes</v>
      </c>
    </row>
    <row r="19" spans="1:11" x14ac:dyDescent="0.2">
      <c r="A19" s="104" t="s">
        <v>306</v>
      </c>
      <c r="B19" s="22" t="s">
        <v>213</v>
      </c>
      <c r="C19" s="23">
        <v>11</v>
      </c>
      <c r="D19" s="22" t="s">
        <v>213</v>
      </c>
      <c r="E19" s="23">
        <v>11</v>
      </c>
      <c r="F19" s="22" t="s">
        <v>213</v>
      </c>
      <c r="G19" s="23">
        <v>11</v>
      </c>
      <c r="H19" s="5" t="str">
        <f>IF($B19="N/A","N/A",IF(G19&gt;15,"No",IF(G19&lt;-15,"No","Yes")))</f>
        <v>N/A</v>
      </c>
      <c r="I19" s="6">
        <v>-71.400000000000006</v>
      </c>
      <c r="J19" s="6">
        <v>0</v>
      </c>
      <c r="K19" s="105" t="str">
        <f t="shared" si="0"/>
        <v>Yes</v>
      </c>
    </row>
    <row r="20" spans="1:11" x14ac:dyDescent="0.2">
      <c r="A20" s="104" t="s">
        <v>346</v>
      </c>
      <c r="B20" s="22" t="s">
        <v>213</v>
      </c>
      <c r="C20" s="4">
        <v>1.9944156399999999E-2</v>
      </c>
      <c r="D20" s="22" t="s">
        <v>213</v>
      </c>
      <c r="E20" s="4">
        <v>5.5967539000000002E-3</v>
      </c>
      <c r="F20" s="22" t="s">
        <v>213</v>
      </c>
      <c r="G20" s="4">
        <v>5.3002596999999997E-3</v>
      </c>
      <c r="H20" s="5" t="str">
        <f>IF($B20="N/A","N/A",IF(G20&gt;15,"No",IF(G20&lt;-15,"No","Yes")))</f>
        <v>N/A</v>
      </c>
      <c r="I20" s="6">
        <v>-71.900000000000006</v>
      </c>
      <c r="J20" s="6">
        <v>-5.3</v>
      </c>
      <c r="K20" s="105" t="str">
        <f t="shared" si="0"/>
        <v>Yes</v>
      </c>
    </row>
    <row r="21" spans="1:11" ht="25.5" x14ac:dyDescent="0.2">
      <c r="A21" s="104" t="s">
        <v>815</v>
      </c>
      <c r="B21" s="22" t="s">
        <v>213</v>
      </c>
      <c r="C21" s="24">
        <v>9104</v>
      </c>
      <c r="D21" s="5" t="str">
        <f>IF($B21="N/A","N/A",IF(C21&gt;60,"No",IF(C21&lt;15,"No","Yes")))</f>
        <v>N/A</v>
      </c>
      <c r="E21" s="24">
        <v>13787</v>
      </c>
      <c r="F21" s="5" t="str">
        <f>IF($B21="N/A","N/A",IF(E21&gt;60,"No",IF(E21&lt;15,"No","Yes")))</f>
        <v>N/A</v>
      </c>
      <c r="G21" s="24">
        <v>9685.5</v>
      </c>
      <c r="H21" s="5" t="str">
        <f>IF($B21="N/A","N/A",IF(G21&gt;60,"No",IF(G21&lt;15,"No","Yes")))</f>
        <v>N/A</v>
      </c>
      <c r="I21" s="6">
        <v>51.44</v>
      </c>
      <c r="J21" s="6">
        <v>-29.7</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-50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29773</v>
      </c>
      <c r="D6" s="5" t="str">
        <f>IF($B6="N/A","N/A",IF(C6&gt;15,"No",IF(C6&lt;-15,"No","Yes")))</f>
        <v>N/A</v>
      </c>
      <c r="E6" s="23">
        <v>29382</v>
      </c>
      <c r="F6" s="5" t="str">
        <f>IF($B6="N/A","N/A",IF(E6&gt;15,"No",IF(E6&lt;-15,"No","Yes")))</f>
        <v>N/A</v>
      </c>
      <c r="G6" s="23">
        <v>30587</v>
      </c>
      <c r="H6" s="5" t="str">
        <f>IF($B6="N/A","N/A",IF(G6&gt;15,"No",IF(G6&lt;-15,"No","Yes")))</f>
        <v>N/A</v>
      </c>
      <c r="I6" s="6">
        <v>-1.31</v>
      </c>
      <c r="J6" s="6">
        <v>4.101</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9754.3240855999993</v>
      </c>
      <c r="D9" s="5" t="str">
        <f>IF($B9="N/A","N/A",IF(C9&gt;7000,"No",IF(C9&lt;2000,"No","Yes")))</f>
        <v>No</v>
      </c>
      <c r="E9" s="64">
        <v>9624.1130283999992</v>
      </c>
      <c r="F9" s="5" t="str">
        <f>IF($B9="N/A","N/A",IF(E9&gt;7000,"No",IF(E9&lt;2000,"No","Yes")))</f>
        <v>No</v>
      </c>
      <c r="G9" s="64">
        <v>9811.6129400999998</v>
      </c>
      <c r="H9" s="5" t="str">
        <f>IF($B9="N/A","N/A",IF(G9&gt;7000,"No",IF(G9&lt;2000,"No","Yes")))</f>
        <v>No</v>
      </c>
      <c r="I9" s="6">
        <v>-1.33</v>
      </c>
      <c r="J9" s="6">
        <v>1.948</v>
      </c>
      <c r="K9" s="105" t="str">
        <f t="shared" si="0"/>
        <v>Yes</v>
      </c>
    </row>
    <row r="10" spans="1:11" x14ac:dyDescent="0.2">
      <c r="A10" s="101" t="s">
        <v>820</v>
      </c>
      <c r="B10" s="22" t="s">
        <v>213</v>
      </c>
      <c r="C10" s="64">
        <v>2439.2808620000001</v>
      </c>
      <c r="D10" s="5" t="str">
        <f>IF($B10="N/A","N/A",IF(C10&gt;15,"No",IF(C10&lt;-15,"No","Yes")))</f>
        <v>N/A</v>
      </c>
      <c r="E10" s="64">
        <v>2373.2286659000001</v>
      </c>
      <c r="F10" s="5" t="str">
        <f>IF($B10="N/A","N/A",IF(E10&gt;15,"No",IF(E10&lt;-15,"No","Yes")))</f>
        <v>N/A</v>
      </c>
      <c r="G10" s="64">
        <v>2455.3205051999998</v>
      </c>
      <c r="H10" s="5" t="str">
        <f>IF($B10="N/A","N/A",IF(G10&gt;15,"No",IF(G10&lt;-15,"No","Yes")))</f>
        <v>N/A</v>
      </c>
      <c r="I10" s="6">
        <v>-2.71</v>
      </c>
      <c r="J10" s="6">
        <v>3.4590000000000001</v>
      </c>
      <c r="K10" s="105" t="str">
        <f t="shared" si="0"/>
        <v>Yes</v>
      </c>
    </row>
    <row r="11" spans="1:11" x14ac:dyDescent="0.2">
      <c r="A11" s="101" t="s">
        <v>309</v>
      </c>
      <c r="B11" s="22" t="s">
        <v>219</v>
      </c>
      <c r="C11" s="5">
        <v>4.2454572935000003</v>
      </c>
      <c r="D11" s="5" t="str">
        <f>IF($B11="N/A","N/A",IF(C11&gt;10,"No",IF(C11&lt;=0,"No","Yes")))</f>
        <v>Yes</v>
      </c>
      <c r="E11" s="5">
        <v>4.2032536926999997</v>
      </c>
      <c r="F11" s="5" t="str">
        <f>IF($B11="N/A","N/A",IF(E11&gt;10,"No",IF(E11&lt;=0,"No","Yes")))</f>
        <v>Yes</v>
      </c>
      <c r="G11" s="5">
        <v>4.4005623303999997</v>
      </c>
      <c r="H11" s="5" t="str">
        <f>IF($B11="N/A","N/A",IF(G11&gt;10,"No",IF(G11&lt;=0,"No","Yes")))</f>
        <v>Yes</v>
      </c>
      <c r="I11" s="6">
        <v>-0.99399999999999999</v>
      </c>
      <c r="J11" s="6">
        <v>4.694</v>
      </c>
      <c r="K11" s="105" t="str">
        <f t="shared" si="0"/>
        <v>Yes</v>
      </c>
    </row>
    <row r="12" spans="1:11" x14ac:dyDescent="0.2">
      <c r="A12" s="101" t="s">
        <v>821</v>
      </c>
      <c r="B12" s="22" t="s">
        <v>213</v>
      </c>
      <c r="C12" s="64">
        <v>5548.1613924000003</v>
      </c>
      <c r="D12" s="5" t="str">
        <f>IF($B12="N/A","N/A",IF(C12&gt;15,"No",IF(C12&lt;-15,"No","Yes")))</f>
        <v>N/A</v>
      </c>
      <c r="E12" s="64">
        <v>5207.0372470000002</v>
      </c>
      <c r="F12" s="5" t="str">
        <f>IF($B12="N/A","N/A",IF(E12&gt;15,"No",IF(E12&lt;-15,"No","Yes")))</f>
        <v>N/A</v>
      </c>
      <c r="G12" s="64">
        <v>5052.0364042000001</v>
      </c>
      <c r="H12" s="5" t="str">
        <f>IF($B12="N/A","N/A",IF(G12&gt;15,"No",IF(G12&lt;-15,"No","Yes")))</f>
        <v>N/A</v>
      </c>
      <c r="I12" s="6">
        <v>-6.15</v>
      </c>
      <c r="J12" s="6">
        <v>-2.98</v>
      </c>
      <c r="K12" s="105" t="str">
        <f t="shared" si="0"/>
        <v>Yes</v>
      </c>
    </row>
    <row r="13" spans="1:11" x14ac:dyDescent="0.2">
      <c r="A13" s="101" t="s">
        <v>310</v>
      </c>
      <c r="B13" s="22" t="s">
        <v>214</v>
      </c>
      <c r="C13" s="4">
        <v>99.580156517999995</v>
      </c>
      <c r="D13" s="5" t="str">
        <f>IF($B13="N/A","N/A",IF(C13&gt;100,"No",IF(C13&lt;95,"No","Yes")))</f>
        <v>Yes</v>
      </c>
      <c r="E13" s="4">
        <v>99.979579333999993</v>
      </c>
      <c r="F13" s="5" t="str">
        <f>IF($B13="N/A","N/A",IF(E13&gt;100,"No",IF(E13&lt;95,"No","Yes")))</f>
        <v>Yes</v>
      </c>
      <c r="G13" s="4">
        <v>99.941151469999994</v>
      </c>
      <c r="H13" s="5" t="str">
        <f>IF($B13="N/A","N/A",IF(G13&gt;100,"No",IF(G13&lt;95,"No","Yes")))</f>
        <v>Yes</v>
      </c>
      <c r="I13" s="6">
        <v>0.40110000000000001</v>
      </c>
      <c r="J13" s="6">
        <v>-3.7999999999999999E-2</v>
      </c>
      <c r="K13" s="105" t="str">
        <f t="shared" si="0"/>
        <v>Yes</v>
      </c>
    </row>
    <row r="14" spans="1:11" x14ac:dyDescent="0.2">
      <c r="A14" s="101" t="s">
        <v>822</v>
      </c>
      <c r="B14" s="22" t="s">
        <v>220</v>
      </c>
      <c r="C14" s="4">
        <v>1.2462898003</v>
      </c>
      <c r="D14" s="5" t="str">
        <f>IF($B14="N/A","N/A",IF(C14&gt;1,"Yes","No"))</f>
        <v>Yes</v>
      </c>
      <c r="E14" s="4">
        <v>1.2454384532</v>
      </c>
      <c r="F14" s="5" t="str">
        <f>IF($B14="N/A","N/A",IF(E14&gt;1,"Yes","No"))</f>
        <v>Yes</v>
      </c>
      <c r="G14" s="4">
        <v>1.2399489679</v>
      </c>
      <c r="H14" s="5" t="str">
        <f>IF($B14="N/A","N/A",IF(G14&gt;1,"Yes","No"))</f>
        <v>Yes</v>
      </c>
      <c r="I14" s="6">
        <v>-6.8000000000000005E-2</v>
      </c>
      <c r="J14" s="6">
        <v>-0.441</v>
      </c>
      <c r="K14" s="105" t="str">
        <f t="shared" si="0"/>
        <v>Yes</v>
      </c>
    </row>
    <row r="15" spans="1:11" x14ac:dyDescent="0.2">
      <c r="A15" s="101" t="s">
        <v>311</v>
      </c>
      <c r="B15" s="22" t="s">
        <v>214</v>
      </c>
      <c r="C15" s="4">
        <v>97.847042622999993</v>
      </c>
      <c r="D15" s="5" t="str">
        <f>IF($B15="N/A","N/A",IF(C15&gt;100,"No",IF(C15&lt;95,"No","Yes")))</f>
        <v>Yes</v>
      </c>
      <c r="E15" s="4">
        <v>97.797971547000003</v>
      </c>
      <c r="F15" s="5" t="str">
        <f>IF($B15="N/A","N/A",IF(E15&gt;100,"No",IF(E15&lt;95,"No","Yes")))</f>
        <v>Yes</v>
      </c>
      <c r="G15" s="4">
        <v>98.057998495999996</v>
      </c>
      <c r="H15" s="5" t="str">
        <f>IF($B15="N/A","N/A",IF(G15&gt;100,"No",IF(G15&lt;95,"No","Yes")))</f>
        <v>Yes</v>
      </c>
      <c r="I15" s="6">
        <v>-0.05</v>
      </c>
      <c r="J15" s="6">
        <v>0.26590000000000003</v>
      </c>
      <c r="K15" s="105" t="str">
        <f t="shared" si="0"/>
        <v>Yes</v>
      </c>
    </row>
    <row r="16" spans="1:11" x14ac:dyDescent="0.2">
      <c r="A16" s="101" t="s">
        <v>823</v>
      </c>
      <c r="B16" s="22" t="s">
        <v>221</v>
      </c>
      <c r="C16" s="4">
        <v>8.8372923245999999</v>
      </c>
      <c r="D16" s="5" t="str">
        <f>IF($B16="N/A","N/A",IF(C16&gt;3,"Yes","No"))</f>
        <v>Yes</v>
      </c>
      <c r="E16" s="4">
        <v>8.6428397424999996</v>
      </c>
      <c r="F16" s="5" t="str">
        <f>IF($B16="N/A","N/A",IF(E16&gt;3,"Yes","No"))</f>
        <v>Yes</v>
      </c>
      <c r="G16" s="4">
        <v>8.5819691261000006</v>
      </c>
      <c r="H16" s="5" t="str">
        <f>IF($B16="N/A","N/A",IF(G16&gt;3,"Yes","No"))</f>
        <v>Yes</v>
      </c>
      <c r="I16" s="6">
        <v>-2.2000000000000002</v>
      </c>
      <c r="J16" s="6">
        <v>-0.70399999999999996</v>
      </c>
      <c r="K16" s="105" t="str">
        <f t="shared" si="0"/>
        <v>Yes</v>
      </c>
    </row>
    <row r="17" spans="1:11" x14ac:dyDescent="0.2">
      <c r="A17" s="101" t="s">
        <v>824</v>
      </c>
      <c r="B17" s="22" t="s">
        <v>222</v>
      </c>
      <c r="C17" s="4">
        <v>3.7285248764999999</v>
      </c>
      <c r="D17" s="5" t="str">
        <f>IF($B17="N/A","N/A",IF(C17&gt;=8,"No",IF(C17&lt;2,"No","Yes")))</f>
        <v>Yes</v>
      </c>
      <c r="E17" s="4">
        <v>3.8225301287</v>
      </c>
      <c r="F17" s="5" t="str">
        <f>IF($B17="N/A","N/A",IF(E17&gt;=8,"No",IF(E17&lt;2,"No","Yes")))</f>
        <v>Yes</v>
      </c>
      <c r="G17" s="4">
        <v>3.7888816219999999</v>
      </c>
      <c r="H17" s="5" t="str">
        <f>IF($B17="N/A","N/A",IF(G17&gt;=8,"No",IF(G17&lt;2,"No","Yes")))</f>
        <v>Yes</v>
      </c>
      <c r="I17" s="6">
        <v>2.5209999999999999</v>
      </c>
      <c r="J17" s="6">
        <v>-0.88</v>
      </c>
      <c r="K17" s="105" t="str">
        <f t="shared" si="0"/>
        <v>Yes</v>
      </c>
    </row>
    <row r="18" spans="1:11" x14ac:dyDescent="0.2">
      <c r="A18" s="101" t="s">
        <v>825</v>
      </c>
      <c r="B18" s="22" t="s">
        <v>222</v>
      </c>
      <c r="C18" s="4">
        <v>3.9934972567</v>
      </c>
      <c r="D18" s="5" t="str">
        <f>IF($B18="N/A","N/A",IF(C18&gt;=8,"No",IF(C18&lt;2,"No","Yes")))</f>
        <v>Yes</v>
      </c>
      <c r="E18" s="4">
        <v>4.0405737705</v>
      </c>
      <c r="F18" s="5" t="str">
        <f>IF($B18="N/A","N/A",IF(E18&gt;=8,"No",IF(E18&lt;2,"No","Yes")))</f>
        <v>Yes</v>
      </c>
      <c r="G18" s="4">
        <v>3.9877437325999998</v>
      </c>
      <c r="H18" s="5" t="str">
        <f>IF($B18="N/A","N/A",IF(G18&gt;=8,"No",IF(G18&lt;2,"No","Yes")))</f>
        <v>Yes</v>
      </c>
      <c r="I18" s="6">
        <v>1.179</v>
      </c>
      <c r="J18" s="6">
        <v>-1.31</v>
      </c>
      <c r="K18" s="105" t="str">
        <f t="shared" si="0"/>
        <v>Yes</v>
      </c>
    </row>
    <row r="19" spans="1:11" x14ac:dyDescent="0.2">
      <c r="A19" s="101" t="s">
        <v>312</v>
      </c>
      <c r="B19" s="22" t="s">
        <v>223</v>
      </c>
      <c r="C19" s="4">
        <v>99.741376415000005</v>
      </c>
      <c r="D19" s="5" t="str">
        <f>IF(OR($B19="N/A",$C19="N/A"),"N/A",IF(C19&gt;100,"No",IF(C19&lt;98,"No","Yes")))</f>
        <v>Yes</v>
      </c>
      <c r="E19" s="4">
        <v>99.996596556</v>
      </c>
      <c r="F19" s="5" t="str">
        <f>IF(OR($B19="N/A",$E19="N/A"),"N/A",IF(E19&gt;100,"No",IF(E19&lt;98,"No","Yes")))</f>
        <v>Yes</v>
      </c>
      <c r="G19" s="4">
        <v>100</v>
      </c>
      <c r="H19" s="5" t="str">
        <f>IF($B19="N/A","N/A",IF(G19&gt;100,"No",IF(G19&lt;98,"No","Yes")))</f>
        <v>Yes</v>
      </c>
      <c r="I19" s="6">
        <v>0.25590000000000002</v>
      </c>
      <c r="J19" s="6">
        <v>3.3999999999999998E-3</v>
      </c>
      <c r="K19" s="105" t="str">
        <f t="shared" si="0"/>
        <v>Yes</v>
      </c>
    </row>
    <row r="20" spans="1:11" x14ac:dyDescent="0.2">
      <c r="A20" s="101" t="s">
        <v>31</v>
      </c>
      <c r="B20" s="38" t="s">
        <v>214</v>
      </c>
      <c r="C20" s="4">
        <v>99.371914149999995</v>
      </c>
      <c r="D20" s="5" t="str">
        <f>IF($B20="N/A","N/A",IF(C20&gt;100,"No",IF(C20&lt;95,"No","Yes")))</f>
        <v>Yes</v>
      </c>
      <c r="E20" s="4">
        <v>99.605200463000003</v>
      </c>
      <c r="F20" s="5" t="str">
        <f>IF($B20="N/A","N/A",IF(E20&gt;100,"No",IF(E20&lt;95,"No","Yes")))</f>
        <v>Yes</v>
      </c>
      <c r="G20" s="4">
        <v>99.702487985000005</v>
      </c>
      <c r="H20" s="5" t="str">
        <f>IF($B20="N/A","N/A",IF(G20&gt;100,"No",IF(G20&lt;95,"No","Yes")))</f>
        <v>Yes</v>
      </c>
      <c r="I20" s="6">
        <v>0.23480000000000001</v>
      </c>
      <c r="J20" s="6">
        <v>9.7699999999999995E-2</v>
      </c>
      <c r="K20" s="105" t="str">
        <f t="shared" si="0"/>
        <v>Yes</v>
      </c>
    </row>
    <row r="21" spans="1:11" x14ac:dyDescent="0.2">
      <c r="A21" s="101" t="s">
        <v>313</v>
      </c>
      <c r="B21" s="22" t="s">
        <v>214</v>
      </c>
      <c r="C21" s="4">
        <v>98.347496053</v>
      </c>
      <c r="D21" s="5" t="str">
        <f>IF($B21="N/A","N/A",IF(C21&gt;100,"No",IF(C21&lt;95,"No","Yes")))</f>
        <v>Yes</v>
      </c>
      <c r="E21" s="4">
        <v>97.842216323000002</v>
      </c>
      <c r="F21" s="5" t="str">
        <f>IF($B21="N/A","N/A",IF(E21&gt;100,"No",IF(E21&lt;95,"No","Yes")))</f>
        <v>Yes</v>
      </c>
      <c r="G21" s="4">
        <v>97.901069082000006</v>
      </c>
      <c r="H21" s="5" t="str">
        <f>IF($B21="N/A","N/A",IF(G21&gt;100,"No",IF(G21&lt;95,"No","Yes")))</f>
        <v>Yes</v>
      </c>
      <c r="I21" s="6">
        <v>-0.51400000000000001</v>
      </c>
      <c r="J21" s="6">
        <v>6.0199999999999997E-2</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5.1138279648999996</v>
      </c>
      <c r="D24" s="5" t="str">
        <f>IF($B24="N/A","N/A",IF(C24&gt;=2,"Yes","No"))</f>
        <v>Yes</v>
      </c>
      <c r="E24" s="4">
        <v>5.2522632904000002</v>
      </c>
      <c r="F24" s="5" t="str">
        <f>IF($B24="N/A","N/A",IF(E24&gt;=2,"Yes","No"))</f>
        <v>Yes</v>
      </c>
      <c r="G24" s="4">
        <v>5.2584431293999998</v>
      </c>
      <c r="H24" s="5" t="str">
        <f>IF($B24="N/A","N/A",IF(G24&gt;=2,"Yes","No"))</f>
        <v>Yes</v>
      </c>
      <c r="I24" s="6">
        <v>2.7069999999999999</v>
      </c>
      <c r="J24" s="6">
        <v>0.1177</v>
      </c>
      <c r="K24" s="105" t="str">
        <f t="shared" si="0"/>
        <v>Yes</v>
      </c>
    </row>
    <row r="25" spans="1:11" x14ac:dyDescent="0.2">
      <c r="A25" s="101" t="s">
        <v>827</v>
      </c>
      <c r="B25" s="22" t="s">
        <v>226</v>
      </c>
      <c r="C25" s="4">
        <v>4.1614885971</v>
      </c>
      <c r="D25" s="5" t="str">
        <f>IF($B25="N/A","N/A",IF(C25&gt;30,"No",IF(C25&lt;5,"No","Yes")))</f>
        <v>No</v>
      </c>
      <c r="E25" s="4">
        <v>3.6621060512999999</v>
      </c>
      <c r="F25" s="5" t="str">
        <f>IF($B25="N/A","N/A",IF(E25&gt;30,"No",IF(E25&lt;5,"No","Yes")))</f>
        <v>No</v>
      </c>
      <c r="G25" s="4">
        <v>3.5766829045000001</v>
      </c>
      <c r="H25" s="5" t="str">
        <f>IF($B25="N/A","N/A",IF(G25&gt;30,"No",IF(G25&lt;5,"No","Yes")))</f>
        <v>No</v>
      </c>
      <c r="I25" s="6">
        <v>-12</v>
      </c>
      <c r="J25" s="6">
        <v>-2.33</v>
      </c>
      <c r="K25" s="105" t="str">
        <f t="shared" si="0"/>
        <v>Yes</v>
      </c>
    </row>
    <row r="26" spans="1:11" x14ac:dyDescent="0.2">
      <c r="A26" s="101" t="s">
        <v>828</v>
      </c>
      <c r="B26" s="22" t="s">
        <v>227</v>
      </c>
      <c r="C26" s="4">
        <v>14.167198468</v>
      </c>
      <c r="D26" s="5" t="str">
        <f>IF($B26="N/A","N/A",IF(C26&gt;75,"No",IF(C26&lt;15,"No","Yes")))</f>
        <v>No</v>
      </c>
      <c r="E26" s="4">
        <v>14.287659111</v>
      </c>
      <c r="F26" s="5" t="str">
        <f>IF($B26="N/A","N/A",IF(E26&gt;75,"No",IF(E26&lt;15,"No","Yes")))</f>
        <v>No</v>
      </c>
      <c r="G26" s="4">
        <v>13.692091411</v>
      </c>
      <c r="H26" s="5" t="str">
        <f>IF($B26="N/A","N/A",IF(G26&gt;75,"No",IF(G26&lt;15,"No","Yes")))</f>
        <v>No</v>
      </c>
      <c r="I26" s="6">
        <v>0.85029999999999994</v>
      </c>
      <c r="J26" s="6">
        <v>-4.17</v>
      </c>
      <c r="K26" s="105" t="str">
        <f t="shared" si="0"/>
        <v>Yes</v>
      </c>
    </row>
    <row r="27" spans="1:11" x14ac:dyDescent="0.2">
      <c r="A27" s="101" t="s">
        <v>829</v>
      </c>
      <c r="B27" s="22" t="s">
        <v>228</v>
      </c>
      <c r="C27" s="4">
        <v>81.671312935000003</v>
      </c>
      <c r="D27" s="5" t="str">
        <f>IF($B27="N/A","N/A",IF(C27&gt;70,"No",IF(C27&lt;25,"No","Yes")))</f>
        <v>No</v>
      </c>
      <c r="E27" s="4">
        <v>82.050234837999994</v>
      </c>
      <c r="F27" s="5" t="str">
        <f>IF($B27="N/A","N/A",IF(E27&gt;70,"No",IF(E27&lt;25,"No","Yes")))</f>
        <v>No</v>
      </c>
      <c r="G27" s="4">
        <v>82.731225683999995</v>
      </c>
      <c r="H27" s="5" t="str">
        <f>IF($B27="N/A","N/A",IF(G27&gt;70,"No",IF(G27&lt;25,"No","Yes")))</f>
        <v>No</v>
      </c>
      <c r="I27" s="6">
        <v>0.46400000000000002</v>
      </c>
      <c r="J27" s="6">
        <v>0.83</v>
      </c>
      <c r="K27" s="105" t="str">
        <f t="shared" si="0"/>
        <v>Yes</v>
      </c>
    </row>
    <row r="28" spans="1:11" x14ac:dyDescent="0.2">
      <c r="A28" s="101" t="s">
        <v>318</v>
      </c>
      <c r="B28" s="22" t="s">
        <v>229</v>
      </c>
      <c r="C28" s="4">
        <v>56.591542672999999</v>
      </c>
      <c r="D28" s="5" t="str">
        <f>IF($B28="N/A","N/A",IF(C28&gt;70,"No",IF(C28&lt;35,"No","Yes")))</f>
        <v>Yes</v>
      </c>
      <c r="E28" s="4">
        <v>54.444898236999997</v>
      </c>
      <c r="F28" s="5" t="str">
        <f>IF($B28="N/A","N/A",IF(E28&gt;70,"No",IF(E28&lt;35,"No","Yes")))</f>
        <v>Yes</v>
      </c>
      <c r="G28" s="4">
        <v>53.123876156999998</v>
      </c>
      <c r="H28" s="5" t="str">
        <f>IF($B28="N/A","N/A",IF(G28&gt;70,"No",IF(G28&lt;35,"No","Yes")))</f>
        <v>Yes</v>
      </c>
      <c r="I28" s="6">
        <v>-3.79</v>
      </c>
      <c r="J28" s="6">
        <v>-2.4300000000000002</v>
      </c>
      <c r="K28" s="105" t="str">
        <f t="shared" si="0"/>
        <v>Yes</v>
      </c>
    </row>
    <row r="29" spans="1:11" x14ac:dyDescent="0.2">
      <c r="A29" s="101" t="s">
        <v>830</v>
      </c>
      <c r="B29" s="22" t="s">
        <v>220</v>
      </c>
      <c r="C29" s="4">
        <v>2.3123627514999998</v>
      </c>
      <c r="D29" s="5" t="str">
        <f>IF($B29="N/A","N/A",IF(C29&gt;1,"Yes","No"))</f>
        <v>Yes</v>
      </c>
      <c r="E29" s="4">
        <v>2.3002437957000001</v>
      </c>
      <c r="F29" s="5" t="str">
        <f>IF($B29="N/A","N/A",IF(E29&gt;1,"Yes","No"))</f>
        <v>Yes</v>
      </c>
      <c r="G29" s="4">
        <v>2.2794018092999999</v>
      </c>
      <c r="H29" s="5" t="str">
        <f>IF($B29="N/A","N/A",IF(G29&gt;1,"Yes","No"))</f>
        <v>Yes</v>
      </c>
      <c r="I29" s="6">
        <v>-0.52400000000000002</v>
      </c>
      <c r="J29" s="6">
        <v>-0.90600000000000003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97.940530594999998</v>
      </c>
      <c r="D31" s="5" t="str">
        <f>IF($B31="N/A","N/A",IF(C31&gt;15,"No",IF(C31&lt;-15,"No","Yes")))</f>
        <v>N/A</v>
      </c>
      <c r="E31" s="4">
        <v>99.337375757999993</v>
      </c>
      <c r="F31" s="5" t="str">
        <f>IF($B31="N/A","N/A",IF(E31&gt;15,"No",IF(E31&lt;-15,"No","Yes")))</f>
        <v>N/A</v>
      </c>
      <c r="G31" s="4">
        <v>99.544587359000005</v>
      </c>
      <c r="H31" s="5" t="str">
        <f>IF($B31="N/A","N/A",IF(G31&gt;15,"No",IF(G31&lt;-15,"No","Yes")))</f>
        <v>N/A</v>
      </c>
      <c r="I31" s="6">
        <v>1.4259999999999999</v>
      </c>
      <c r="J31" s="6">
        <v>0.20860000000000001</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32.741074128000001</v>
      </c>
      <c r="D35" s="5" t="str">
        <f>IF($B35="N/A","N/A",IF(C35&gt;15,"No",IF(C35&lt;-15,"No","Yes")))</f>
        <v>N/A</v>
      </c>
      <c r="E35" s="4">
        <v>31.100673881999999</v>
      </c>
      <c r="F35" s="5" t="str">
        <f>IF($B35="N/A","N/A",IF(E35&gt;15,"No",IF(E35&lt;-15,"No","Yes")))</f>
        <v>N/A</v>
      </c>
      <c r="G35" s="4">
        <v>31.552620394000002</v>
      </c>
      <c r="H35" s="5" t="str">
        <f>IF($B35="N/A","N/A",IF(G35&gt;15,"No",IF(G35&lt;-15,"No","Yes")))</f>
        <v>N/A</v>
      </c>
      <c r="I35" s="6">
        <v>-5.01</v>
      </c>
      <c r="J35" s="6">
        <v>1.4530000000000001</v>
      </c>
      <c r="K35" s="105" t="str">
        <f t="shared" si="0"/>
        <v>Yes</v>
      </c>
    </row>
    <row r="36" spans="1:11" x14ac:dyDescent="0.2">
      <c r="A36" s="101" t="s">
        <v>1706</v>
      </c>
      <c r="B36" s="22" t="s">
        <v>213</v>
      </c>
      <c r="C36" s="4">
        <v>21.710946158999999</v>
      </c>
      <c r="D36" s="5" t="str">
        <f>IF($B36="N/A","N/A",IF(C36&gt;15,"No",IF(C36&lt;-15,"No","Yes")))</f>
        <v>N/A</v>
      </c>
      <c r="E36" s="4">
        <v>23.095772921999998</v>
      </c>
      <c r="F36" s="5" t="str">
        <f>IF($B36="N/A","N/A",IF(E36&gt;15,"No",IF(E36&lt;-15,"No","Yes")))</f>
        <v>N/A</v>
      </c>
      <c r="G36" s="4">
        <v>24.752345768000001</v>
      </c>
      <c r="H36" s="5" t="str">
        <f>IF($B36="N/A","N/A",IF(G36&gt;15,"No",IF(G36&lt;-15,"No","Yes")))</f>
        <v>N/A</v>
      </c>
      <c r="I36" s="6">
        <v>6.3780000000000001</v>
      </c>
      <c r="J36" s="6">
        <v>7.173</v>
      </c>
      <c r="K36" s="105" t="str">
        <f t="shared" si="0"/>
        <v>Yes</v>
      </c>
    </row>
    <row r="37" spans="1:11" x14ac:dyDescent="0.2">
      <c r="A37" s="101" t="s">
        <v>372</v>
      </c>
      <c r="B37" s="22" t="s">
        <v>231</v>
      </c>
      <c r="C37" s="4">
        <v>90.232761226999997</v>
      </c>
      <c r="D37" s="5" t="str">
        <f>IF($B37="N/A","N/A",IF(C37&gt;90,"No",IF(C37&lt;75,"No","Yes")))</f>
        <v>No</v>
      </c>
      <c r="E37" s="4">
        <v>89.936015247</v>
      </c>
      <c r="F37" s="5" t="str">
        <f>IF($B37="N/A","N/A",IF(E37&gt;90,"No",IF(E37&lt;75,"No","Yes")))</f>
        <v>Yes</v>
      </c>
      <c r="G37" s="4">
        <v>90.110177526000001</v>
      </c>
      <c r="H37" s="5" t="str">
        <f>IF($B37="N/A","N/A",IF(G37&gt;90,"No",IF(G37&lt;75,"No","Yes")))</f>
        <v>No</v>
      </c>
      <c r="I37" s="6">
        <v>-0.32900000000000001</v>
      </c>
      <c r="J37" s="6">
        <v>0.19370000000000001</v>
      </c>
      <c r="K37" s="105" t="str">
        <f>IF(J37="Div by 0", "N/A", IF(J37="N/A","N/A", IF(J37&gt;30, "No", IF(J37&lt;-30, "No", "Yes"))))</f>
        <v>Yes</v>
      </c>
    </row>
    <row r="38" spans="1:11" x14ac:dyDescent="0.2">
      <c r="A38" s="101" t="s">
        <v>373</v>
      </c>
      <c r="B38" s="22" t="s">
        <v>232</v>
      </c>
      <c r="C38" s="4">
        <v>7.2112316527999996</v>
      </c>
      <c r="D38" s="5" t="str">
        <f>IF($B38="N/A","N/A",IF(C38&gt;10,"No",IF(C38&lt;1,"No","Yes")))</f>
        <v>Yes</v>
      </c>
      <c r="E38" s="4">
        <v>7.4024913212000003</v>
      </c>
      <c r="F38" s="5" t="str">
        <f>IF($B38="N/A","N/A",IF(E38&gt;10,"No",IF(E38&lt;1,"No","Yes")))</f>
        <v>Yes</v>
      </c>
      <c r="G38" s="4">
        <v>7.2874096839</v>
      </c>
      <c r="H38" s="5" t="str">
        <f>IF($B38="N/A","N/A",IF(G38&gt;10,"No",IF(G38&lt;1,"No","Yes")))</f>
        <v>Yes</v>
      </c>
      <c r="I38" s="6">
        <v>2.6520000000000001</v>
      </c>
      <c r="J38" s="6">
        <v>-1.55</v>
      </c>
      <c r="K38" s="105" t="str">
        <f>IF(J38="Div by 0", "N/A", IF(J38="N/A","N/A", IF(J38&gt;30, "No", IF(J38&lt;-30, "No", "Yes"))))</f>
        <v>Yes</v>
      </c>
    </row>
    <row r="39" spans="1:11" x14ac:dyDescent="0.2">
      <c r="A39" s="101" t="s">
        <v>374</v>
      </c>
      <c r="B39" s="22" t="s">
        <v>233</v>
      </c>
      <c r="C39" s="4">
        <v>1.1520505156</v>
      </c>
      <c r="D39" s="5" t="str">
        <f>IF($B39="N/A","N/A",IF(C39&gt;2,"No",IF(C39&lt;=0,"No","Yes")))</f>
        <v>Yes</v>
      </c>
      <c r="E39" s="4">
        <v>1.3273432714</v>
      </c>
      <c r="F39" s="5" t="str">
        <f>IF($B39="N/A","N/A",IF(E39&gt;2,"No",IF(E39&lt;=0,"No","Yes")))</f>
        <v>Yes</v>
      </c>
      <c r="G39" s="4">
        <v>1.0102331056</v>
      </c>
      <c r="H39" s="5" t="str">
        <f>IF($B39="N/A","N/A",IF(G39&gt;2,"No",IF(G39&lt;=0,"No","Yes")))</f>
        <v>Yes</v>
      </c>
      <c r="I39" s="6">
        <v>15.22</v>
      </c>
      <c r="J39" s="6">
        <v>-23.9</v>
      </c>
      <c r="K39" s="105" t="str">
        <f>IF(J39="Div by 0", "N/A", IF(J39="N/A","N/A", IF(J39&gt;30, "No", IF(J39&lt;-30, "No", "Yes"))))</f>
        <v>Yes</v>
      </c>
    </row>
    <row r="40" spans="1:11" x14ac:dyDescent="0.2">
      <c r="A40" s="117" t="s">
        <v>375</v>
      </c>
      <c r="B40" s="113" t="s">
        <v>234</v>
      </c>
      <c r="C40" s="118">
        <v>0.52732341380000003</v>
      </c>
      <c r="D40" s="114" t="str">
        <f>IF($B40="N/A","N/A",IF(C40&gt;3,"No",IF(C40&lt;=0,"No","Yes")))</f>
        <v>Yes</v>
      </c>
      <c r="E40" s="118">
        <v>0.61942686000000002</v>
      </c>
      <c r="F40" s="114" t="str">
        <f>IF($B40="N/A","N/A",IF(E40&gt;3,"No",IF(E40&lt;=0,"No","Yes")))</f>
        <v>Yes</v>
      </c>
      <c r="G40" s="118">
        <v>0.52636741099999995</v>
      </c>
      <c r="H40" s="114" t="str">
        <f>IF($B40="N/A","N/A",IF(G40&gt;3,"No",IF(G40&lt;=0,"No","Yes")))</f>
        <v>Yes</v>
      </c>
      <c r="I40" s="115">
        <v>17.47</v>
      </c>
      <c r="J40" s="115">
        <v>-15</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5325</v>
      </c>
      <c r="D6" s="5" t="str">
        <f>IF($B6="N/A","N/A",IF(C6&gt;15,"No",IF(C6&lt;-15,"No","Yes")))</f>
        <v>N/A</v>
      </c>
      <c r="E6" s="23">
        <v>6353</v>
      </c>
      <c r="F6" s="5" t="str">
        <f>IF($B6="N/A","N/A",IF(E6&gt;15,"No",IF(E6&lt;-15,"No","Yes")))</f>
        <v>N/A</v>
      </c>
      <c r="G6" s="23">
        <v>7147</v>
      </c>
      <c r="H6" s="5" t="str">
        <f>IF($B6="N/A","N/A",IF(G6&gt;15,"No",IF(G6&lt;-15,"No","Yes")))</f>
        <v>N/A</v>
      </c>
      <c r="I6" s="6">
        <v>19.309999999999999</v>
      </c>
      <c r="J6" s="6">
        <v>12.5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1246.4569014000001</v>
      </c>
      <c r="D9" s="5" t="str">
        <f>IF($B9="N/A","N/A",IF(C9&gt;15,"No",IF(C9&lt;-15,"No","Yes")))</f>
        <v>N/A</v>
      </c>
      <c r="E9" s="64">
        <v>1224.6727530000001</v>
      </c>
      <c r="F9" s="5" t="str">
        <f>IF($B9="N/A","N/A",IF(E9&gt;15,"No",IF(E9&lt;-15,"No","Yes")))</f>
        <v>N/A</v>
      </c>
      <c r="G9" s="64">
        <v>1354.4502588</v>
      </c>
      <c r="H9" s="5" t="str">
        <f>IF($B9="N/A","N/A",IF(G9&gt;15,"No",IF(G9&lt;-15,"No","Yes")))</f>
        <v>N/A</v>
      </c>
      <c r="I9" s="6">
        <v>-1.75</v>
      </c>
      <c r="J9" s="6">
        <v>10.6</v>
      </c>
      <c r="K9" s="105" t="str">
        <f t="shared" si="0"/>
        <v>Yes</v>
      </c>
    </row>
    <row r="10" spans="1:11" x14ac:dyDescent="0.2">
      <c r="A10" s="101" t="s">
        <v>309</v>
      </c>
      <c r="B10" s="22" t="s">
        <v>213</v>
      </c>
      <c r="C10" s="4">
        <v>0.13145539910000001</v>
      </c>
      <c r="D10" s="5" t="str">
        <f>IF($B10="N/A","N/A",IF(C10&gt;15,"No",IF(C10&lt;-15,"No","Yes")))</f>
        <v>N/A</v>
      </c>
      <c r="E10" s="4">
        <v>0.2046277349</v>
      </c>
      <c r="F10" s="5" t="str">
        <f>IF($B10="N/A","N/A",IF(E10&gt;15,"No",IF(E10&lt;-15,"No","Yes")))</f>
        <v>N/A</v>
      </c>
      <c r="G10" s="4">
        <v>0.40576465649999999</v>
      </c>
      <c r="H10" s="5" t="str">
        <f>IF($B10="N/A","N/A",IF(G10&gt;15,"No",IF(G10&lt;-15,"No","Yes")))</f>
        <v>N/A</v>
      </c>
      <c r="I10" s="6">
        <v>55.66</v>
      </c>
      <c r="J10" s="6">
        <v>98.29</v>
      </c>
      <c r="K10" s="105" t="str">
        <f t="shared" si="0"/>
        <v>No</v>
      </c>
    </row>
    <row r="11" spans="1:11" x14ac:dyDescent="0.2">
      <c r="A11" s="101" t="s">
        <v>821</v>
      </c>
      <c r="B11" s="22" t="s">
        <v>213</v>
      </c>
      <c r="C11" s="64">
        <v>515.42857143000003</v>
      </c>
      <c r="D11" s="5" t="str">
        <f>IF($B11="N/A","N/A",IF(C11&gt;15,"No",IF(C11&lt;-15,"No","Yes")))</f>
        <v>N/A</v>
      </c>
      <c r="E11" s="64">
        <v>660.61538461999999</v>
      </c>
      <c r="F11" s="5" t="str">
        <f>IF($B11="N/A","N/A",IF(E11&gt;15,"No",IF(E11&lt;-15,"No","Yes")))</f>
        <v>N/A</v>
      </c>
      <c r="G11" s="64">
        <v>653.62068966000004</v>
      </c>
      <c r="H11" s="5" t="str">
        <f>IF($B11="N/A","N/A",IF(G11&gt;15,"No",IF(G11&lt;-15,"No","Yes")))</f>
        <v>N/A</v>
      </c>
      <c r="I11" s="6">
        <v>28.17</v>
      </c>
      <c r="J11" s="6">
        <v>-1.06</v>
      </c>
      <c r="K11" s="105" t="str">
        <f t="shared" si="0"/>
        <v>Yes</v>
      </c>
    </row>
    <row r="12" spans="1:11" x14ac:dyDescent="0.2">
      <c r="A12" s="101" t="s">
        <v>310</v>
      </c>
      <c r="B12" s="22" t="s">
        <v>214</v>
      </c>
      <c r="C12" s="4">
        <v>97.44600939</v>
      </c>
      <c r="D12" s="5" t="str">
        <f>IF($B12="N/A","N/A",IF(C12&gt;100,"No",IF(C12&lt;95,"No","Yes")))</f>
        <v>Yes</v>
      </c>
      <c r="E12" s="4">
        <v>99.937037619999998</v>
      </c>
      <c r="F12" s="5" t="str">
        <f>IF($B12="N/A","N/A",IF(E12&gt;100,"No",IF(E12&lt;95,"No","Yes")))</f>
        <v>Yes</v>
      </c>
      <c r="G12" s="4">
        <v>99.874073038000006</v>
      </c>
      <c r="H12" s="5" t="str">
        <f>IF($B12="N/A","N/A",IF(G12&gt;100,"No",IF(G12&lt;95,"No","Yes")))</f>
        <v>Yes</v>
      </c>
      <c r="I12" s="6">
        <v>2.556</v>
      </c>
      <c r="J12" s="6">
        <v>-6.3E-2</v>
      </c>
      <c r="K12" s="105" t="str">
        <f t="shared" si="0"/>
        <v>Yes</v>
      </c>
    </row>
    <row r="13" spans="1:11" x14ac:dyDescent="0.2">
      <c r="A13" s="101" t="s">
        <v>822</v>
      </c>
      <c r="B13" s="22" t="s">
        <v>220</v>
      </c>
      <c r="C13" s="4">
        <v>1.1880901907999999</v>
      </c>
      <c r="D13" s="5" t="str">
        <f>IF($B13="N/A","N/A",IF(C13&gt;1,"Yes","No"))</f>
        <v>Yes</v>
      </c>
      <c r="E13" s="4">
        <v>1.1891636478000001</v>
      </c>
      <c r="F13" s="5" t="str">
        <f>IF($B13="N/A","N/A",IF(E13&gt;1,"Yes","No"))</f>
        <v>Yes</v>
      </c>
      <c r="G13" s="4">
        <v>1.2011768002000001</v>
      </c>
      <c r="H13" s="5" t="str">
        <f>IF($B13="N/A","N/A",IF(G13&gt;1,"Yes","No"))</f>
        <v>Yes</v>
      </c>
      <c r="I13" s="6">
        <v>9.0399999999999994E-2</v>
      </c>
      <c r="J13" s="6">
        <v>1.01</v>
      </c>
      <c r="K13" s="105" t="str">
        <f t="shared" si="0"/>
        <v>Yes</v>
      </c>
    </row>
    <row r="14" spans="1:11" x14ac:dyDescent="0.2">
      <c r="A14" s="101" t="s">
        <v>311</v>
      </c>
      <c r="B14" s="22" t="s">
        <v>214</v>
      </c>
      <c r="C14" s="4">
        <v>98.140845069999997</v>
      </c>
      <c r="D14" s="5" t="str">
        <f>IF($B14="N/A","N/A",IF(C14&gt;100,"No",IF(C14&lt;95,"No","Yes")))</f>
        <v>Yes</v>
      </c>
      <c r="E14" s="4">
        <v>98.237053360999994</v>
      </c>
      <c r="F14" s="5" t="str">
        <f>IF($B14="N/A","N/A",IF(E14&gt;100,"No",IF(E14&lt;95,"No","Yes")))</f>
        <v>Yes</v>
      </c>
      <c r="G14" s="4">
        <v>98.111095564999999</v>
      </c>
      <c r="H14" s="5" t="str">
        <f>IF($B14="N/A","N/A",IF(G14&gt;100,"No",IF(G14&lt;95,"No","Yes")))</f>
        <v>Yes</v>
      </c>
      <c r="I14" s="6">
        <v>9.8000000000000004E-2</v>
      </c>
      <c r="J14" s="6">
        <v>-0.128</v>
      </c>
      <c r="K14" s="105" t="str">
        <f t="shared" si="0"/>
        <v>Yes</v>
      </c>
    </row>
    <row r="15" spans="1:11" x14ac:dyDescent="0.2">
      <c r="A15" s="101" t="s">
        <v>823</v>
      </c>
      <c r="B15" s="22" t="s">
        <v>221</v>
      </c>
      <c r="C15" s="4">
        <v>12.495216227</v>
      </c>
      <c r="D15" s="5" t="str">
        <f>IF($B15="N/A","N/A",IF(C15&gt;3,"Yes","No"))</f>
        <v>Yes</v>
      </c>
      <c r="E15" s="4">
        <v>12.626181702</v>
      </c>
      <c r="F15" s="5" t="str">
        <f>IF($B15="N/A","N/A",IF(E15&gt;3,"Yes","No"))</f>
        <v>Yes</v>
      </c>
      <c r="G15" s="4">
        <v>12.739731888</v>
      </c>
      <c r="H15" s="5" t="str">
        <f>IF($B15="N/A","N/A",IF(G15&gt;3,"Yes","No"))</f>
        <v>Yes</v>
      </c>
      <c r="I15" s="6">
        <v>1.048</v>
      </c>
      <c r="J15" s="6">
        <v>0.89929999999999999</v>
      </c>
      <c r="K15" s="105" t="str">
        <f t="shared" si="0"/>
        <v>Yes</v>
      </c>
    </row>
    <row r="16" spans="1:11" x14ac:dyDescent="0.2">
      <c r="A16" s="101" t="s">
        <v>824</v>
      </c>
      <c r="B16" s="22" t="s">
        <v>222</v>
      </c>
      <c r="C16" s="4">
        <v>4.8591020101</v>
      </c>
      <c r="D16" s="5" t="str">
        <f>IF($B16="N/A","N/A",IF(C16&gt;=8,"No",IF(C16&lt;2,"No","Yes")))</f>
        <v>Yes</v>
      </c>
      <c r="E16" s="4">
        <v>4.8869647355000003</v>
      </c>
      <c r="F16" s="5" t="str">
        <f>IF($B16="N/A","N/A",IF(E16&gt;=8,"No",IF(E16&lt;2,"No","Yes")))</f>
        <v>Yes</v>
      </c>
      <c r="G16" s="4">
        <v>5.1007556674999996</v>
      </c>
      <c r="H16" s="5" t="str">
        <f>IF($B16="N/A","N/A",IF(G16&gt;=8,"No",IF(G16&lt;2,"No","Yes")))</f>
        <v>Yes</v>
      </c>
      <c r="I16" s="6">
        <v>0.57340000000000002</v>
      </c>
      <c r="J16" s="6">
        <v>4.375</v>
      </c>
      <c r="K16" s="105" t="str">
        <f t="shared" si="0"/>
        <v>Yes</v>
      </c>
    </row>
    <row r="17" spans="1:11" x14ac:dyDescent="0.2">
      <c r="A17" s="101" t="s">
        <v>312</v>
      </c>
      <c r="B17" s="22" t="s">
        <v>223</v>
      </c>
      <c r="C17" s="4">
        <v>99.962441315000007</v>
      </c>
      <c r="D17" s="5" t="str">
        <f>IF(OR($B17="N/A",$C17="N/A"),"N/A",IF(C17&gt;100,"No",IF(C17&lt;98,"No","Yes")))</f>
        <v>Yes</v>
      </c>
      <c r="E17" s="4">
        <v>100</v>
      </c>
      <c r="F17" s="5" t="str">
        <f>IF(OR($B17="N/A",$E17="N/A"),"N/A",IF(E17&gt;100,"No",IF(E17&lt;98,"No","Yes")))</f>
        <v>Yes</v>
      </c>
      <c r="G17" s="4">
        <v>100</v>
      </c>
      <c r="H17" s="5" t="str">
        <f>IF($B17="N/A","N/A",IF(G17&gt;100,"No",IF(G17&lt;98,"No","Yes")))</f>
        <v>Yes</v>
      </c>
      <c r="I17" s="6">
        <v>3.7600000000000001E-2</v>
      </c>
      <c r="J17" s="6">
        <v>0</v>
      </c>
      <c r="K17" s="105" t="str">
        <f t="shared" si="0"/>
        <v>Yes</v>
      </c>
    </row>
    <row r="18" spans="1:11" x14ac:dyDescent="0.2">
      <c r="A18" s="101" t="s">
        <v>31</v>
      </c>
      <c r="B18" s="22" t="s">
        <v>214</v>
      </c>
      <c r="C18" s="4">
        <v>99.586854459999998</v>
      </c>
      <c r="D18" s="5" t="str">
        <f>IF($B18="N/A","N/A",IF(C18&gt;100,"No",IF(C18&lt;95,"No","Yes")))</f>
        <v>Yes</v>
      </c>
      <c r="E18" s="4">
        <v>99.622225720000003</v>
      </c>
      <c r="F18" s="5" t="str">
        <f>IF($B18="N/A","N/A",IF(E18&gt;100,"No",IF(E18&lt;95,"No","Yes")))</f>
        <v>Yes</v>
      </c>
      <c r="G18" s="4">
        <v>99.580243459000002</v>
      </c>
      <c r="H18" s="5" t="str">
        <f>IF($B18="N/A","N/A",IF(G18&gt;100,"No",IF(G18&lt;95,"No","Yes")))</f>
        <v>Yes</v>
      </c>
      <c r="I18" s="6">
        <v>3.5499999999999997E-2</v>
      </c>
      <c r="J18" s="6">
        <v>-4.2000000000000003E-2</v>
      </c>
      <c r="K18" s="105" t="str">
        <f t="shared" si="0"/>
        <v>Yes</v>
      </c>
    </row>
    <row r="19" spans="1:11" x14ac:dyDescent="0.2">
      <c r="A19" s="101" t="s">
        <v>313</v>
      </c>
      <c r="B19" s="22" t="s">
        <v>214</v>
      </c>
      <c r="C19" s="4">
        <v>99.624413145999995</v>
      </c>
      <c r="D19" s="5" t="str">
        <f>IF($B19="N/A","N/A",IF(C19&gt;100,"No",IF(C19&lt;95,"No","Yes")))</f>
        <v>Yes</v>
      </c>
      <c r="E19" s="4">
        <v>99.449079174999994</v>
      </c>
      <c r="F19" s="5" t="str">
        <f>IF($B19="N/A","N/A",IF(E19&gt;100,"No",IF(E19&lt;95,"No","Yes")))</f>
        <v>Yes</v>
      </c>
      <c r="G19" s="4">
        <v>99.846089268</v>
      </c>
      <c r="H19" s="5" t="str">
        <f>IF($B19="N/A","N/A",IF(G19&gt;100,"No",IF(G19&lt;95,"No","Yes")))</f>
        <v>Yes</v>
      </c>
      <c r="I19" s="6">
        <v>-0.17599999999999999</v>
      </c>
      <c r="J19" s="6">
        <v>0.3992</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8.1461032864000007</v>
      </c>
      <c r="D21" s="5" t="str">
        <f>IF($B21="N/A","N/A",IF(C21&gt;=2,"Yes","No"))</f>
        <v>Yes</v>
      </c>
      <c r="E21" s="4">
        <v>8.1503226822000006</v>
      </c>
      <c r="F21" s="5" t="str">
        <f>IF($B21="N/A","N/A",IF(E21&gt;=2,"Yes","No"))</f>
        <v>Yes</v>
      </c>
      <c r="G21" s="4">
        <v>8.2491954665999998</v>
      </c>
      <c r="H21" s="5" t="str">
        <f>IF($B21="N/A","N/A",IF(G21&gt;=2,"Yes","No"))</f>
        <v>Yes</v>
      </c>
      <c r="I21" s="6">
        <v>5.1799999999999999E-2</v>
      </c>
      <c r="J21" s="6">
        <v>1.2130000000000001</v>
      </c>
      <c r="K21" s="105" t="str">
        <f t="shared" si="0"/>
        <v>Yes</v>
      </c>
    </row>
    <row r="22" spans="1:11" x14ac:dyDescent="0.2">
      <c r="A22" s="101" t="s">
        <v>827</v>
      </c>
      <c r="B22" s="22" t="s">
        <v>226</v>
      </c>
      <c r="C22" s="4">
        <v>4.9765258216000001</v>
      </c>
      <c r="D22" s="5" t="str">
        <f>IF($B22="N/A","N/A",IF(C22&gt;30,"No",IF(C22&lt;5,"No","Yes")))</f>
        <v>No</v>
      </c>
      <c r="E22" s="4">
        <v>5.1786557532000002</v>
      </c>
      <c r="F22" s="5" t="str">
        <f>IF($B22="N/A","N/A",IF(E22&gt;30,"No",IF(E22&lt;5,"No","Yes")))</f>
        <v>Yes</v>
      </c>
      <c r="G22" s="4">
        <v>4.9391353015000004</v>
      </c>
      <c r="H22" s="5" t="str">
        <f>IF($B22="N/A","N/A",IF(G22&gt;30,"No",IF(G22&lt;5,"No","Yes")))</f>
        <v>No</v>
      </c>
      <c r="I22" s="6">
        <v>4.0620000000000003</v>
      </c>
      <c r="J22" s="6">
        <v>-4.63</v>
      </c>
      <c r="K22" s="105" t="str">
        <f t="shared" si="0"/>
        <v>Yes</v>
      </c>
    </row>
    <row r="23" spans="1:11" x14ac:dyDescent="0.2">
      <c r="A23" s="101" t="s">
        <v>828</v>
      </c>
      <c r="B23" s="22" t="s">
        <v>227</v>
      </c>
      <c r="C23" s="4">
        <v>35.643192487999997</v>
      </c>
      <c r="D23" s="5" t="str">
        <f>IF($B23="N/A","N/A",IF(C23&gt;75,"No",IF(C23&lt;15,"No","Yes")))</f>
        <v>Yes</v>
      </c>
      <c r="E23" s="4">
        <v>35.951518966999998</v>
      </c>
      <c r="F23" s="5" t="str">
        <f>IF($B23="N/A","N/A",IF(E23&gt;75,"No",IF(E23&lt;15,"No","Yes")))</f>
        <v>Yes</v>
      </c>
      <c r="G23" s="4">
        <v>36.560794739000002</v>
      </c>
      <c r="H23" s="5" t="str">
        <f>IF($B23="N/A","N/A",IF(G23&gt;75,"No",IF(G23&lt;15,"No","Yes")))</f>
        <v>Yes</v>
      </c>
      <c r="I23" s="6">
        <v>0.86499999999999999</v>
      </c>
      <c r="J23" s="6">
        <v>1.6950000000000001</v>
      </c>
      <c r="K23" s="105" t="str">
        <f t="shared" si="0"/>
        <v>Yes</v>
      </c>
    </row>
    <row r="24" spans="1:11" x14ac:dyDescent="0.2">
      <c r="A24" s="101" t="s">
        <v>829</v>
      </c>
      <c r="B24" s="22" t="s">
        <v>228</v>
      </c>
      <c r="C24" s="4">
        <v>59.380281689999997</v>
      </c>
      <c r="D24" s="5" t="str">
        <f>IF($B24="N/A","N/A",IF(C24&gt;70,"No",IF(C24&lt;25,"No","Yes")))</f>
        <v>Yes</v>
      </c>
      <c r="E24" s="4">
        <v>58.869825278999997</v>
      </c>
      <c r="F24" s="5" t="str">
        <f>IF($B24="N/A","N/A",IF(E24&gt;70,"No",IF(E24&lt;25,"No","Yes")))</f>
        <v>Yes</v>
      </c>
      <c r="G24" s="4">
        <v>58.500069959000001</v>
      </c>
      <c r="H24" s="5" t="str">
        <f>IF($B24="N/A","N/A",IF(G24&gt;70,"No",IF(G24&lt;25,"No","Yes")))</f>
        <v>Yes</v>
      </c>
      <c r="I24" s="6">
        <v>-0.86</v>
      </c>
      <c r="J24" s="6">
        <v>-0.628</v>
      </c>
      <c r="K24" s="105" t="str">
        <f t="shared" si="0"/>
        <v>Yes</v>
      </c>
    </row>
    <row r="25" spans="1:11" x14ac:dyDescent="0.2">
      <c r="A25" s="101" t="s">
        <v>318</v>
      </c>
      <c r="B25" s="22" t="s">
        <v>229</v>
      </c>
      <c r="C25" s="4">
        <v>53.145539906000003</v>
      </c>
      <c r="D25" s="5" t="str">
        <f>IF($B25="N/A","N/A",IF(C25&gt;70,"No",IF(C25&lt;35,"No","Yes")))</f>
        <v>Yes</v>
      </c>
      <c r="E25" s="4">
        <v>50.228238627000003</v>
      </c>
      <c r="F25" s="5" t="str">
        <f>IF($B25="N/A","N/A",IF(E25&gt;70,"No",IF(E25&lt;35,"No","Yes")))</f>
        <v>Yes</v>
      </c>
      <c r="G25" s="4">
        <v>50.83251714</v>
      </c>
      <c r="H25" s="5" t="str">
        <f>IF($B25="N/A","N/A",IF(G25&gt;70,"No",IF(G25&lt;35,"No","Yes")))</f>
        <v>Yes</v>
      </c>
      <c r="I25" s="6">
        <v>-5.49</v>
      </c>
      <c r="J25" s="6">
        <v>1.2030000000000001</v>
      </c>
      <c r="K25" s="105" t="str">
        <f t="shared" si="0"/>
        <v>Yes</v>
      </c>
    </row>
    <row r="26" spans="1:11" x14ac:dyDescent="0.2">
      <c r="A26" s="101" t="s">
        <v>830</v>
      </c>
      <c r="B26" s="22" t="s">
        <v>220</v>
      </c>
      <c r="C26" s="4">
        <v>2.4908127208000002</v>
      </c>
      <c r="D26" s="5" t="str">
        <f>IF($B26="N/A","N/A",IF(C26&gt;1,"Yes","No"))</f>
        <v>Yes</v>
      </c>
      <c r="E26" s="4">
        <v>2.4493889062999998</v>
      </c>
      <c r="F26" s="5" t="str">
        <f>IF($B26="N/A","N/A",IF(E26&gt;1,"Yes","No"))</f>
        <v>Yes</v>
      </c>
      <c r="G26" s="4">
        <v>2.3278282411000002</v>
      </c>
      <c r="H26" s="5" t="str">
        <f>IF($B26="N/A","N/A",IF(G26&gt;1,"Yes","No"))</f>
        <v>Yes</v>
      </c>
      <c r="I26" s="6">
        <v>-1.66</v>
      </c>
      <c r="J26" s="6">
        <v>-4.96</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97.243816253999995</v>
      </c>
      <c r="D28" s="5" t="str">
        <f>IF($B28="N/A","N/A",IF(C28&gt;15,"No",IF(C28&lt;-15,"No","Yes")))</f>
        <v>N/A</v>
      </c>
      <c r="E28" s="4">
        <v>99.749294891999995</v>
      </c>
      <c r="F28" s="5" t="str">
        <f>IF($B28="N/A","N/A",IF(E28&gt;15,"No",IF(E28&lt;-15,"No","Yes")))</f>
        <v>N/A</v>
      </c>
      <c r="G28" s="4">
        <v>99.779796312000002</v>
      </c>
      <c r="H28" s="5" t="str">
        <f>IF($B28="N/A","N/A",IF(G28&gt;15,"No",IF(G28&lt;-15,"No","Yes")))</f>
        <v>N/A</v>
      </c>
      <c r="I28" s="6">
        <v>2.5760000000000001</v>
      </c>
      <c r="J28" s="6">
        <v>3.0599999999999999E-2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55264</v>
      </c>
      <c r="D7" s="19" t="str">
        <f>IF($B7="N/A","N/A",IF(C7&gt;15,"No",IF(C7&lt;-15,"No","Yes")))</f>
        <v>N/A</v>
      </c>
      <c r="E7" s="18">
        <v>53049</v>
      </c>
      <c r="F7" s="19" t="str">
        <f>IF($B7="N/A","N/A",IF(E7&gt;15,"No",IF(E7&lt;-15,"No","Yes")))</f>
        <v>N/A</v>
      </c>
      <c r="G7" s="18">
        <v>70008</v>
      </c>
      <c r="H7" s="19" t="str">
        <f>IF($B7="N/A","N/A",IF(G7&gt;15,"No",IF(G7&lt;-15,"No","Yes")))</f>
        <v>N/A</v>
      </c>
      <c r="I7" s="20">
        <v>-4.01</v>
      </c>
      <c r="J7" s="20">
        <v>31.97</v>
      </c>
      <c r="K7" s="106" t="str">
        <f t="shared" ref="K7:K24" si="0">IF(J7="Div by 0", "N/A", IF(J7="N/A","N/A", IF(J7&gt;30, "No", IF(J7&lt;-30, "No", "Yes"))))</f>
        <v>No</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88.194846554999998</v>
      </c>
      <c r="D13" s="5" t="str">
        <f t="shared" si="1"/>
        <v>No</v>
      </c>
      <c r="E13" s="4">
        <v>100</v>
      </c>
      <c r="F13" s="5" t="str">
        <f t="shared" si="2"/>
        <v>Yes</v>
      </c>
      <c r="G13" s="4">
        <v>100</v>
      </c>
      <c r="H13" s="5" t="str">
        <f t="shared" si="3"/>
        <v>Yes</v>
      </c>
      <c r="I13" s="6">
        <v>13.39</v>
      </c>
      <c r="J13" s="6">
        <v>0</v>
      </c>
      <c r="K13" s="105" t="str">
        <f t="shared" si="0"/>
        <v>Yes</v>
      </c>
    </row>
    <row r="14" spans="1:11" x14ac:dyDescent="0.2">
      <c r="A14" s="122" t="s">
        <v>13</v>
      </c>
      <c r="B14" s="22" t="s">
        <v>213</v>
      </c>
      <c r="C14" s="23">
        <v>55264</v>
      </c>
      <c r="D14" s="5" t="str">
        <f>IF($B14="N/A","N/A",IF(C14&gt;15,"No",IF(C14&lt;-15,"No","Yes")))</f>
        <v>N/A</v>
      </c>
      <c r="E14" s="23">
        <v>53049</v>
      </c>
      <c r="F14" s="5" t="str">
        <f>IF($B14="N/A","N/A",IF(E14&gt;15,"No",IF(E14&lt;-15,"No","Yes")))</f>
        <v>N/A</v>
      </c>
      <c r="G14" s="23">
        <v>70008</v>
      </c>
      <c r="H14" s="5" t="str">
        <f>IF($B14="N/A","N/A",IF(G14&gt;15,"No",IF(G14&lt;-15,"No","Yes")))</f>
        <v>N/A</v>
      </c>
      <c r="I14" s="6">
        <v>-4.01</v>
      </c>
      <c r="J14" s="6">
        <v>31.97</v>
      </c>
      <c r="K14" s="105" t="str">
        <f t="shared" si="0"/>
        <v>No</v>
      </c>
    </row>
    <row r="15" spans="1:11" x14ac:dyDescent="0.2">
      <c r="A15" s="122" t="s">
        <v>439</v>
      </c>
      <c r="B15" s="22" t="s">
        <v>215</v>
      </c>
      <c r="C15" s="4">
        <v>3.6189924999999999E-3</v>
      </c>
      <c r="D15" s="5" t="str">
        <f>IF($B15="N/A","N/A",IF(C15&gt;20,"No",IF(C15&lt;5,"No","Yes")))</f>
        <v>No</v>
      </c>
      <c r="E15" s="4">
        <v>0</v>
      </c>
      <c r="F15" s="5" t="str">
        <f>IF($B15="N/A","N/A",IF(E15&gt;20,"No",IF(E15&lt;5,"No","Yes")))</f>
        <v>No</v>
      </c>
      <c r="G15" s="4">
        <v>0</v>
      </c>
      <c r="H15" s="5" t="str">
        <f>IF($B15="N/A","N/A",IF(G15&gt;20,"No",IF(G15&lt;5,"No","Yes")))</f>
        <v>No</v>
      </c>
      <c r="I15" s="6">
        <v>-100</v>
      </c>
      <c r="J15" s="6" t="s">
        <v>1748</v>
      </c>
      <c r="K15" s="105" t="str">
        <f t="shared" si="0"/>
        <v>N/A</v>
      </c>
    </row>
    <row r="16" spans="1:11" x14ac:dyDescent="0.2">
      <c r="A16" s="122" t="s">
        <v>440</v>
      </c>
      <c r="B16" s="17" t="s">
        <v>213</v>
      </c>
      <c r="C16" s="4">
        <v>99.996381008</v>
      </c>
      <c r="D16" s="5" t="str">
        <f>IF($B16="N/A","N/A",IF(C16&gt;15,"No",IF(C16&lt;-15,"No","Yes")))</f>
        <v>N/A</v>
      </c>
      <c r="E16" s="4">
        <v>100</v>
      </c>
      <c r="F16" s="5" t="str">
        <f>IF($B16="N/A","N/A",IF(E16&gt;15,"No",IF(E16&lt;-15,"No","Yes")))</f>
        <v>N/A</v>
      </c>
      <c r="G16" s="4">
        <v>100</v>
      </c>
      <c r="H16" s="5" t="str">
        <f>IF($B16="N/A","N/A",IF(G16&gt;15,"No",IF(G16&lt;-15,"No","Yes")))</f>
        <v>N/A</v>
      </c>
      <c r="I16" s="6">
        <v>3.5999999999999999E-3</v>
      </c>
      <c r="J16" s="6">
        <v>0</v>
      </c>
      <c r="K16" s="105" t="str">
        <f t="shared" si="0"/>
        <v>Yes</v>
      </c>
    </row>
    <row r="17" spans="1:11" x14ac:dyDescent="0.2">
      <c r="A17" s="122" t="s">
        <v>441</v>
      </c>
      <c r="B17" s="22" t="s">
        <v>235</v>
      </c>
      <c r="C17" s="4">
        <v>69.924363056999994</v>
      </c>
      <c r="D17" s="5" t="str">
        <f>IF($B17="N/A","N/A",IF(C17&gt;1,"Yes","No"))</f>
        <v>Yes</v>
      </c>
      <c r="E17" s="4">
        <v>64.219872194000004</v>
      </c>
      <c r="F17" s="5" t="str">
        <f>IF($B17="N/A","N/A",IF(E17&gt;1,"Yes","No"))</f>
        <v>Yes</v>
      </c>
      <c r="G17" s="4">
        <v>77.861101587999997</v>
      </c>
      <c r="H17" s="5" t="str">
        <f>IF($B17="N/A","N/A",IF(G17&gt;1,"Yes","No"))</f>
        <v>Yes</v>
      </c>
      <c r="I17" s="6">
        <v>-8.16</v>
      </c>
      <c r="J17" s="6">
        <v>21.24</v>
      </c>
      <c r="K17" s="105" t="str">
        <f t="shared" si="0"/>
        <v>Yes</v>
      </c>
    </row>
    <row r="18" spans="1:11" x14ac:dyDescent="0.2">
      <c r="A18" s="122" t="s">
        <v>857</v>
      </c>
      <c r="B18" s="22" t="s">
        <v>213</v>
      </c>
      <c r="C18" s="75">
        <v>2701.6798644</v>
      </c>
      <c r="D18" s="5" t="str">
        <f>IF($B18="N/A","N/A",IF(C18&gt;15,"No",IF(C18&lt;-15,"No","Yes")))</f>
        <v>N/A</v>
      </c>
      <c r="E18" s="75">
        <v>2784.9686803</v>
      </c>
      <c r="F18" s="5" t="str">
        <f>IF($B18="N/A","N/A",IF(E18&gt;15,"No",IF(E18&lt;-15,"No","Yes")))</f>
        <v>N/A</v>
      </c>
      <c r="G18" s="75">
        <v>2536.8728283</v>
      </c>
      <c r="H18" s="5" t="str">
        <f>IF($B18="N/A","N/A",IF(G18&gt;15,"No",IF(G18&lt;-15,"No","Yes")))</f>
        <v>N/A</v>
      </c>
      <c r="I18" s="6">
        <v>3.0830000000000002</v>
      </c>
      <c r="J18" s="6">
        <v>-8.91</v>
      </c>
      <c r="K18" s="105" t="str">
        <f t="shared" si="0"/>
        <v>Yes</v>
      </c>
    </row>
    <row r="19" spans="1:11" x14ac:dyDescent="0.2">
      <c r="A19" s="104" t="s">
        <v>131</v>
      </c>
      <c r="B19" s="22" t="s">
        <v>213</v>
      </c>
      <c r="C19" s="23">
        <v>0</v>
      </c>
      <c r="D19" s="22" t="s">
        <v>213</v>
      </c>
      <c r="E19" s="23">
        <v>11</v>
      </c>
      <c r="F19" s="22" t="s">
        <v>213</v>
      </c>
      <c r="G19" s="23">
        <v>55</v>
      </c>
      <c r="H19" s="5" t="str">
        <f>IF($B19="N/A","N/A",IF(G19&gt;15,"No",IF(G19&lt;-15,"No","Yes")))</f>
        <v>N/A</v>
      </c>
      <c r="I19" s="6" t="s">
        <v>1748</v>
      </c>
      <c r="J19" s="6">
        <v>5400</v>
      </c>
      <c r="K19" s="105" t="str">
        <f t="shared" si="0"/>
        <v>No</v>
      </c>
    </row>
    <row r="20" spans="1:11" x14ac:dyDescent="0.2">
      <c r="A20" s="104" t="s">
        <v>346</v>
      </c>
      <c r="B20" s="17" t="s">
        <v>213</v>
      </c>
      <c r="C20" s="4">
        <v>0</v>
      </c>
      <c r="D20" s="22" t="s">
        <v>213</v>
      </c>
      <c r="E20" s="4">
        <v>1.8850497E-3</v>
      </c>
      <c r="F20" s="22" t="s">
        <v>213</v>
      </c>
      <c r="G20" s="4">
        <v>7.8562450000000006E-2</v>
      </c>
      <c r="H20" s="5" t="str">
        <f>IF($B20="N/A","N/A",IF(G20&gt;15,"No",IF(G20&lt;-15,"No","Yes")))</f>
        <v>N/A</v>
      </c>
      <c r="I20" s="6" t="s">
        <v>1748</v>
      </c>
      <c r="J20" s="6">
        <v>4068</v>
      </c>
      <c r="K20" s="105" t="str">
        <f t="shared" si="0"/>
        <v>No</v>
      </c>
    </row>
    <row r="21" spans="1:11" ht="25.5" x14ac:dyDescent="0.2">
      <c r="A21" s="104" t="s">
        <v>836</v>
      </c>
      <c r="B21" s="22" t="s">
        <v>213</v>
      </c>
      <c r="C21" s="75" t="s">
        <v>1748</v>
      </c>
      <c r="D21" s="5" t="str">
        <f>IF($B21="N/A","N/A",IF(C21&gt;60,"No",IF(C21&lt;15,"No","Yes")))</f>
        <v>N/A</v>
      </c>
      <c r="E21" s="75">
        <v>5822</v>
      </c>
      <c r="F21" s="5" t="str">
        <f>IF($B21="N/A","N/A",IF(E21&gt;60,"No",IF(E21&lt;15,"No","Yes")))</f>
        <v>N/A</v>
      </c>
      <c r="G21" s="75">
        <v>1496.7454545000001</v>
      </c>
      <c r="H21" s="5" t="str">
        <f>IF($B21="N/A","N/A",IF(G21&gt;60,"No",IF(G21&lt;15,"No","Yes")))</f>
        <v>N/A</v>
      </c>
      <c r="I21" s="6" t="s">
        <v>1748</v>
      </c>
      <c r="J21" s="6">
        <v>-74.3</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55262</v>
      </c>
      <c r="D6" s="5" t="str">
        <f>IF($B6="N/A","N/A",IF(C6&gt;15,"No",IF(C6&lt;-15,"No","Yes")))</f>
        <v>N/A</v>
      </c>
      <c r="E6" s="23">
        <v>53049</v>
      </c>
      <c r="F6" s="5" t="str">
        <f>IF($B6="N/A","N/A",IF(E6&gt;15,"No",IF(E6&lt;-15,"No","Yes")))</f>
        <v>N/A</v>
      </c>
      <c r="G6" s="23">
        <v>70008</v>
      </c>
      <c r="H6" s="5" t="str">
        <f>IF($B6="N/A","N/A",IF(G6&gt;15,"No",IF(G6&lt;-15,"No","Yes")))</f>
        <v>N/A</v>
      </c>
      <c r="I6" s="6">
        <v>-4</v>
      </c>
      <c r="J6" s="6">
        <v>31.97</v>
      </c>
      <c r="K6" s="105" t="str">
        <f t="shared" ref="K6:K1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159.36571599000001</v>
      </c>
      <c r="D9" s="5" t="str">
        <f>IF($B9="N/A","N/A",IF(C9&gt;100,"No",IF(C9&lt;50,"No","Yes")))</f>
        <v>No</v>
      </c>
      <c r="E9" s="24">
        <v>169.26364486</v>
      </c>
      <c r="F9" s="5" t="str">
        <f>IF($B9="N/A","N/A",IF(E9&gt;100,"No",IF(E9&lt;50,"No","Yes")))</f>
        <v>No</v>
      </c>
      <c r="G9" s="24">
        <v>178.46767849</v>
      </c>
      <c r="H9" s="5" t="str">
        <f>IF($B9="N/A","N/A",IF(G9&gt;100,"No",IF(G9&lt;50,"No","Yes")))</f>
        <v>No</v>
      </c>
      <c r="I9" s="6">
        <v>6.2110000000000003</v>
      </c>
      <c r="J9" s="6">
        <v>5.4379999999999997</v>
      </c>
      <c r="K9" s="105" t="str">
        <f t="shared" si="0"/>
        <v>Yes</v>
      </c>
    </row>
    <row r="10" spans="1:11" ht="25.5" x14ac:dyDescent="0.2">
      <c r="A10" s="124" t="s">
        <v>839</v>
      </c>
      <c r="B10" s="22" t="s">
        <v>213</v>
      </c>
      <c r="C10" s="24">
        <v>299.78922557999999</v>
      </c>
      <c r="D10" s="5" t="str">
        <f>IF($B10="N/A","N/A",IF(C10&gt;15,"No",IF(C10&lt;-15,"No","Yes")))</f>
        <v>N/A</v>
      </c>
      <c r="E10" s="24">
        <v>291.25101129000001</v>
      </c>
      <c r="F10" s="5" t="str">
        <f>IF($B10="N/A","N/A",IF(E10&gt;15,"No",IF(E10&lt;-15,"No","Yes")))</f>
        <v>N/A</v>
      </c>
      <c r="G10" s="24">
        <v>277.63900190999999</v>
      </c>
      <c r="H10" s="5" t="str">
        <f>IF($B10="N/A","N/A",IF(G10&gt;15,"No",IF(G10&lt;-15,"No","Yes")))</f>
        <v>N/A</v>
      </c>
      <c r="I10" s="6">
        <v>-2.85</v>
      </c>
      <c r="J10" s="6">
        <v>-4.67</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v>452.7800312</v>
      </c>
      <c r="D12" s="5" t="str">
        <f>IF($B12="N/A","N/A",IF(C12&gt;15,"No",IF(C12&lt;-15,"No","Yes")))</f>
        <v>N/A</v>
      </c>
      <c r="E12" s="24">
        <v>550.14671111999996</v>
      </c>
      <c r="F12" s="5" t="str">
        <f>IF($B12="N/A","N/A",IF(E12&gt;15,"No",IF(E12&lt;-15,"No","Yes")))</f>
        <v>N/A</v>
      </c>
      <c r="G12" s="24">
        <v>557.39757244999998</v>
      </c>
      <c r="H12" s="5" t="str">
        <f>IF($B12="N/A","N/A",IF(G12&gt;15,"No",IF(G12&lt;-15,"No","Yes")))</f>
        <v>N/A</v>
      </c>
      <c r="I12" s="6">
        <v>21.5</v>
      </c>
      <c r="J12" s="6">
        <v>1.3180000000000001</v>
      </c>
      <c r="K12" s="105" t="str">
        <f t="shared" si="0"/>
        <v>Yes</v>
      </c>
    </row>
    <row r="13" spans="1:11" x14ac:dyDescent="0.2">
      <c r="A13" s="124" t="s">
        <v>650</v>
      </c>
      <c r="B13" s="22" t="s">
        <v>237</v>
      </c>
      <c r="C13" s="4">
        <v>83.149361225000007</v>
      </c>
      <c r="D13" s="5" t="str">
        <f>IF($B13="N/A","N/A",IF(C13&gt;99,"No",IF(C13&lt;75,"No","Yes")))</f>
        <v>Yes</v>
      </c>
      <c r="E13" s="4">
        <v>79.043902806999995</v>
      </c>
      <c r="F13" s="5" t="str">
        <f>IF($B13="N/A","N/A",IF(E13&gt;99,"No",IF(E13&lt;75,"No","Yes")))</f>
        <v>Yes</v>
      </c>
      <c r="G13" s="4">
        <v>81.486401553999997</v>
      </c>
      <c r="H13" s="5" t="str">
        <f>IF($B13="N/A","N/A",IF(G13&gt;99,"No",IF(G13&lt;75,"No","Yes")))</f>
        <v>Yes</v>
      </c>
      <c r="I13" s="6">
        <v>-4.9400000000000004</v>
      </c>
      <c r="J13" s="6">
        <v>3.09</v>
      </c>
      <c r="K13" s="105" t="str">
        <f t="shared" ref="K13:K24" si="1">IF(J13="Div by 0", "N/A", IF(J13="N/A","N/A", IF(J13&gt;30, "No", IF(J13&lt;-30, "No", "Yes"))))</f>
        <v>Yes</v>
      </c>
    </row>
    <row r="14" spans="1:11" x14ac:dyDescent="0.2">
      <c r="A14" s="124" t="s">
        <v>492</v>
      </c>
      <c r="B14" s="22" t="s">
        <v>213</v>
      </c>
      <c r="C14" s="5">
        <v>99.510337323000002</v>
      </c>
      <c r="D14" s="5" t="str">
        <f>IF($B14="N/A","N/A",IF(C14&gt;15,"No",IF(C14&lt;-15,"No","Yes")))</f>
        <v>N/A</v>
      </c>
      <c r="E14" s="5">
        <v>99.036535342999997</v>
      </c>
      <c r="F14" s="5" t="str">
        <f>IF($B14="N/A","N/A",IF(E14&gt;15,"No",IF(E14&lt;-15,"No","Yes")))</f>
        <v>N/A</v>
      </c>
      <c r="G14" s="5">
        <v>99.745823619000006</v>
      </c>
      <c r="H14" s="5" t="str">
        <f>IF($B14="N/A","N/A",IF(G14&gt;15,"No",IF(G14&lt;-15,"No","Yes")))</f>
        <v>N/A</v>
      </c>
      <c r="I14" s="6">
        <v>-0.47599999999999998</v>
      </c>
      <c r="J14" s="6">
        <v>0.71619999999999995</v>
      </c>
      <c r="K14" s="105" t="str">
        <f t="shared" si="1"/>
        <v>Yes</v>
      </c>
    </row>
    <row r="15" spans="1:11" x14ac:dyDescent="0.2">
      <c r="A15" s="124" t="s">
        <v>842</v>
      </c>
      <c r="B15" s="22" t="s">
        <v>213</v>
      </c>
      <c r="C15" s="23">
        <v>16.381476216999999</v>
      </c>
      <c r="D15" s="5" t="str">
        <f>IF($B15="N/A","N/A",IF(C15&gt;15,"No",IF(C15&lt;-15,"No","Yes")))</f>
        <v>N/A</v>
      </c>
      <c r="E15" s="6">
        <v>16.471994799000001</v>
      </c>
      <c r="F15" s="5" t="str">
        <f>IF($B15="N/A","N/A",IF(E15&gt;15,"No",IF(E15&lt;-15,"No","Yes")))</f>
        <v>N/A</v>
      </c>
      <c r="G15" s="6">
        <v>14.971793610000001</v>
      </c>
      <c r="H15" s="5" t="str">
        <f>IF($B15="N/A","N/A",IF(G15&gt;15,"No",IF(G15&lt;-15,"No","Yes")))</f>
        <v>N/A</v>
      </c>
      <c r="I15" s="6">
        <v>0.55259999999999998</v>
      </c>
      <c r="J15" s="6">
        <v>-9.11</v>
      </c>
      <c r="K15" s="105" t="str">
        <f t="shared" si="1"/>
        <v>Yes</v>
      </c>
    </row>
    <row r="16" spans="1:11" x14ac:dyDescent="0.2">
      <c r="A16" s="125" t="s">
        <v>651</v>
      </c>
      <c r="B16" s="38" t="s">
        <v>238</v>
      </c>
      <c r="C16" s="5">
        <v>16.695016466999999</v>
      </c>
      <c r="D16" s="5" t="str">
        <f>IF($B16="N/A","N/A",IF(C16&gt;20,"No",IF(C16&lt;=0,"No","Yes")))</f>
        <v>Yes</v>
      </c>
      <c r="E16" s="5">
        <v>20.748741728999999</v>
      </c>
      <c r="F16" s="5" t="str">
        <f>IF($B16="N/A","N/A",IF(E16&gt;20,"No",IF(E16&lt;=0,"No","Yes")))</f>
        <v>No</v>
      </c>
      <c r="G16" s="5">
        <v>18.327905382000001</v>
      </c>
      <c r="H16" s="5" t="str">
        <f>IF($B16="N/A","N/A",IF(G16&gt;20,"No",IF(G16&lt;=0,"No","Yes")))</f>
        <v>Yes</v>
      </c>
      <c r="I16" s="6">
        <v>24.28</v>
      </c>
      <c r="J16" s="6">
        <v>-11.7</v>
      </c>
      <c r="K16" s="105" t="str">
        <f t="shared" si="1"/>
        <v>Yes</v>
      </c>
    </row>
    <row r="17" spans="1:11" x14ac:dyDescent="0.2">
      <c r="A17" s="125" t="s">
        <v>369</v>
      </c>
      <c r="B17" s="22" t="s">
        <v>213</v>
      </c>
      <c r="C17" s="5">
        <v>99.100368524000004</v>
      </c>
      <c r="D17" s="5" t="str">
        <f>IF($B17="N/A","N/A",IF(C17&gt;15,"No",IF(C17&lt;-15,"No","Yes")))</f>
        <v>N/A</v>
      </c>
      <c r="E17" s="5">
        <v>98.355591896000007</v>
      </c>
      <c r="F17" s="5" t="str">
        <f>IF($B17="N/A","N/A",IF(E17&gt;15,"No",IF(E17&lt;-15,"No","Yes")))</f>
        <v>N/A</v>
      </c>
      <c r="G17" s="5">
        <v>98.254228041000005</v>
      </c>
      <c r="H17" s="5" t="str">
        <f>IF($B17="N/A","N/A",IF(G17&gt;15,"No",IF(G17&lt;-15,"No","Yes")))</f>
        <v>N/A</v>
      </c>
      <c r="I17" s="6">
        <v>-0.752</v>
      </c>
      <c r="J17" s="6">
        <v>-0.10299999999999999</v>
      </c>
      <c r="K17" s="105" t="str">
        <f t="shared" si="1"/>
        <v>Yes</v>
      </c>
    </row>
    <row r="18" spans="1:11" x14ac:dyDescent="0.2">
      <c r="A18" s="125" t="s">
        <v>843</v>
      </c>
      <c r="B18" s="22" t="s">
        <v>213</v>
      </c>
      <c r="C18" s="6">
        <v>10.951110139000001</v>
      </c>
      <c r="D18" s="5" t="str">
        <f>IF($B18="N/A","N/A",IF(C18&gt;15,"No",IF(C18&lt;-15,"No","Yes")))</f>
        <v>N/A</v>
      </c>
      <c r="E18" s="6">
        <v>9.6134306299999999</v>
      </c>
      <c r="F18" s="5" t="str">
        <f>IF($B18="N/A","N/A",IF(E18&gt;15,"No",IF(E18&lt;-15,"No","Yes")))</f>
        <v>N/A</v>
      </c>
      <c r="G18" s="6">
        <v>8.5194733085000003</v>
      </c>
      <c r="H18" s="5" t="str">
        <f>IF($B18="N/A","N/A",IF(G18&gt;15,"No",IF(G18&lt;-15,"No","Yes")))</f>
        <v>N/A</v>
      </c>
      <c r="I18" s="6">
        <v>-12.2</v>
      </c>
      <c r="J18" s="6">
        <v>-11.4</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0.15562230830000001</v>
      </c>
      <c r="D22" s="5" t="str">
        <f>IF($B22="N/A","N/A",IF(C22&gt;5,"No",IF(C22&lt;=0,"No","Yes")))</f>
        <v>Yes</v>
      </c>
      <c r="E22" s="5">
        <v>0.2073554638</v>
      </c>
      <c r="F22" s="5" t="str">
        <f>IF($B22="N/A","N/A",IF(E22&gt;5,"No",IF(E22&lt;=0,"No","Yes")))</f>
        <v>Yes</v>
      </c>
      <c r="G22" s="5">
        <v>0.18569306360000001</v>
      </c>
      <c r="H22" s="5" t="str">
        <f>IF($B22="N/A","N/A",IF(G22&gt;5,"No",IF(G22&lt;=0,"No","Yes")))</f>
        <v>Yes</v>
      </c>
      <c r="I22" s="6">
        <v>33.24</v>
      </c>
      <c r="J22" s="6">
        <v>-10.4</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37.267441859999998</v>
      </c>
      <c r="D24" s="5" t="str">
        <f>IF($B24="N/A","N/A",IF(C24&gt;15,"No",IF(C24&lt;-15,"No","Yes")))</f>
        <v>N/A</v>
      </c>
      <c r="E24" s="6">
        <v>29.990909090999999</v>
      </c>
      <c r="F24" s="5" t="str">
        <f>IF($B24="N/A","N/A",IF(E24&gt;15,"No",IF(E24&lt;-15,"No","Yes")))</f>
        <v>N/A</v>
      </c>
      <c r="G24" s="6">
        <v>31.053846153999999</v>
      </c>
      <c r="H24" s="5" t="str">
        <f>IF($B24="N/A","N/A",IF(G24&gt;15,"No",IF(G24&lt;-15,"No","Yes")))</f>
        <v>N/A</v>
      </c>
      <c r="I24" s="6">
        <v>-19.5</v>
      </c>
      <c r="J24" s="6">
        <v>3.544</v>
      </c>
      <c r="K24" s="105" t="str">
        <f t="shared" si="1"/>
        <v>Yes</v>
      </c>
    </row>
    <row r="25" spans="1:11" x14ac:dyDescent="0.2">
      <c r="A25" s="124" t="s">
        <v>15</v>
      </c>
      <c r="B25" s="22" t="s">
        <v>240</v>
      </c>
      <c r="C25" s="5">
        <v>1.0314501828</v>
      </c>
      <c r="D25" s="5" t="str">
        <f>IF($B25="N/A","N/A",IF(C25&gt;20,"No",IF(C25&lt;1,"No","Yes")))</f>
        <v>Yes</v>
      </c>
      <c r="E25" s="5">
        <v>1.2252822861999999</v>
      </c>
      <c r="F25" s="5" t="str">
        <f>IF($B25="N/A","N/A",IF(E25&gt;20,"No",IF(E25&lt;1,"No","Yes")))</f>
        <v>Yes</v>
      </c>
      <c r="G25" s="5">
        <v>1.012741401</v>
      </c>
      <c r="H25" s="5" t="str">
        <f>IF($B25="N/A","N/A",IF(G25&gt;20,"No",IF(G25&lt;1,"No","Yes")))</f>
        <v>Yes</v>
      </c>
      <c r="I25" s="6">
        <v>18.79</v>
      </c>
      <c r="J25" s="6">
        <v>-17.3</v>
      </c>
      <c r="K25" s="105" t="str">
        <f t="shared" ref="K25:K34" si="2">IF(J25="Div by 0", "N/A", IF(J25="N/A","N/A", IF(J25&gt;30, "No", IF(J25&lt;-30, "No", "Yes"))))</f>
        <v>Yes</v>
      </c>
    </row>
    <row r="26" spans="1:11" x14ac:dyDescent="0.2">
      <c r="A26" s="124" t="s">
        <v>159</v>
      </c>
      <c r="B26" s="22" t="s">
        <v>214</v>
      </c>
      <c r="C26" s="5">
        <v>99.768376098999994</v>
      </c>
      <c r="D26" s="5" t="str">
        <f>IF($B26="N/A","N/A",IF(C26&gt;100,"No",IF(C26&lt;95,"No","Yes")))</f>
        <v>Yes</v>
      </c>
      <c r="E26" s="5">
        <v>95.178042941000001</v>
      </c>
      <c r="F26" s="5" t="str">
        <f>IF($B26="N/A","N/A",IF(E26&gt;100,"No",IF(E26&lt;95,"No","Yes")))</f>
        <v>Yes</v>
      </c>
      <c r="G26" s="5">
        <v>97.498857272999999</v>
      </c>
      <c r="H26" s="5" t="str">
        <f>IF($B26="N/A","N/A",IF(G26&gt;100,"No",IF(G26&lt;95,"No","Yes")))</f>
        <v>Yes</v>
      </c>
      <c r="I26" s="6">
        <v>-4.5999999999999996</v>
      </c>
      <c r="J26" s="6">
        <v>2.4380000000000002</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13.933625276000001</v>
      </c>
      <c r="D28" s="5" t="str">
        <f>IF($B28="N/A","N/A",IF(C28&gt;30,"No",IF(C28&lt;5,"No","Yes")))</f>
        <v>Yes</v>
      </c>
      <c r="E28" s="5">
        <v>15.006880431000001</v>
      </c>
      <c r="F28" s="5" t="str">
        <f>IF($B28="N/A","N/A",IF(E28&gt;30,"No",IF(E28&lt;5,"No","Yes")))</f>
        <v>Yes</v>
      </c>
      <c r="G28" s="5">
        <v>13.005656496</v>
      </c>
      <c r="H28" s="5" t="str">
        <f>IF($B28="N/A","N/A",IF(G28&gt;30,"No",IF(G28&lt;5,"No","Yes")))</f>
        <v>Yes</v>
      </c>
      <c r="I28" s="6">
        <v>7.7030000000000003</v>
      </c>
      <c r="J28" s="6">
        <v>-13.3</v>
      </c>
      <c r="K28" s="105" t="str">
        <f t="shared" si="2"/>
        <v>Yes</v>
      </c>
    </row>
    <row r="29" spans="1:11" x14ac:dyDescent="0.2">
      <c r="A29" s="124" t="s">
        <v>847</v>
      </c>
      <c r="B29" s="22" t="s">
        <v>227</v>
      </c>
      <c r="C29" s="5">
        <v>41.914878215999998</v>
      </c>
      <c r="D29" s="5" t="str">
        <f>IF($B29="N/A","N/A",IF(C29&gt;75,"No",IF(C29&lt;15,"No","Yes")))</f>
        <v>Yes</v>
      </c>
      <c r="E29" s="5">
        <v>42.193066786999999</v>
      </c>
      <c r="F29" s="5" t="str">
        <f>IF($B29="N/A","N/A",IF(E29&gt;75,"No",IF(E29&lt;15,"No","Yes")))</f>
        <v>Yes</v>
      </c>
      <c r="G29" s="5">
        <v>42.079476630999999</v>
      </c>
      <c r="H29" s="5" t="str">
        <f>IF($B29="N/A","N/A",IF(G29&gt;75,"No",IF(G29&lt;15,"No","Yes")))</f>
        <v>Yes</v>
      </c>
      <c r="I29" s="6">
        <v>0.66369999999999996</v>
      </c>
      <c r="J29" s="6">
        <v>-0.26900000000000002</v>
      </c>
      <c r="K29" s="105" t="str">
        <f t="shared" si="2"/>
        <v>Yes</v>
      </c>
    </row>
    <row r="30" spans="1:11" x14ac:dyDescent="0.2">
      <c r="A30" s="124" t="s">
        <v>848</v>
      </c>
      <c r="B30" s="22" t="s">
        <v>228</v>
      </c>
      <c r="C30" s="5">
        <v>44.151496508000001</v>
      </c>
      <c r="D30" s="5" t="str">
        <f>IF($B30="N/A","N/A",IF(C30&gt;70,"No",IF(C30&lt;25,"No","Yes")))</f>
        <v>Yes</v>
      </c>
      <c r="E30" s="5">
        <v>42.800052780999998</v>
      </c>
      <c r="F30" s="5" t="str">
        <f>IF($B30="N/A","N/A",IF(E30&gt;70,"No",IF(E30&lt;25,"No","Yes")))</f>
        <v>Yes</v>
      </c>
      <c r="G30" s="5">
        <v>44.914866871999997</v>
      </c>
      <c r="H30" s="5" t="str">
        <f>IF($B30="N/A","N/A",IF(G30&gt;70,"No",IF(G30&lt;25,"No","Yes")))</f>
        <v>Yes</v>
      </c>
      <c r="I30" s="6">
        <v>-3.06</v>
      </c>
      <c r="J30" s="6">
        <v>4.9409999999999998</v>
      </c>
      <c r="K30" s="105" t="str">
        <f t="shared" si="2"/>
        <v>Yes</v>
      </c>
    </row>
    <row r="31" spans="1:11" x14ac:dyDescent="0.2">
      <c r="A31" s="124" t="s">
        <v>160</v>
      </c>
      <c r="B31" s="22" t="s">
        <v>214</v>
      </c>
      <c r="C31" s="5">
        <v>99.990952191000005</v>
      </c>
      <c r="D31" s="5" t="str">
        <f>IF($B31="N/A","N/A",IF(C31&gt;100,"No",IF(C31&lt;95,"No","Yes")))</f>
        <v>Yes</v>
      </c>
      <c r="E31" s="5">
        <v>99.986804652000004</v>
      </c>
      <c r="F31" s="5" t="str">
        <f>IF($B31="N/A","N/A",IF(E31&gt;100,"No",IF(E31&lt;95,"No","Yes")))</f>
        <v>Yes</v>
      </c>
      <c r="G31" s="5">
        <v>99.991429550999996</v>
      </c>
      <c r="H31" s="5" t="str">
        <f>IF($B31="N/A","N/A",IF(G31&gt;100,"No",IF(G31&lt;95,"No","Yes")))</f>
        <v>Yes</v>
      </c>
      <c r="I31" s="6">
        <v>-4.0000000000000001E-3</v>
      </c>
      <c r="J31" s="6">
        <v>4.5999999999999999E-3</v>
      </c>
      <c r="K31" s="105" t="str">
        <f t="shared" si="2"/>
        <v>Yes</v>
      </c>
    </row>
    <row r="32" spans="1:11" x14ac:dyDescent="0.2">
      <c r="A32" s="103" t="s">
        <v>372</v>
      </c>
      <c r="B32" s="22" t="s">
        <v>241</v>
      </c>
      <c r="C32" s="5">
        <v>0.74734899210000005</v>
      </c>
      <c r="D32" s="5" t="str">
        <f>IF($B32="N/A","N/A",IF(C32&gt;5,"No",IF(C32&lt;1,"No","Yes")))</f>
        <v>No</v>
      </c>
      <c r="E32" s="5">
        <v>0.69746837829999997</v>
      </c>
      <c r="F32" s="5" t="str">
        <f>IF($B32="N/A","N/A",IF(E32&gt;5,"No",IF(E32&lt;1,"No","Yes")))</f>
        <v>No</v>
      </c>
      <c r="G32" s="5">
        <v>0.66420980460000001</v>
      </c>
      <c r="H32" s="5" t="str">
        <f>IF($B32="N/A","N/A",IF(G32&gt;5,"No",IF(G32&lt;1,"No","Yes")))</f>
        <v>No</v>
      </c>
      <c r="I32" s="6">
        <v>-6.67</v>
      </c>
      <c r="J32" s="6">
        <v>-4.7699999999999996</v>
      </c>
      <c r="K32" s="105" t="str">
        <f t="shared" si="2"/>
        <v>Yes</v>
      </c>
    </row>
    <row r="33" spans="1:11" x14ac:dyDescent="0.2">
      <c r="A33" s="103" t="s">
        <v>374</v>
      </c>
      <c r="B33" s="22" t="s">
        <v>242</v>
      </c>
      <c r="C33" s="5">
        <v>96.404400854000002</v>
      </c>
      <c r="D33" s="5" t="str">
        <f>IF($B33="N/A","N/A",IF(C33&gt;98,"No",IF(C33&lt;8,"No","Yes")))</f>
        <v>Yes</v>
      </c>
      <c r="E33" s="5">
        <v>97.376010858000001</v>
      </c>
      <c r="F33" s="5" t="str">
        <f>IF($B33="N/A","N/A",IF(E33&gt;98,"No",IF(E33&lt;8,"No","Yes")))</f>
        <v>Yes</v>
      </c>
      <c r="G33" s="5">
        <v>98.175922752000005</v>
      </c>
      <c r="H33" s="5" t="str">
        <f>IF($B33="N/A","N/A",IF(G33&gt;98,"No",IF(G33&lt;8,"No","Yes")))</f>
        <v>No</v>
      </c>
      <c r="I33" s="6">
        <v>1.008</v>
      </c>
      <c r="J33" s="6">
        <v>0.82150000000000001</v>
      </c>
      <c r="K33" s="105" t="str">
        <f t="shared" si="2"/>
        <v>Yes</v>
      </c>
    </row>
    <row r="34" spans="1:11" x14ac:dyDescent="0.2">
      <c r="A34" s="120" t="s">
        <v>375</v>
      </c>
      <c r="B34" s="126" t="s">
        <v>224</v>
      </c>
      <c r="C34" s="114">
        <v>0.46324780139999999</v>
      </c>
      <c r="D34" s="114" t="str">
        <f>IF($B34="N/A","N/A",IF(C34&gt;5,"No",IF(C34&lt;=0,"No","Yes")))</f>
        <v>Yes</v>
      </c>
      <c r="E34" s="114">
        <v>0.46937736810000003</v>
      </c>
      <c r="F34" s="114" t="str">
        <f>IF($B34="N/A","N/A",IF(E34&gt;5,"No",IF(E34&lt;=0,"No","Yes")))</f>
        <v>Yes</v>
      </c>
      <c r="G34" s="114">
        <v>0.35995886179999997</v>
      </c>
      <c r="H34" s="114" t="str">
        <f>IF($B34="N/A","N/A",IF(G34&gt;5,"No",IF(G34&lt;=0,"No","Yes")))</f>
        <v>Yes</v>
      </c>
      <c r="I34" s="115">
        <v>1.323</v>
      </c>
      <c r="J34" s="115">
        <v>-23.3</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11</v>
      </c>
      <c r="D6" s="5" t="str">
        <f>IF($B6="N/A","N/A",IF(C6&gt;15,"No",IF(C6&lt;-15,"No","Yes")))</f>
        <v>N/A</v>
      </c>
      <c r="E6" s="23">
        <v>0</v>
      </c>
      <c r="F6" s="5" t="str">
        <f>IF($B6="N/A","N/A",IF(E6&gt;15,"No",IF(E6&lt;-15,"No","Yes")))</f>
        <v>N/A</v>
      </c>
      <c r="G6" s="23">
        <v>0</v>
      </c>
      <c r="H6" s="5" t="str">
        <f>IF($B6="N/A","N/A",IF(G6&gt;15,"No",IF(G6&lt;-15,"No","Yes")))</f>
        <v>N/A</v>
      </c>
      <c r="I6" s="6">
        <v>-100</v>
      </c>
      <c r="J6" s="6" t="s">
        <v>1748</v>
      </c>
      <c r="K6" s="105" t="str">
        <f t="shared" ref="K6:K22" si="0">IF(J6="Div by 0", "N/A", IF(J6="N/A","N/A", IF(J6&gt;30, "No", IF(J6&lt;-30, "No", "Yes"))))</f>
        <v>N/A</v>
      </c>
    </row>
    <row r="7" spans="1:11" x14ac:dyDescent="0.2">
      <c r="A7" s="124" t="s">
        <v>30</v>
      </c>
      <c r="B7" s="22" t="s">
        <v>213</v>
      </c>
      <c r="C7" s="4">
        <v>100</v>
      </c>
      <c r="D7" s="5" t="str">
        <f>IF($B7="N/A","N/A",IF(C7&gt;15,"No",IF(C7&lt;-15,"No","Yes")))</f>
        <v>N/A</v>
      </c>
      <c r="E7" s="4" t="s">
        <v>1748</v>
      </c>
      <c r="F7" s="5" t="str">
        <f>IF($B7="N/A","N/A",IF(E7&gt;15,"No",IF(E7&lt;-15,"No","Yes")))</f>
        <v>N/A</v>
      </c>
      <c r="G7" s="4" t="s">
        <v>1748</v>
      </c>
      <c r="H7" s="5" t="str">
        <f>IF($B7="N/A","N/A",IF(G7&gt;15,"No",IF(G7&lt;-15,"No","Yes")))</f>
        <v>N/A</v>
      </c>
      <c r="I7" s="6" t="s">
        <v>1748</v>
      </c>
      <c r="J7" s="6" t="s">
        <v>1748</v>
      </c>
      <c r="K7" s="105" t="str">
        <f t="shared" si="0"/>
        <v>N/A</v>
      </c>
    </row>
    <row r="8" spans="1:11" x14ac:dyDescent="0.2">
      <c r="A8" s="124" t="s">
        <v>29</v>
      </c>
      <c r="B8" s="22" t="s">
        <v>217</v>
      </c>
      <c r="C8" s="4">
        <v>0</v>
      </c>
      <c r="D8" s="5" t="str">
        <f>IF($B8="N/A","N/A",IF(C8=0,"Yes","No"))</f>
        <v>Yes</v>
      </c>
      <c r="E8" s="4" t="s">
        <v>1748</v>
      </c>
      <c r="F8" s="5" t="str">
        <f>IF($B8="N/A","N/A",IF(E8=0,"Yes","No"))</f>
        <v>No</v>
      </c>
      <c r="G8" s="4" t="s">
        <v>1748</v>
      </c>
      <c r="H8" s="5" t="str">
        <f>IF($B8="N/A","N/A",IF(G8=0,"Yes","No"))</f>
        <v>No</v>
      </c>
      <c r="I8" s="6" t="s">
        <v>1748</v>
      </c>
      <c r="J8" s="6" t="s">
        <v>1748</v>
      </c>
      <c r="K8" s="105" t="str">
        <f t="shared" si="0"/>
        <v>N/A</v>
      </c>
    </row>
    <row r="9" spans="1:11" x14ac:dyDescent="0.2">
      <c r="A9" s="124" t="s">
        <v>849</v>
      </c>
      <c r="B9" s="22" t="s">
        <v>213</v>
      </c>
      <c r="C9" s="24">
        <v>200</v>
      </c>
      <c r="D9" s="5" t="str">
        <f>IF($B9="N/A","N/A",IF(C9&gt;15,"No",IF(C9&lt;-15,"No","Yes")))</f>
        <v>N/A</v>
      </c>
      <c r="E9" s="24" t="s">
        <v>1748</v>
      </c>
      <c r="F9" s="5" t="str">
        <f>IF($B9="N/A","N/A",IF(E9&gt;15,"No",IF(E9&lt;-15,"No","Yes")))</f>
        <v>N/A</v>
      </c>
      <c r="G9" s="24" t="s">
        <v>1748</v>
      </c>
      <c r="H9" s="5" t="str">
        <f>IF($B9="N/A","N/A",IF(G9&gt;15,"No",IF(G9&lt;-15,"No","Yes")))</f>
        <v>N/A</v>
      </c>
      <c r="I9" s="6" t="s">
        <v>1748</v>
      </c>
      <c r="J9" s="6" t="s">
        <v>1748</v>
      </c>
      <c r="K9" s="105" t="str">
        <f t="shared" si="0"/>
        <v>N/A</v>
      </c>
    </row>
    <row r="10" spans="1:11" x14ac:dyDescent="0.2">
      <c r="A10" s="124" t="s">
        <v>650</v>
      </c>
      <c r="B10" s="22" t="s">
        <v>237</v>
      </c>
      <c r="C10" s="4">
        <v>100</v>
      </c>
      <c r="D10" s="5" t="str">
        <f>IF($B10="N/A","N/A",IF(C10&gt;99,"No",IF(C10&lt;75,"No","Yes")))</f>
        <v>No</v>
      </c>
      <c r="E10" s="4" t="s">
        <v>1748</v>
      </c>
      <c r="F10" s="5" t="str">
        <f>IF($B10="N/A","N/A",IF(E10&gt;99,"No",IF(E10&lt;75,"No","Yes")))</f>
        <v>No</v>
      </c>
      <c r="G10" s="4" t="s">
        <v>1748</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t="s">
        <v>1748</v>
      </c>
      <c r="F11" s="5" t="str">
        <f>IF($B11="N/A","N/A",IF(E11&gt;20,"No",IF(E11&lt;=0,"No","Yes")))</f>
        <v>No</v>
      </c>
      <c r="G11" s="5" t="s">
        <v>1748</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t="s">
        <v>1748</v>
      </c>
      <c r="F12" s="5" t="str">
        <f>IF($B12="N/A","N/A",IF(E12&gt;10,"No",IF(E12&lt;=0,"No","Yes")))</f>
        <v>No</v>
      </c>
      <c r="G12" s="5" t="s">
        <v>1748</v>
      </c>
      <c r="H12" s="5" t="str">
        <f>IF($B12="N/A","N/A",IF(G12&gt;10,"No",IF(G12&lt;=0,"No","Yes")))</f>
        <v>No</v>
      </c>
      <c r="I12" s="6" t="s">
        <v>1748</v>
      </c>
      <c r="J12" s="6" t="s">
        <v>1748</v>
      </c>
      <c r="K12" s="105" t="str">
        <f t="shared" si="0"/>
        <v>N/A</v>
      </c>
    </row>
    <row r="13" spans="1:11" x14ac:dyDescent="0.2">
      <c r="A13" s="124" t="s">
        <v>653</v>
      </c>
      <c r="B13" s="38" t="s">
        <v>224</v>
      </c>
      <c r="C13" s="5">
        <v>0</v>
      </c>
      <c r="D13" s="5" t="str">
        <f>IF($B13="N/A","N/A",IF(C13&gt;5,"No",IF(C13&lt;=0,"No","Yes")))</f>
        <v>No</v>
      </c>
      <c r="E13" s="5" t="s">
        <v>1748</v>
      </c>
      <c r="F13" s="5" t="str">
        <f>IF($B13="N/A","N/A",IF(E13&gt;5,"No",IF(E13&lt;=0,"No","Yes")))</f>
        <v>No</v>
      </c>
      <c r="G13" s="5" t="s">
        <v>1748</v>
      </c>
      <c r="H13" s="5" t="str">
        <f>IF($B13="N/A","N/A",IF(G13&gt;5,"No",IF(G13&lt;=0,"No","Yes")))</f>
        <v>No</v>
      </c>
      <c r="I13" s="6" t="s">
        <v>1748</v>
      </c>
      <c r="J13" s="6" t="s">
        <v>1748</v>
      </c>
      <c r="K13" s="105" t="str">
        <f t="shared" si="0"/>
        <v>N/A</v>
      </c>
    </row>
    <row r="14" spans="1:11" x14ac:dyDescent="0.2">
      <c r="A14" s="124" t="s">
        <v>159</v>
      </c>
      <c r="B14" s="22" t="s">
        <v>214</v>
      </c>
      <c r="C14" s="5">
        <v>100</v>
      </c>
      <c r="D14" s="5" t="str">
        <f>IF($B14="N/A","N/A",IF(C14&gt;100,"No",IF(C14&lt;95,"No","Yes")))</f>
        <v>Yes</v>
      </c>
      <c r="E14" s="5" t="s">
        <v>1748</v>
      </c>
      <c r="F14" s="5" t="str">
        <f>IF($B14="N/A","N/A",IF(E14&gt;100,"No",IF(E14&lt;95,"No","Yes")))</f>
        <v>No</v>
      </c>
      <c r="G14" s="5" t="s">
        <v>1748</v>
      </c>
      <c r="H14" s="5" t="str">
        <f>IF($B14="N/A","N/A",IF(G14&gt;100,"No",IF(G14&lt;95,"No","Yes")))</f>
        <v>No</v>
      </c>
      <c r="I14" s="6" t="s">
        <v>1748</v>
      </c>
      <c r="J14" s="6" t="s">
        <v>1748</v>
      </c>
      <c r="K14" s="105" t="str">
        <f t="shared" si="0"/>
        <v>N/A</v>
      </c>
    </row>
    <row r="15" spans="1:11" x14ac:dyDescent="0.2">
      <c r="A15" s="124" t="s">
        <v>32</v>
      </c>
      <c r="B15" s="22" t="s">
        <v>214</v>
      </c>
      <c r="C15" s="5">
        <v>100</v>
      </c>
      <c r="D15" s="5" t="str">
        <f>IF($B15="N/A","N/A",IF(C15&gt;100,"No",IF(C15&lt;95,"No","Yes")))</f>
        <v>Yes</v>
      </c>
      <c r="E15" s="5" t="s">
        <v>1748</v>
      </c>
      <c r="F15" s="5" t="str">
        <f>IF($B15="N/A","N/A",IF(E15&gt;100,"No",IF(E15&lt;95,"No","Yes")))</f>
        <v>No</v>
      </c>
      <c r="G15" s="5" t="s">
        <v>1748</v>
      </c>
      <c r="H15" s="5" t="str">
        <f>IF($B15="N/A","N/A",IF(G15&gt;100,"No",IF(G15&lt;95,"No","Yes")))</f>
        <v>No</v>
      </c>
      <c r="I15" s="6" t="s">
        <v>1748</v>
      </c>
      <c r="J15" s="6" t="s">
        <v>1748</v>
      </c>
      <c r="K15" s="105" t="str">
        <f t="shared" si="0"/>
        <v>N/A</v>
      </c>
    </row>
    <row r="16" spans="1:11" x14ac:dyDescent="0.2">
      <c r="A16" s="124" t="s">
        <v>846</v>
      </c>
      <c r="B16" s="22" t="s">
        <v>226</v>
      </c>
      <c r="C16" s="5">
        <v>0</v>
      </c>
      <c r="D16" s="5" t="str">
        <f>IF($B16="N/A","N/A",IF(C16&gt;30,"No",IF(C16&lt;5,"No","Yes")))</f>
        <v>No</v>
      </c>
      <c r="E16" s="5" t="s">
        <v>1748</v>
      </c>
      <c r="F16" s="5" t="str">
        <f>IF($B16="N/A","N/A",IF(E16&gt;30,"No",IF(E16&lt;5,"No","Yes")))</f>
        <v>No</v>
      </c>
      <c r="G16" s="5" t="s">
        <v>1748</v>
      </c>
      <c r="H16" s="5" t="str">
        <f>IF($B16="N/A","N/A",IF(G16&gt;30,"No",IF(G16&lt;5,"No","Yes")))</f>
        <v>No</v>
      </c>
      <c r="I16" s="6" t="s">
        <v>1748</v>
      </c>
      <c r="J16" s="6" t="s">
        <v>1748</v>
      </c>
      <c r="K16" s="105" t="str">
        <f t="shared" si="0"/>
        <v>N/A</v>
      </c>
    </row>
    <row r="17" spans="1:11" x14ac:dyDescent="0.2">
      <c r="A17" s="124" t="s">
        <v>847</v>
      </c>
      <c r="B17" s="22" t="s">
        <v>227</v>
      </c>
      <c r="C17" s="5">
        <v>100</v>
      </c>
      <c r="D17" s="5" t="str">
        <f>IF($B17="N/A","N/A",IF(C17&gt;75,"No",IF(C17&lt;15,"No","Yes")))</f>
        <v>No</v>
      </c>
      <c r="E17" s="5" t="s">
        <v>1748</v>
      </c>
      <c r="F17" s="5" t="str">
        <f>IF($B17="N/A","N/A",IF(E17&gt;75,"No",IF(E17&lt;15,"No","Yes")))</f>
        <v>No</v>
      </c>
      <c r="G17" s="5" t="s">
        <v>1748</v>
      </c>
      <c r="H17" s="5" t="str">
        <f>IF($B17="N/A","N/A",IF(G17&gt;75,"No",IF(G17&lt;15,"No","Yes")))</f>
        <v>No</v>
      </c>
      <c r="I17" s="6" t="s">
        <v>1748</v>
      </c>
      <c r="J17" s="6" t="s">
        <v>1748</v>
      </c>
      <c r="K17" s="105" t="str">
        <f t="shared" si="0"/>
        <v>N/A</v>
      </c>
    </row>
    <row r="18" spans="1:11" x14ac:dyDescent="0.2">
      <c r="A18" s="124" t="s">
        <v>848</v>
      </c>
      <c r="B18" s="22" t="s">
        <v>228</v>
      </c>
      <c r="C18" s="5">
        <v>0</v>
      </c>
      <c r="D18" s="5" t="str">
        <f>IF($B18="N/A","N/A",IF(C18&gt;70,"No",IF(C18&lt;25,"No","Yes")))</f>
        <v>No</v>
      </c>
      <c r="E18" s="5" t="s">
        <v>1748</v>
      </c>
      <c r="F18" s="5" t="str">
        <f>IF($B18="N/A","N/A",IF(E18&gt;70,"No",IF(E18&lt;25,"No","Yes")))</f>
        <v>No</v>
      </c>
      <c r="G18" s="5" t="s">
        <v>1748</v>
      </c>
      <c r="H18" s="5" t="str">
        <f>IF($B18="N/A","N/A",IF(G18&gt;70,"No",IF(G18&lt;25,"No","Yes")))</f>
        <v>No</v>
      </c>
      <c r="I18" s="6" t="s">
        <v>1748</v>
      </c>
      <c r="J18" s="6" t="s">
        <v>1748</v>
      </c>
      <c r="K18" s="105" t="str">
        <f t="shared" si="0"/>
        <v>N/A</v>
      </c>
    </row>
    <row r="19" spans="1:11" x14ac:dyDescent="0.2">
      <c r="A19" s="124" t="s">
        <v>160</v>
      </c>
      <c r="B19" s="22" t="s">
        <v>214</v>
      </c>
      <c r="C19" s="5">
        <v>100</v>
      </c>
      <c r="D19" s="5" t="str">
        <f>IF($B19="N/A","N/A",IF(C19&gt;100,"No",IF(C19&lt;95,"No","Yes")))</f>
        <v>Yes</v>
      </c>
      <c r="E19" s="5" t="s">
        <v>1748</v>
      </c>
      <c r="F19" s="5" t="str">
        <f>IF($B19="N/A","N/A",IF(E19&gt;100,"No",IF(E19&lt;95,"No","Yes")))</f>
        <v>No</v>
      </c>
      <c r="G19" s="5" t="s">
        <v>1748</v>
      </c>
      <c r="H19" s="5" t="str">
        <f>IF($B19="N/A","N/A",IF(G19&gt;100,"No",IF(G19&lt;95,"No","Yes")))</f>
        <v>No</v>
      </c>
      <c r="I19" s="6" t="s">
        <v>1748</v>
      </c>
      <c r="J19" s="6" t="s">
        <v>1748</v>
      </c>
      <c r="K19" s="105" t="str">
        <f t="shared" si="0"/>
        <v>N/A</v>
      </c>
    </row>
    <row r="20" spans="1:11" x14ac:dyDescent="0.2">
      <c r="A20" s="103" t="s">
        <v>372</v>
      </c>
      <c r="B20" s="22" t="s">
        <v>241</v>
      </c>
      <c r="C20" s="5">
        <v>50</v>
      </c>
      <c r="D20" s="5" t="str">
        <f>IF($B20="N/A","N/A",IF(C20&gt;5,"No",IF(C20&lt;1,"No","Yes")))</f>
        <v>No</v>
      </c>
      <c r="E20" s="5" t="s">
        <v>1748</v>
      </c>
      <c r="F20" s="5" t="str">
        <f>IF($B20="N/A","N/A",IF(E20&gt;5,"No",IF(E20&lt;1,"No","Yes")))</f>
        <v>No</v>
      </c>
      <c r="G20" s="5" t="s">
        <v>1748</v>
      </c>
      <c r="H20" s="5" t="str">
        <f>IF($B20="N/A","N/A",IF(G20&gt;5,"No",IF(G20&lt;1,"No","Yes")))</f>
        <v>No</v>
      </c>
      <c r="I20" s="6" t="s">
        <v>1748</v>
      </c>
      <c r="J20" s="6" t="s">
        <v>1748</v>
      </c>
      <c r="K20" s="105" t="str">
        <f t="shared" si="0"/>
        <v>N/A</v>
      </c>
    </row>
    <row r="21" spans="1:11" x14ac:dyDescent="0.2">
      <c r="A21" s="103" t="s">
        <v>374</v>
      </c>
      <c r="B21" s="22" t="s">
        <v>242</v>
      </c>
      <c r="C21" s="5">
        <v>50</v>
      </c>
      <c r="D21" s="5" t="str">
        <f>IF($B21="N/A","N/A",IF(C21&gt;98,"No",IF(C21&lt;8,"No","Yes")))</f>
        <v>Yes</v>
      </c>
      <c r="E21" s="5" t="s">
        <v>1748</v>
      </c>
      <c r="F21" s="5" t="str">
        <f>IF($B21="N/A","N/A",IF(E21&gt;98,"No",IF(E21&lt;8,"No","Yes")))</f>
        <v>No</v>
      </c>
      <c r="G21" s="5" t="s">
        <v>1748</v>
      </c>
      <c r="H21" s="5" t="str">
        <f>IF($B21="N/A","N/A",IF(G21&gt;98,"No",IF(G21&lt;8,"No","Yes")))</f>
        <v>No</v>
      </c>
      <c r="I21" s="6" t="s">
        <v>1748</v>
      </c>
      <c r="J21" s="6" t="s">
        <v>1748</v>
      </c>
      <c r="K21" s="105" t="str">
        <f t="shared" si="0"/>
        <v>N/A</v>
      </c>
    </row>
    <row r="22" spans="1:11" x14ac:dyDescent="0.2">
      <c r="A22" s="120" t="s">
        <v>375</v>
      </c>
      <c r="B22" s="126" t="s">
        <v>224</v>
      </c>
      <c r="C22" s="114">
        <v>0</v>
      </c>
      <c r="D22" s="114" t="str">
        <f>IF($B22="N/A","N/A",IF(C22&gt;5,"No",IF(C22&lt;=0,"No","Yes")))</f>
        <v>No</v>
      </c>
      <c r="E22" s="114" t="s">
        <v>1748</v>
      </c>
      <c r="F22" s="114" t="str">
        <f>IF($B22="N/A","N/A",IF(E22&gt;5,"No",IF(E22&lt;=0,"No","Yes")))</f>
        <v>No</v>
      </c>
      <c r="G22" s="114" t="s">
        <v>1748</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2019-09-23T19:24:38Z</dcterms:modified>
  <dc:language>English</dc:language>
</cp:coreProperties>
</file>