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<sst xmlns="http://schemas.openxmlformats.org/spreadsheetml/2006/main" count="8449" uniqueCount="1744">
  <si>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</si>
  <si>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</si>
  <si>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</si>
  <si>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</si>
  <si>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</si>
  <si>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</si>
  <si>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</si>
  <si>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</si>
  <si>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</si>
  <si>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</si>
  <si>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</si>
  <si>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</si>
  <si>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</si>
  <si>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</si>
  <si>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</si>
  <si>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</si>
  <si>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</si>
  <si>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</si>
  <si>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</si>
  <si>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</si>
  <si>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</si>
  <si>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</si>
  <si>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</si>
  <si>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</si>
  <si>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</si>
  <si>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</si>
  <si>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</si>
  <si>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</si>
  <si>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</si>
  <si>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</si>
  <si>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</si>
  <si>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</si>
  <si>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</si>
  <si>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</si>
  <si>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</si>
  <si>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</si>
  <si>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</si>
  <si>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</si>
  <si>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</si>
  <si>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</si>
  <si>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</si>
  <si>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</si>
  <si>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</si>
  <si>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</si>
  <si>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</si>
  <si>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</si>
  <si>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</si>
  <si>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</si>
  <si>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</si>
  <si>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</si>
  <si>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</si>
  <si>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</si>
  <si>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</si>
  <si>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</si>
  <si>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</si>
  <si>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</si>
  <si>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</si>
  <si>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</si>
  <si>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</si>
  <si>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</si>
  <si>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</si>
  <si>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</si>
  <si>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</si>
  <si>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</si>
  <si>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</si>
  <si>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</si>
  <si>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</si>
  <si>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</si>
  <si>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</si>
  <si>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</si>
  <si>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</si>
  <si>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</si>
  <si>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</si>
  <si>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</si>
  <si>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</si>
  <si>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</si>
  <si>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</si>
  <si>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</si>
  <si>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</si>
  <si>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</si>
  <si>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</si>
  <si>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</si>
  <si>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</si>
  <si>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</si>
  <si>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</si>
  <si>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</si>
  <si>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</si>
  <si>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</si>
  <si>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</si>
  <si>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</si>
  <si>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</si>
  <si>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</si>
  <si>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</si>
  <si>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</si>
  <si>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</si>
  <si>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</si>
  <si>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</si>
  <si>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</si>
  <si>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</si>
  <si>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</si>
  <si>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</si>
  <si>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</si>
  <si>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</si>
  <si>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</si>
  <si>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</si>
  <si>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</si>
  <si>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</si>
  <si>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</si>
  <si>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</si>
  <si>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</si>
  <si>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</si>
  <si>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</si>
  <si>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</si>
  <si>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</si>
  <si>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</si>
  <si>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</si>
  <si>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</si>
  <si>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</si>
  <si>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</si>
  <si>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</si>
  <si>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</si>
  <si>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</si>
  <si>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</si>
  <si>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</si>
  <si>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</si>
  <si>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</si>
  <si>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</si>
  <si>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</si>
  <si>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</si>
  <si>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</si>
  <si>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</si>
  <si>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</si>
  <si>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</si>
  <si>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</si>
  <si>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</si>
  <si>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</si>
  <si>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</si>
  <si>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</si>
  <si>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</si>
  <si>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</si>
  <si>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</si>
  <si>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</si>
  <si>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</si>
  <si>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</si>
  <si>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</si>
  <si>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</si>
  <si>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</si>
  <si>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</si>
  <si>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</si>
  <si>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</si>
  <si>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</si>
  <si>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</si>
  <si>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</si>
  <si>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</si>
  <si>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</si>
  <si>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</si>
  <si>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</si>
  <si>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</si>
  <si>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</si>
  <si>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</si>
  <si>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</si>
  <si>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</si>
  <si>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</si>
  <si>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</si>
  <si>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</si>
  <si>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</si>
  <si>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</si>
  <si>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</si>
  <si>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</si>
  <si>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</si>
  <si>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</si>
  <si>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</si>
  <si>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</si>
  <si>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</si>
  <si>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</si>
  <si>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</si>
  <si>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</si>
  <si>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</si>
  <si>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</si>
  <si>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</si>
  <si>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</si>
  <si>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</si>
  <si>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</si>
  <si>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</si>
  <si>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</si>
  <si>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</si>
  <si>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</si>
  <si>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</si>
  <si>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</si>
  <si>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</si>
  <si>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</si>
  <si>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</si>
  <si>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</si>
  <si>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</si>
  <si>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</si>
  <si>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</si>
  <si>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</si>
  <si>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</si>
  <si>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</si>
  <si>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</si>
  <si>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</si>
  <si>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</si>
  <si>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</si>
  <si>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</si>
  <si>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</si>
  <si>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</si>
  <si>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</si>
  <si>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</si>
  <si>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</si>
  <si>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</si>
  <si>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</si>
  <si>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</si>
  <si>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</si>
  <si>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</si>
  <si>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</si>
  <si>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</si>
  <si>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</si>
  <si>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</si>
  <si>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</si>
  <si>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</si>
  <si>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</si>
  <si>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</si>
  <si>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</si>
  <si>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</si>
  <si>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</si>
  <si>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</si>
  <si>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</si>
  <si>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</si>
  <si>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</si>
  <si>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</si>
  <si>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</si>
  <si>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</si>
  <si>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</si>
  <si>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</si>
  <si>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</si>
  <si>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</si>
  <si>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</si>
  <si>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</si>
  <si>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</si>
  <si>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</si>
  <si>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</si>
  <si>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</si>
  <si>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</si>
  <si>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</si>
  <si>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</si>
  <si>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</si>
  <si>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</si>
  <si>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</si>
  <si>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</si>
  <si>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</si>
  <si>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</si>
  <si>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</si>
  <si>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</si>
  <si>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</si>
  <si>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</si>
  <si>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</si>
  <si>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</si>
  <si>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</si>
  <si>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</si>
  <si>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</si>
  <si>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</si>
  <si>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</si>
  <si>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</si>
  <si>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</si>
  <si>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</si>
  <si>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</si>
  <si>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</si>
  <si>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</si>
  <si>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</si>
  <si>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</si>
  <si>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</si>
  <si>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</si>
  <si>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</si>
  <si>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</si>
  <si>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</si>
  <si>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</si>
  <si>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</si>
  <si>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</si>
  <si>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</si>
  <si>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</si>
  <si>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</si>
  <si>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</si>
  <si>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</si>
  <si>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</si>
  <si>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</si>
  <si>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</si>
  <si>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</si>
  <si>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</si>
  <si>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</si>
  <si>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</si>
  <si>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</si>
  <si>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</si>
  <si>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</si>
  <si>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</si>
  <si>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</si>
  <si>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</si>
  <si>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</si>
  <si>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</si>
  <si>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</si>
  <si>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</si>
  <si>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</si>
  <si>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</si>
  <si>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</si>
  <si>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</si>
  <si>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</si>
  <si>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</si>
  <si>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</si>
  <si>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</si>
  <si>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</si>
  <si>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</si>
  <si>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</si>
  <si>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</si>
  <si>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</si>
  <si>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</si>
  <si>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</si>
  <si>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</si>
  <si>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</si>
  <si>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</si>
  <si>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</si>
  <si>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</si>
  <si>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</si>
  <si>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</si>
  <si>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</si>
  <si>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</si>
  <si>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</si>
  <si>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</si>
  <si>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</si>
  <si>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</si>
  <si>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</si>
  <si>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</si>
  <si>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</si>
  <si>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</si>
  <si>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</si>
  <si>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</si>
  <si>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</si>
  <si>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</si>
  <si>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</si>
  <si>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</si>
  <si>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</si>
  <si>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</si>
  <si>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</si>
  <si>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</si>
  <si>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</si>
  <si>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</si>
  <si>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</si>
  <si>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</si>
  <si>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</si>
  <si>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</si>
  <si>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</si>
  <si>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</si>
  <si>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</si>
  <si>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</si>
  <si>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</si>
  <si>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</si>
  <si>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</si>
  <si>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</si>
  <si>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</si>
  <si>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</si>
  <si>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</si>
  <si>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</si>
  <si>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</si>
  <si>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</si>
  <si>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</si>
  <si>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</si>
  <si>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</si>
  <si>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</si>
  <si>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</si>
  <si>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</si>
  <si>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</si>
  <si>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</si>
  <si>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</si>
  <si>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</si>
  <si>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</si>
  <si>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</si>
  <si>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</si>
  <si>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</si>
  <si>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</si>
  <si>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</si>
  <si>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</si>
  <si>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</si>
  <si>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</si>
  <si>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</si>
  <si>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</si>
  <si>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</si>
  <si>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</si>
  <si>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</si>
  <si>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</si>
  <si>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</si>
  <si>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</si>
  <si>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</si>
  <si>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</si>
  <si>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</si>
  <si>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</si>
  <si>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</si>
  <si>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</si>
  <si>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</si>
  <si>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</si>
  <si>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</si>
  <si>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</si>
  <si>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</si>
  <si>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</si>
  <si>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</si>
  <si>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</si>
  <si>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</si>
  <si>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</si>
  <si>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</si>
  <si>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</si>
  <si>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</si>
  <si>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</si>
  <si>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</si>
  <si>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</si>
  <si>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</si>
  <si>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</si>
  <si>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</si>
  <si>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</si>
  <si>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</si>
  <si>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</si>
  <si>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</si>
  <si>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</si>
  <si>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</si>
  <si>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</si>
  <si>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</si>
  <si>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</si>
  <si>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</si>
  <si>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</si>
  <si>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</si>
  <si>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</si>
  <si>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</si>
  <si>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</si>
  <si>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</si>
  <si>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</si>
  <si>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</si>
  <si>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</si>
  <si>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</si>
  <si>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</si>
  <si>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</si>
  <si>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</si>
  <si>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</si>
  <si>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</si>
  <si>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</si>
  <si>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</si>
  <si>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</si>
  <si>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</si>
  <si>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</si>
  <si>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</si>
  <si>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</si>
  <si>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</si>
  <si>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</si>
  <si>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</si>
  <si>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</si>
  <si>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</si>
  <si>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</si>
  <si>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</si>
  <si>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</si>
  <si>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</si>
  <si>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</si>
  <si>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</si>
  <si>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</si>
  <si>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</si>
  <si>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</si>
  <si>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</si>
  <si>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</si>
  <si>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</si>
  <si>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</si>
  <si>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</si>
  <si>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</si>
  <si>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</si>
  <si>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</si>
  <si>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</si>
  <si>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</si>
  <si>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</si>
  <si>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</si>
  <si>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</si>
  <si>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</si>
  <si>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</si>
  <si>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</si>
  <si>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</si>
  <si>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</si>
  <si>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</si>
  <si>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</si>
  <si>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</si>
  <si>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</si>
  <si>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</si>
  <si>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</si>
  <si>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</si>
  <si>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</si>
  <si>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</si>
  <si>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</si>
  <si>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</si>
  <si>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</si>
  <si>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</si>
  <si>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</si>
  <si>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</si>
  <si>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</si>
  <si>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</si>
  <si>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</si>
  <si>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</si>
  <si>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</si>
  <si>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</si>
  <si>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</si>
  <si>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</si>
  <si>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</si>
  <si>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</si>
  <si>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</si>
  <si>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</si>
  <si>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</si>
  <si>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</si>
  <si>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</si>
  <si>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</si>
  <si>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</si>
  <si>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</si>
  <si>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</si>
  <si>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</si>
  <si>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</si>
  <si>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</si>
  <si>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</si>
  <si>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</si>
  <si>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</si>
  <si>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</si>
  <si>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</si>
  <si>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</si>
  <si>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</si>
  <si>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</si>
  <si>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</si>
  <si>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</si>
  <si>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</si>
  <si>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</si>
  <si>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</si>
  <si>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</si>
  <si>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</si>
  <si>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</si>
  <si>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</si>
  <si>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</si>
  <si>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</si>
  <si>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</si>
  <si>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</si>
  <si>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</si>
  <si>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</si>
  <si>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</si>
  <si>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</si>
  <si>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</si>
  <si>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</si>
  <si>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</si>
  <si>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</si>
  <si>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</si>
  <si>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</si>
  <si>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</si>
  <si>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</si>
  <si>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</si>
  <si>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</si>
  <si>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</si>
  <si>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</si>
  <si>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</si>
  <si>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</si>
  <si>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</si>
  <si>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</si>
  <si>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</si>
  <si>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</si>
  <si>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</si>
  <si>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</si>
  <si>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</si>
  <si>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</si>
  <si>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</si>
  <si>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</si>
  <si>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</si>
  <si>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</si>
  <si>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</si>
  <si>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</si>
  <si>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</si>
  <si>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</si>
  <si>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</si>
  <si>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</si>
  <si>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</si>
  <si>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</si>
  <si>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</si>
  <si>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</si>
  <si>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</si>
  <si>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</si>
  <si>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</si>
  <si>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</si>
  <si>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</si>
  <si>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</si>
  <si>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</si>
  <si>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</si>
  <si>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</si>
  <si>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</si>
  <si>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</si>
  <si>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</si>
  <si>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</si>
  <si>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</si>
  <si>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</si>
  <si>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</si>
  <si>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</si>
  <si>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</si>
  <si>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</si>
  <si>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</si>
  <si>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</si>
  <si>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</si>
  <si>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</si>
  <si>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</si>
  <si>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</si>
  <si>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</si>
  <si>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</si>
  <si>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</si>
  <si>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</si>
  <si>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</si>
  <si>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</si>
  <si>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</si>
  <si>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</si>
  <si>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</si>
  <si>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</si>
  <si>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</si>
  <si>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</si>
  <si>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</si>
  <si>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</si>
  <si>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</si>
  <si>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</si>
  <si>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</si>
  <si>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</si>
  <si>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</si>
  <si>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</si>
  <si>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</si>
  <si>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</si>
  <si>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</si>
  <si>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</si>
  <si>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</si>
  <si>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</si>
  <si>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</si>
  <si>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</si>
  <si>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</si>
  <si>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</si>
  <si>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</si>
  <si>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</si>
  <si>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</si>
  <si>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</si>
  <si>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</si>
  <si>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</si>
  <si>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</si>
  <si>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</si>
  <si>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</si>
  <si>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</si>
  <si>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</si>
  <si>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</si>
  <si>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</si>
  <si>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</si>
  <si>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</si>
  <si>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</si>
  <si>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</si>
  <si>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</si>
  <si>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</si>
  <si>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</si>
  <si>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</si>
  <si>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</si>
  <si>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</si>
  <si>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</si>
  <si>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</si>
  <si>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</si>
  <si>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</si>
  <si>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</si>
  <si>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</si>
  <si>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</si>
  <si>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</si>
  <si>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</si>
  <si>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</si>
  <si>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</si>
  <si>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</si>
  <si>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</si>
  <si>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</si>
  <si>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</si>
  <si>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</si>
  <si>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</si>
  <si>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</si>
  <si>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</si>
  <si>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</si>
  <si>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</si>
  <si>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</si>
  <si>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</si>
  <si>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</si>
  <si>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</si>
  <si>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</si>
  <si>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</si>
  <si>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</si>
  <si>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</si>
  <si>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</si>
  <si>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</si>
  <si>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</si>
  <si>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</si>
  <si>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</si>
  <si>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</si>
  <si>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</si>
  <si>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</si>
  <si>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</si>
  <si>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</si>
  <si>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</si>
  <si>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</si>
  <si>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</si>
  <si>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</si>
  <si>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</si>
  <si>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</si>
  <si>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</si>
  <si>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</si>
  <si>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</si>
  <si>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</si>
  <si>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</si>
  <si>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</si>
  <si>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</si>
  <si>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</si>
  <si>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</si>
  <si>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</si>
  <si>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</si>
  <si>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</si>
  <si>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</si>
  <si>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</si>
  <si>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</si>
  <si>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</si>
  <si>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</si>
  <si>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</si>
  <si>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</si>
  <si>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</si>
  <si>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</si>
  <si>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</si>
  <si>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</si>
  <si>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</si>
  <si>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</si>
  <si>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</si>
  <si>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</si>
  <si>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</si>
  <si>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</si>
  <si>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</si>
  <si>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</si>
  <si>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</si>
  <si>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</si>
  <si>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</si>
  <si>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</si>
  <si>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</si>
  <si>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</si>
  <si>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</si>
  <si>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</si>
  <si>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</si>
  <si>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</si>
  <si>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</si>
  <si>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</si>
  <si>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</si>
  <si>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</si>
  <si>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</si>
  <si>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</si>
  <si>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</si>
  <si>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</si>
  <si>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</si>
  <si>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</si>
  <si>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</si>
  <si>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</si>
  <si>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</si>
  <si>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</si>
  <si>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</si>
  <si>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</si>
  <si>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</si>
  <si>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</si>
  <si>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</si>
  <si>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</si>
  <si>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</si>
  <si>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</si>
  <si>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</si>
  <si>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</si>
  <si>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</si>
  <si>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</si>
  <si>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</si>
  <si>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</si>
  <si>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</si>
  <si>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</si>
  <si>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</si>
  <si>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</si>
  <si>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</si>
  <si>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</si>
  <si>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</si>
  <si>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</si>
  <si>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</si>
  <si>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</si>
  <si>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</si>
  <si>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</si>
  <si>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</si>
  <si>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</si>
  <si>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</si>
  <si>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</si>
  <si>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</si>
  <si>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</si>
  <si>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</si>
  <si>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</si>
  <si>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</si>
  <si>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</si>
  <si>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</si>
  <si>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</si>
  <si>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</si>
  <si>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</si>
  <si>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</si>
  <si>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</si>
  <si>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</si>
  <si>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</si>
  <si>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</si>
  <si>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</si>
  <si>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</si>
  <si>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</si>
  <si>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</si>
  <si>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</si>
  <si>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</si>
  <si>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</si>
  <si>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</si>
  <si>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</si>
  <si>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</si>
  <si>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</si>
  <si>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</si>
  <si>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</si>
  <si>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</si>
  <si>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</si>
  <si>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</si>
  <si>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</si>
  <si>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</si>
  <si>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</si>
  <si>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</si>
  <si>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</si>
  <si>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</si>
  <si>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</si>
  <si>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</si>
  <si>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</si>
  <si>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</si>
  <si>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</si>
  <si>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</si>
  <si>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</si>
  <si>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</si>
  <si>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</si>
  <si>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</si>
  <si>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</si>
  <si>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</si>
  <si>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</si>
  <si>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</si>
  <si>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</si>
  <si>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</si>
  <si>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</si>
  <si>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</si>
  <si>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</si>
  <si>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</si>
  <si>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</si>
  <si>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</si>
  <si>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</si>
  <si>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</si>
  <si>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</si>
  <si>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</si>
  <si>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</si>
  <si>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</si>
  <si>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</si>
  <si>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</si>
  <si>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</si>
  <si>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</si>
  <si>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</si>
  <si>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</si>
  <si>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</si>
  <si>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</si>
  <si>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</si>
  <si>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</si>
  <si>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</si>
  <si>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</si>
  <si>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</si>
  <si>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</si>
  <si>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</si>
  <si>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</si>
  <si>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</si>
  <si>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</si>
  <si>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</si>
  <si>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</si>
  <si>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</si>
  <si>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</si>
  <si>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</si>
  <si>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</si>
  <si>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</si>
  <si>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</si>
  <si>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</si>
  <si>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</si>
  <si>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</si>
  <si>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</si>
  <si>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</si>
  <si>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</si>
  <si>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</si>
  <si>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</si>
  <si>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</si>
  <si>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</si>
  <si>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</si>
  <si>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</si>
  <si>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</si>
  <si>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</si>
  <si>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</si>
  <si>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</si>
  <si>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</si>
  <si>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</si>
  <si>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</si>
  <si>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</si>
  <si>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</si>
  <si>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</si>
  <si>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</si>
  <si>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</si>
  <si>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</si>
  <si>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</si>
  <si>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</si>
  <si>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</si>
  <si>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</si>
  <si>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</si>
  <si>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</si>
  <si>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</si>
  <si>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</si>
  <si>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</si>
  <si>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</si>
  <si>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</si>
  <si>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</si>
  <si>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</si>
  <si>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</si>
  <si>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</si>
  <si>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</si>
  <si>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</si>
  <si>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</si>
  <si>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</si>
  <si>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</si>
  <si>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</si>
  <si>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</si>
  <si>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</si>
  <si>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</si>
  <si>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</si>
  <si>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</si>
  <si>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</si>
  <si>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</si>
  <si>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</si>
  <si>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</si>
  <si>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</si>
  <si>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</si>
  <si>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</si>
  <si>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</si>
  <si>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</si>
  <si>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</si>
  <si>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</si>
  <si>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</si>
  <si>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</si>
  <si>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</si>
  <si>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</si>
  <si>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</si>
  <si>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</si>
  <si>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</si>
  <si>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</si>
  <si>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</si>
  <si>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</si>
  <si>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</si>
  <si>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</si>
  <si>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</si>
  <si>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</si>
  <si>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</si>
  <si>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</si>
  <si>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</si>
  <si>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</si>
  <si>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</si>
  <si>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</si>
  <si>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</si>
  <si>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</si>
  <si>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</si>
  <si>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</si>
  <si>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</si>
  <si>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</si>
  <si>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</si>
  <si>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</si>
  <si>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</si>
  <si>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</si>
  <si>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</si>
  <si>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</si>
  <si>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</si>
  <si>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</si>
  <si>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</si>
  <si>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</si>
  <si>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</si>
  <si>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</si>
  <si>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</si>
  <si>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</si>
  <si>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</si>
  <si>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</si>
  <si>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</si>
  <si>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</si>
  <si>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</si>
  <si>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</si>
  <si>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</si>
  <si>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</si>
  <si>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</si>
  <si>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</si>
  <si>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</si>
  <si>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</si>
  <si>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</si>
  <si>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</si>
  <si>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</si>
  <si>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</si>
  <si>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</si>
  <si>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</si>
  <si>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</si>
  <si>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</si>
  <si>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</si>
  <si>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</si>
  <si>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</si>
  <si>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</si>
  <si>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</si>
  <si>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</si>
  <si>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</si>
  <si>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</si>
  <si>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</si>
  <si>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</si>
  <si>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</si>
  <si>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</si>
  <si>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</si>
  <si>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</si>
  <si>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</si>
  <si>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</si>
  <si>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</si>
  <si>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</si>
  <si>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</si>
  <si>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</si>
  <si>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</si>
  <si>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</si>
  <si>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</si>
  <si>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</si>
  <si>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</si>
  <si>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</si>
  <si>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</si>
  <si>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</si>
  <si>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</si>
  <si>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</si>
  <si>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</si>
  <si>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</si>
  <si>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</si>
  <si>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</si>
  <si>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</si>
  <si>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</si>
  <si>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</si>
  <si>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</si>
  <si>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</si>
  <si>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</si>
  <si>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</si>
  <si>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</si>
  <si>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</si>
  <si>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</si>
  <si>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</si>
  <si>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</si>
  <si>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</si>
  <si>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</si>
  <si>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</si>
  <si>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</si>
  <si>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</si>
  <si>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</si>
  <si>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</si>
  <si>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</si>
  <si>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</si>
  <si>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</si>
  <si>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</si>
  <si>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</si>
  <si>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</si>
  <si>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</si>
  <si>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</si>
  <si>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</si>
  <si>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</si>
  <si>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</si>
  <si>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</si>
  <si>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</si>
  <si>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</si>
  <si>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</si>
  <si>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</si>
  <si>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</si>
  <si>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</si>
  <si>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</si>
  <si>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</si>
  <si>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</si>
  <si>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</si>
  <si>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</si>
  <si>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</si>
  <si>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</si>
  <si>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</si>
  <si>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</si>
  <si>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</si>
  <si>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</si>
  <si>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</si>
  <si>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</si>
  <si>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</si>
  <si>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</si>
  <si>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</si>
  <si>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</si>
  <si>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</si>
  <si>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</si>
  <si>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</si>
  <si>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</si>
  <si>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</si>
  <si>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</si>
  <si>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</si>
  <si>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</si>
  <si>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</si>
  <si>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</si>
  <si>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</si>
  <si>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</si>
  <si>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</si>
  <si>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</si>
  <si>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</si>
  <si>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</si>
  <si>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</si>
  <si>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</si>
  <si>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</si>
  <si>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</si>
  <si>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</si>
  <si>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</si>
  <si>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</si>
  <si>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</si>
  <si>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</si>
  <si>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</si>
  <si>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</si>
  <si>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</si>
  <si>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</si>
  <si>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</si>
  <si>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</si>
  <si>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</si>
  <si>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</si>
  <si>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</si>
  <si>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</si>
  <si>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</si>
  <si>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</si>
  <si>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</si>
  <si>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</si>
  <si>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</si>
  <si>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</si>
  <si>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</si>
  <si>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</si>
  <si>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</si>
  <si>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</si>
  <si>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</si>
  <si>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</si>
  <si>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</si>
  <si>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</si>
  <si>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</si>
  <si>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</si>
  <si>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</si>
  <si>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</si>
  <si>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</si>
  <si>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</si>
  <si>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</si>
  <si>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</si>
  <si>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</si>
  <si>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</si>
  <si>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</si>
  <si>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</si>
  <si>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</si>
  <si>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</si>
  <si>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</si>
  <si>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</si>
  <si>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</si>
  <si>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</si>
  <si>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</si>
  <si>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</si>
  <si>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</si>
  <si>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</si>
  <si>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</si>
  <si>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</si>
  <si>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</si>
  <si>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</si>
  <si>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</si>
  <si>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</si>
  <si>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</si>
  <si>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</si>
  <si>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</si>
  <si>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</si>
  <si>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</si>
  <si>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</si>
  <si>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</si>
  <si>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</si>
  <si>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</si>
  <si>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</si>
  <si>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</si>
  <si>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</si>
  <si>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</si>
  <si>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</si>
  <si>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</si>
  <si>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</si>
  <si>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</si>
  <si>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</si>
  <si>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</si>
  <si>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</si>
  <si>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</si>
  <si>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</si>
  <si>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</si>
  <si>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</si>
  <si>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</si>
  <si>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</si>
  <si>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</si>
  <si>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</si>
  <si>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</si>
  <si>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</si>
  <si>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</si>
  <si>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</si>
  <si>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</si>
  <si>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</si>
  <si>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</si>
  <si>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</si>
  <si>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</si>
  <si>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</si>
  <si>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</si>
  <si>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</si>
  <si>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</si>
  <si>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</si>
  <si>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</si>
  <si>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</si>
  <si>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</si>
  <si>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</si>
  <si>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</si>
  <si>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</si>
  <si>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</si>
  <si>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</si>
  <si>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</si>
  <si>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</si>
  <si>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</si>
  <si>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</si>
  <si>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</si>
  <si>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</si>
  <si>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</si>
  <si>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</si>
  <si>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</si>
  <si>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</si>
  <si>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</si>
  <si>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</si>
  <si>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</si>
  <si>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</si>
  <si>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</si>
  <si>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</si>
  <si>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</si>
  <si>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</si>
  <si>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</si>
  <si>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</si>
  <si>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</si>
  <si>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</si>
  <si>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</si>
  <si>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</si>
  <si>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</si>
  <si>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</si>
  <si>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</si>
  <si>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</si>
  <si>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</si>
  <si>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</si>
  <si>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</si>
  <si>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</si>
  <si>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</si>
  <si>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</si>
  <si>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</si>
  <si>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</si>
  <si>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</si>
  <si>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</si>
  <si>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</si>
  <si>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</si>
  <si>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</si>
  <si>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</si>
  <si>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</si>
  <si>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</si>
  <si>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</si>
  <si>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</si>
  <si>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</si>
  <si>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</si>
  <si>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</si>
  <si>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</si>
  <si>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</si>
  <si>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</si>
  <si>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</si>
  <si>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</si>
  <si>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</si>
  <si>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</si>
  <si>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</si>
  <si>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</si>
  <si>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</si>
  <si>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</si>
  <si>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</si>
  <si>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</si>
  <si>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</si>
  <si>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</si>
  <si>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</si>
  <si>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</si>
  <si>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</si>
  <si>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</si>
  <si>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</si>
  <si>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</si>
  <si>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</si>
  <si>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</si>
  <si>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</si>
  <si>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</si>
  <si>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</si>
  <si>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</si>
  <si>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</si>
  <si>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</si>
  <si>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</si>
  <si>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</si>
  <si>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</si>
  <si>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</si>
  <si>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</si>
  <si>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</si>
  <si>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</si>
  <si>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</si>
  <si>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</si>
  <si>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</si>
  <si>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</si>
  <si>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</si>
  <si>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</si>
  <si>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</si>
  <si>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</si>
  <si>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</si>
  <si>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</si>
  <si>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</si>
  <si>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</si>
  <si>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</si>
  <si>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</si>
  <si>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</si>
  <si>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</si>
  <si>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</si>
  <si>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</si>
  <si>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</si>
  <si>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</si>
  <si>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</si>
  <si>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</si>
  <si>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</si>
  <si>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</si>
  <si>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</si>
  <si>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</si>
  <si>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</si>
  <si>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</si>
  <si>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</si>
  <si>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</si>
  <si>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</si>
  <si>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</si>
  <si>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</si>
  <si>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</si>
  <si>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</si>
  <si>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</si>
  <si>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</si>
  <si>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</si>
  <si>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</si>
  <si>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</si>
  <si>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</si>
  <si>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</si>
  <si>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</si>
  <si>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</si>
  <si>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</si>
  <si>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</si>
  <si>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</si>
  <si>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</si>
  <si>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</si>
  <si>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</si>
  <si>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</si>
  <si>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</si>
  <si>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</si>
  <si>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</si>
  <si>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</si>
  <si>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</si>
  <si>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</si>
  <si>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</si>
  <si>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</si>
  <si>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</si>
  <si>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</si>
  <si>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</si>
  <si>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</si>
  <si>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</si>
  <si>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</si>
  <si>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</si>
  <si>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</si>
  <si>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</si>
  <si>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</si>
  <si>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</si>
  <si>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</si>
  <si>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</si>
  <si>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</si>
  <si>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</si>
  <si>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</si>
  <si>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</si>
  <si>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</si>
  <si>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</si>
  <si>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</si>
  <si>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</si>
  <si>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</si>
  <si>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</si>
  <si>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</si>
  <si>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</si>
  <si>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</si>
  <si>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</si>
  <si>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</si>
  <si>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</si>
  <si>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</si>
  <si>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</si>
  <si>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</si>
  <si>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</si>
  <si>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</si>
  <si>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</si>
  <si>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</si>
  <si>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</si>
  <si>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</si>
  <si>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</si>
  <si>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</si>
  <si>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</si>
  <si>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</si>
  <si>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</si>
  <si>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</si>
  <si>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</si>
  <si>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</si>
  <si>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</si>
  <si>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</si>
  <si>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</si>
  <si>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</si>
  <si>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</si>
  <si>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</si>
  <si>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</si>
  <si>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</si>
  <si>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</si>
  <si>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</si>
  <si>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</si>
  <si>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</si>
  <si>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</si>
  <si>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</si>
  <si>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</si>
  <si>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</si>
  <si>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</si>
  <si>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</si>
  <si>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</si>
  <si>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</si>
  <si>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</si>
  <si>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</si>
  <si>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</si>
  <si>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</si>
  <si>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</si>
  <si>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</si>
  <si>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</si>
  <si>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</si>
  <si>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</si>
  <si>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</si>
  <si>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</si>
  <si>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</si>
  <si>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</si>
  <si>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</si>
  <si>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</si>
  <si>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</si>
  <si>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</si>
  <si>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</si>
  <si>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</si>
  <si>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</si>
  <si>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</si>
  <si>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</si>
  <si>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</si>
  <si>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</si>
  <si>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</si>
  <si>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</si>
  <si>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</si>
  <si>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</si>
  <si>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</si>
  <si>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</si>
  <si>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</si>
  <si>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</si>
  <si>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</si>
  <si>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</si>
  <si>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</si>
  <si>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</si>
  <si>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</si>
  <si>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</si>
  <si>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</si>
  <si>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</si>
  <si>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</si>
  <si>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</si>
  <si>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</si>
  <si>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</si>
  <si>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</si>
  <si>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</si>
  <si>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</si>
  <si>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</si>
  <si>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</si>
  <si>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</si>
  <si>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</si>
  <si>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</si>
  <si>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</si>
  <si>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</si>
  <si>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</si>
  <si>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</si>
  <si>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</si>
  <si>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</si>
  <si>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</si>
  <si>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</si>
  <si>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</si>
  <si>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</si>
  <si>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</si>
  <si>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</si>
  <si>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</si>
  <si>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</si>
  <si>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</si>
  <si>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</si>
  <si>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</si>
  <si>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</si>
  <si>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</si>
  <si>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</si>
  <si>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</si>
  <si>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</si>
  <si>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</si>
  <si>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</si>
  <si>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</si>
  <si>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</si>
  <si>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</si>
  <si>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</si>
  <si>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</si>
  <si>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</si>
  <si>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</si>
  <si>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</si>
  <si>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</si>
  <si>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</si>
  <si>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</si>
  <si>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</si>
  <si>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</si>
  <si>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</si>
  <si>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</si>
  <si>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</si>
  <si>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</si>
  <si>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</si>
  <si>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</si>
  <si>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</si>
  <si>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</si>
  <si>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</si>
  <si>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</si>
  <si>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</si>
  <si>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</si>
  <si>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</si>
  <si>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</si>
  <si>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</si>
  <si>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</si>
  <si>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</si>
  <si>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</si>
  <si>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</si>
  <si>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</si>
  <si>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</si>
  <si>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</si>
  <si>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</si>
  <si>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</si>
  <si>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</si>
  <si>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</si>
  <si>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</si>
  <si>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</si>
  <si>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</si>
  <si>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</si>
  <si>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</si>
  <si>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</si>
  <si>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</si>
  <si>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</si>
  <si>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</si>
  <si>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</si>
  <si>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</si>
  <si>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</si>
  <si>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</si>
  <si>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</si>
  <si>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</si>
  <si>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</si>
  <si>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</si>
  <si>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</si>
  <si>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</si>
  <si>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</si>
  <si>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</si>
  <si>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</si>
  <si>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</si>
  <si>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</si>
  <si>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</si>
  <si>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</si>
  <si>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</si>
  <si>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</si>
  <si>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</si>
  <si>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</si>
  <si>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</si>
  <si>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</si>
  <si>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</si>
  <si>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</si>
  <si>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</si>
  <si>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</si>
  <si>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</si>
  <si>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</si>
  <si>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</si>
  <si>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</si>
  <si>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</si>
  <si>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</si>
  <si>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</si>
  <si>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</si>
  <si>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</si>
  <si>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</si>
  <si>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</si>
  <si>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</si>
  <si>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</si>
  <si>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</si>
  <si>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</si>
  <si>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</si>
  <si>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</si>
  <si>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</si>
  <si>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</si>
  <si>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</si>
  <si>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</si>
  <si>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</si>
  <si>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</si>
  <si>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</si>
  <si>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</si>
  <si>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</si>
  <si>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</si>
  <si>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</si>
  <si>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</si>
  <si>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</si>
  <si>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</si>
  <si>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</si>
  <si>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</si>
  <si>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</si>
  <si>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</si>
  <si>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</si>
  <si>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</si>
  <si>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</si>
  <si>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</si>
  <si>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</si>
  <si>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</si>
  <si>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</si>
  <si>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</si>
  <si>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</si>
  <si>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</si>
  <si>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</si>
  <si>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</si>
  <si>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</si>
  <si>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</si>
  <si>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</si>
  <si>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</si>
  <si>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</si>
  <si>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</si>
  <si>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</si>
  <si>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</si>
  <si>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</si>
  <si>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</si>
  <si>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</si>
  <si>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</si>
  <si>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</si>
  <si>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</si>
  <si>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</si>
  <si>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</si>
  <si>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</si>
  <si>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</si>
  <si>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</si>
  <si>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</si>
  <si>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</si>
  <si>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</si>
  <si>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</si>
  <si>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</si>
  <si>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</si>
  <si>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</si>
  <si>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</si>
  <si>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</si>
  <si>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</si>
  <si>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</si>
  <si>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</si>
  <si>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</si>
  <si>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</si>
  <si>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</si>
  <si>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</si>
  <si>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</si>
  <si>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</si>
  <si>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</si>
  <si>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</si>
  <si>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</si>
  <si>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</si>
  <si>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</si>
  <si>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</si>
  <si>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</si>
  <si>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</si>
  <si>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</si>
  <si>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</si>
  <si>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</si>
  <si>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</si>
  <si>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</si>
  <si>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</si>
  <si>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</si>
  <si>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</si>
  <si>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</si>
  <si>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</si>
  <si>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</si>
  <si>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</si>
  <si>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</si>
  <si>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</si>
  <si>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</si>
  <si>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</si>
  <si>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</si>
  <si>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</si>
  <si>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</si>
  <si>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</si>
  <si>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</si>
  <si>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</si>
  <si>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</si>
  <si>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</si>
  <si>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</si>
  <si>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</si>
  <si>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</si>
  <si>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</si>
  <si>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</si>
  <si>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</si>
  <si>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</si>
  <si>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</si>
  <si>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</si>
  <si>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</si>
  <si>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</si>
  <si>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</si>
  <si>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</si>
  <si>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</si>
  <si>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</si>
  <si>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</si>
  <si>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</si>
  <si>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</si>
  <si>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</si>
  <si>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</si>
  <si>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</si>
  <si>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</si>
  <si>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</si>
  <si>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</si>
  <si>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</si>
  <si>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</si>
  <si>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</si>
  <si>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</si>
  <si>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</si>
  <si>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</si>
  <si>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</si>
  <si>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</si>
  <si>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</si>
  <si>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</si>
  <si>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</si>
  <si>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</si>
  <si>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</si>
  <si>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</si>
  <si>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</si>
  <si>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</si>
  <si>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</si>
  <si>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</si>
  <si>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</si>
  <si>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</si>
  <si>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</si>
  <si>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</si>
  <si>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</si>
  <si>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</si>
  <si>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</si>
  <si>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</si>
  <si>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</si>
  <si>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</si>
  <si>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</si>
  <si>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Idaho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</si>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</sst>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4</v>
      </c>
      <c r="F6" s="9" t="s">
        <v>217</v>
      </c>
      <c r="G6" s="26">
        <v>7</v>
      </c>
      <c r="H6" s="9" t="s">
        <v>217</v>
      </c>
      <c r="I6" s="10" t="s">
        <v>217</v>
      </c>
      <c r="J6" s="10" t="s">
        <v>217</v>
      </c>
      <c r="K6" s="9" t="s">
        <v>217</v>
      </c>
    </row>
    <row r="7" spans="1:11" x14ac:dyDescent="0.2">
      <c r="A7" s="81" t="s">
        <v>12</v>
      </c>
      <c r="B7" s="29" t="s">
        <v>217</v>
      </c>
      <c r="C7" s="91">
        <v>12017868</v>
      </c>
      <c r="D7" s="31" t="str">
        <f>IF($B7="N/A","N/A",IF(C7&gt;15,"No",IF(C7&lt;-15,"No","Yes")))</f>
        <v>N/A</v>
      </c>
      <c r="E7" s="30">
        <v>12233065</v>
      </c>
      <c r="F7" s="31" t="str">
        <f>IF($B7="N/A","N/A",IF(E7&gt;15,"No",IF(E7&lt;-15,"No","Yes")))</f>
        <v>N/A</v>
      </c>
      <c r="G7" s="30">
        <v>10435431</v>
      </c>
      <c r="H7" s="31" t="str">
        <f>IF($B7="N/A","N/A",IF(G7&gt;15,"No",IF(G7&lt;-15,"No","Yes")))</f>
        <v>N/A</v>
      </c>
      <c r="I7" s="32">
        <v>1.7909999999999999</v>
      </c>
      <c r="J7" s="32">
        <v>-14.7</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3.3541723000000002E-2</v>
      </c>
      <c r="D10" s="9" t="str">
        <f>IF($B10="N/A","N/A",IF(C10&gt;15,"No",IF(C10&lt;-15,"No","Yes")))</f>
        <v>N/A</v>
      </c>
      <c r="E10" s="9">
        <v>8.9102772000000004E-3</v>
      </c>
      <c r="F10" s="9" t="str">
        <f>IF($B10="N/A","N/A",IF(E10&gt;15,"No",IF(E10&lt;-15,"No","Yes")))</f>
        <v>N/A</v>
      </c>
      <c r="G10" s="9">
        <v>0</v>
      </c>
      <c r="H10" s="9" t="str">
        <f>IF($B10="N/A","N/A",IF(G10&gt;15,"No",IF(G10&lt;-15,"No","Yes")))</f>
        <v>N/A</v>
      </c>
      <c r="I10" s="10">
        <v>-73.400000000000006</v>
      </c>
      <c r="J10" s="10">
        <v>-100</v>
      </c>
      <c r="K10" s="9" t="str">
        <f t="shared" si="0"/>
        <v>No</v>
      </c>
    </row>
    <row r="11" spans="1:11" x14ac:dyDescent="0.2">
      <c r="A11" s="81" t="s">
        <v>853</v>
      </c>
      <c r="B11" s="34" t="s">
        <v>217</v>
      </c>
      <c r="C11" s="90">
        <v>26.396811813999999</v>
      </c>
      <c r="D11" s="9" t="str">
        <f>IF($B11="N/A","N/A",IF(C11&gt;15,"No",IF(C11&lt;-15,"No","Yes")))</f>
        <v>N/A</v>
      </c>
      <c r="E11" s="9">
        <v>28.057669929999999</v>
      </c>
      <c r="F11" s="9" t="str">
        <f>IF($B11="N/A","N/A",IF(E11&gt;15,"No",IF(E11&lt;-15,"No","Yes")))</f>
        <v>N/A</v>
      </c>
      <c r="G11" s="9">
        <v>0</v>
      </c>
      <c r="H11" s="9" t="str">
        <f>IF($B11="N/A","N/A",IF(G11&gt;15,"No",IF(G11&lt;-15,"No","Yes")))</f>
        <v>N/A</v>
      </c>
      <c r="I11" s="10">
        <v>6.2919999999999998</v>
      </c>
      <c r="J11" s="10">
        <v>-100</v>
      </c>
      <c r="K11" s="9" t="str">
        <f t="shared" si="0"/>
        <v>No</v>
      </c>
    </row>
    <row r="12" spans="1:11" x14ac:dyDescent="0.2">
      <c r="A12" s="81" t="s">
        <v>854</v>
      </c>
      <c r="B12" s="92" t="s">
        <v>218</v>
      </c>
      <c r="C12" s="90" t="s">
        <v>217</v>
      </c>
      <c r="D12" s="9" t="str">
        <f>IF(OR($B12="N/A",$C12="N/A"),"N/A",IF(C12&gt;100,"No",IF(C12&lt;95,"No","Yes")))</f>
        <v>N/A</v>
      </c>
      <c r="E12" s="90">
        <v>74.792858609999996</v>
      </c>
      <c r="F12" s="9" t="str">
        <f>IF(OR($B12="N/A",$E12="N/A"),"N/A",IF(E12&gt;100,"No",IF(E12&lt;95,"No","Yes")))</f>
        <v>No</v>
      </c>
      <c r="G12" s="90">
        <v>72.655005815999999</v>
      </c>
      <c r="H12" s="9" t="str">
        <f>IF($B12="N/A","N/A",IF(G12&gt;100,"No",IF(G12&lt;95,"No","Yes")))</f>
        <v>No</v>
      </c>
      <c r="I12" s="93" t="s">
        <v>217</v>
      </c>
      <c r="J12" s="93">
        <v>-2.86</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71.226333840999999</v>
      </c>
      <c r="F15" s="9" t="str">
        <f>IF(OR($B15="N/A",$E15="N/A"),"N/A",IF(E15&gt;100,"No",IF(E15&lt;95,"No","Yes")))</f>
        <v>No</v>
      </c>
      <c r="G15" s="90">
        <v>86.367673745000005</v>
      </c>
      <c r="H15" s="9" t="str">
        <f>IF($B15="N/A","N/A",IF(G15&gt;100,"No",IF(G15&lt;95,"No","Yes")))</f>
        <v>No</v>
      </c>
      <c r="I15" s="93" t="s">
        <v>217</v>
      </c>
      <c r="J15" s="93">
        <v>21.26</v>
      </c>
      <c r="K15" s="9" t="str">
        <f t="shared" si="0"/>
        <v>Yes</v>
      </c>
    </row>
    <row r="16" spans="1:11" x14ac:dyDescent="0.2">
      <c r="A16" s="81" t="s">
        <v>335</v>
      </c>
      <c r="B16" s="34" t="s">
        <v>217</v>
      </c>
      <c r="C16" s="79">
        <v>8841503</v>
      </c>
      <c r="D16" s="9" t="str">
        <f>IF($B16="N/A","N/A",IF(C16&gt;15,"No",IF(C16&lt;-15,"No","Yes")))</f>
        <v>N/A</v>
      </c>
      <c r="E16" s="35">
        <v>8799662</v>
      </c>
      <c r="F16" s="9" t="str">
        <f>IF($B16="N/A","N/A",IF(E16&gt;15,"No",IF(E16&lt;-15,"No","Yes")))</f>
        <v>N/A</v>
      </c>
      <c r="G16" s="35">
        <v>10435431</v>
      </c>
      <c r="H16" s="9" t="str">
        <f>IF($B16="N/A","N/A",IF(G16&gt;15,"No",IF(G16&lt;-15,"No","Yes")))</f>
        <v>N/A</v>
      </c>
      <c r="I16" s="10">
        <v>-0.47299999999999998</v>
      </c>
      <c r="J16" s="10">
        <v>18.59</v>
      </c>
      <c r="K16" s="9" t="str">
        <f t="shared" si="0"/>
        <v>Yes</v>
      </c>
    </row>
    <row r="17" spans="1:11" x14ac:dyDescent="0.2">
      <c r="A17" s="81" t="s">
        <v>442</v>
      </c>
      <c r="B17" s="34" t="s">
        <v>219</v>
      </c>
      <c r="C17" s="90">
        <v>7.3561135476999997</v>
      </c>
      <c r="D17" s="9" t="str">
        <f>IF($B17="N/A","N/A",IF(C17&gt;20,"No",IF(C17&lt;5,"No","Yes")))</f>
        <v>Yes</v>
      </c>
      <c r="E17" s="9">
        <v>7.0926815143999997</v>
      </c>
      <c r="F17" s="9" t="str">
        <f>IF($B17="N/A","N/A",IF(E17&gt;20,"No",IF(E17&lt;5,"No","Yes")))</f>
        <v>Yes</v>
      </c>
      <c r="G17" s="9">
        <v>12.497145542</v>
      </c>
      <c r="H17" s="9" t="str">
        <f>IF($B17="N/A","N/A",IF(G17&gt;20,"No",IF(G17&lt;5,"No","Yes")))</f>
        <v>Yes</v>
      </c>
      <c r="I17" s="10">
        <v>-3.58</v>
      </c>
      <c r="J17" s="10">
        <v>76.2</v>
      </c>
      <c r="K17" s="9" t="str">
        <f t="shared" si="0"/>
        <v>No</v>
      </c>
    </row>
    <row r="18" spans="1:11" x14ac:dyDescent="0.2">
      <c r="A18" s="81" t="s">
        <v>443</v>
      </c>
      <c r="B18" s="29" t="s">
        <v>217</v>
      </c>
      <c r="C18" s="90" t="s">
        <v>217</v>
      </c>
      <c r="D18" s="9" t="str">
        <f>IF($B18="N/A","N/A",IF(C18&gt;15,"No",IF(C18&lt;-15,"No","Yes")))</f>
        <v>N/A</v>
      </c>
      <c r="E18" s="9" t="s">
        <v>217</v>
      </c>
      <c r="F18" s="9" t="str">
        <f>IF($B18="N/A","N/A",IF(E18&gt;15,"No",IF(E18&lt;-15,"No","Yes")))</f>
        <v>N/A</v>
      </c>
      <c r="G18" s="9">
        <v>87.502854458000002</v>
      </c>
      <c r="H18" s="9" t="str">
        <f>IF($B18="N/A","N/A",IF(G18&gt;15,"No",IF(G18&lt;-15,"No","Yes")))</f>
        <v>N/A</v>
      </c>
      <c r="I18" s="10" t="s">
        <v>217</v>
      </c>
      <c r="J18" s="10" t="s">
        <v>217</v>
      </c>
      <c r="K18" s="9" t="str">
        <f t="shared" si="0"/>
        <v>N/A</v>
      </c>
    </row>
    <row r="19" spans="1:11" x14ac:dyDescent="0.2">
      <c r="A19" s="81" t="s">
        <v>444</v>
      </c>
      <c r="B19" s="34" t="s">
        <v>220</v>
      </c>
      <c r="C19" s="90">
        <v>0.38412021120000001</v>
      </c>
      <c r="D19" s="9" t="str">
        <f>IF($B19="N/A","N/A",IF(C19&gt;1,"Yes","No"))</f>
        <v>No</v>
      </c>
      <c r="E19" s="9">
        <v>2.013009136</v>
      </c>
      <c r="F19" s="9" t="str">
        <f>IF($B19="N/A","N/A",IF(E19&gt;1,"Yes","No"))</f>
        <v>Yes</v>
      </c>
      <c r="G19" s="9">
        <v>17.326078816999999</v>
      </c>
      <c r="H19" s="9" t="str">
        <f>IF($B19="N/A","N/A",IF(G19&gt;1,"Yes","No"))</f>
        <v>Yes</v>
      </c>
      <c r="I19" s="10">
        <v>424.1</v>
      </c>
      <c r="J19" s="10">
        <v>760.7</v>
      </c>
      <c r="K19" s="9" t="str">
        <f t="shared" si="0"/>
        <v>No</v>
      </c>
    </row>
    <row r="20" spans="1:11" x14ac:dyDescent="0.2">
      <c r="A20" s="81" t="s">
        <v>856</v>
      </c>
      <c r="B20" s="34" t="s">
        <v>217</v>
      </c>
      <c r="C20" s="83">
        <v>141.18179140999999</v>
      </c>
      <c r="D20" s="9" t="str">
        <f>IF($B20="N/A","N/A",IF(C20&gt;15,"No",IF(C20&lt;-15,"No","Yes")))</f>
        <v>N/A</v>
      </c>
      <c r="E20" s="36">
        <v>99.615486231000006</v>
      </c>
      <c r="F20" s="9" t="str">
        <f>IF($B20="N/A","N/A",IF(E20&gt;15,"No",IF(E20&lt;-15,"No","Yes")))</f>
        <v>N/A</v>
      </c>
      <c r="G20" s="36">
        <v>90.946097758999997</v>
      </c>
      <c r="H20" s="9" t="str">
        <f>IF($B20="N/A","N/A",IF(G20&gt;15,"No",IF(G20&lt;-15,"No","Yes")))</f>
        <v>N/A</v>
      </c>
      <c r="I20" s="10">
        <v>-29.4</v>
      </c>
      <c r="J20" s="10">
        <v>-8.6999999999999993</v>
      </c>
      <c r="K20" s="9" t="str">
        <f t="shared" si="0"/>
        <v>Yes</v>
      </c>
    </row>
    <row r="21" spans="1:11" x14ac:dyDescent="0.2">
      <c r="A21" s="81" t="s">
        <v>34</v>
      </c>
      <c r="B21" s="34" t="s">
        <v>217</v>
      </c>
      <c r="C21" s="94">
        <v>3.0714584000000001E-3</v>
      </c>
      <c r="D21" s="9" t="str">
        <f>IF($B21="N/A","N/A",IF(C21&gt;15,"No",IF(C21&lt;-15,"No","Yes")))</f>
        <v>N/A</v>
      </c>
      <c r="E21" s="95">
        <v>0</v>
      </c>
      <c r="F21" s="9" t="str">
        <f>IF($B21="N/A","N/A",IF(E21&gt;15,"No",IF(E21&lt;-15,"No","Yes")))</f>
        <v>N/A</v>
      </c>
      <c r="G21" s="95">
        <v>0</v>
      </c>
      <c r="H21" s="9" t="str">
        <f>IF($B21="N/A","N/A",IF(G21&gt;15,"No",IF(G21&lt;-15,"No","Yes")))</f>
        <v>N/A</v>
      </c>
      <c r="I21" s="10">
        <v>-100</v>
      </c>
      <c r="J21" s="10" t="s">
        <v>1743</v>
      </c>
      <c r="K21" s="9" t="str">
        <f t="shared" si="0"/>
        <v>N/A</v>
      </c>
    </row>
    <row r="22" spans="1:11" x14ac:dyDescent="0.2">
      <c r="A22" s="81" t="s">
        <v>1722</v>
      </c>
      <c r="B22" s="34" t="s">
        <v>217</v>
      </c>
      <c r="C22" s="94">
        <v>12.514577982</v>
      </c>
      <c r="D22" s="9" t="str">
        <f>IF($B22="N/A","N/A",IF(C22&gt;15,"No",IF(C22&lt;-15,"No","Yes")))</f>
        <v>N/A</v>
      </c>
      <c r="E22" s="95">
        <v>13.181403657000001</v>
      </c>
      <c r="F22" s="9" t="str">
        <f>IF($B22="N/A","N/A",IF(E22&gt;15,"No",IF(E22&lt;-15,"No","Yes")))</f>
        <v>N/A</v>
      </c>
      <c r="G22" s="95">
        <v>0</v>
      </c>
      <c r="H22" s="9" t="str">
        <f>IF($B22="N/A","N/A",IF(G22&gt;15,"No",IF(G22&lt;-15,"No","Yes")))</f>
        <v>N/A</v>
      </c>
      <c r="I22" s="10">
        <v>5.3280000000000003</v>
      </c>
      <c r="J22" s="10">
        <v>-100</v>
      </c>
      <c r="K22" s="9" t="str">
        <f t="shared" si="0"/>
        <v>No</v>
      </c>
    </row>
    <row r="23" spans="1:11" x14ac:dyDescent="0.2">
      <c r="A23" s="81" t="s">
        <v>35</v>
      </c>
      <c r="B23" s="34" t="s">
        <v>217</v>
      </c>
      <c r="C23" s="94">
        <v>13.888019290000001</v>
      </c>
      <c r="D23" s="9" t="str">
        <f>IF($B23="N/A","N/A",IF(C23&gt;15,"No",IF(C23&lt;-15,"No","Yes")))</f>
        <v>N/A</v>
      </c>
      <c r="E23" s="95">
        <v>14.878766512</v>
      </c>
      <c r="F23" s="9" t="str">
        <f>IF($B23="N/A","N/A",IF(E23&gt;15,"No",IF(E23&lt;-15,"No","Yes")))</f>
        <v>N/A</v>
      </c>
      <c r="G23" s="95">
        <v>0</v>
      </c>
      <c r="H23" s="9" t="str">
        <f>IF($B23="N/A","N/A",IF(G23&gt;15,"No",IF(G23&lt;-15,"No","Yes")))</f>
        <v>N/A</v>
      </c>
      <c r="I23" s="10">
        <v>7.1340000000000003</v>
      </c>
      <c r="J23" s="10">
        <v>-100</v>
      </c>
      <c r="K23" s="9" t="str">
        <f t="shared" si="0"/>
        <v>No</v>
      </c>
    </row>
    <row r="24" spans="1:11" x14ac:dyDescent="0.2">
      <c r="A24" s="81" t="s">
        <v>857</v>
      </c>
      <c r="B24" s="34" t="s">
        <v>247</v>
      </c>
      <c r="C24" s="83">
        <v>50</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v>18.418325206999999</v>
      </c>
      <c r="D25" s="9" t="str">
        <f>IF($B25="N/A","N/A",IF(C25&gt;250,"No",IF(C25&lt;20,"No","Yes")))</f>
        <v>No</v>
      </c>
      <c r="E25" s="36">
        <v>19.172562837000001</v>
      </c>
      <c r="F25" s="9" t="str">
        <f>IF($B25="N/A","N/A",IF(E25&gt;250,"No",IF(E25&lt;20,"No","Yes")))</f>
        <v>No</v>
      </c>
      <c r="G25" s="36" t="s">
        <v>1743</v>
      </c>
      <c r="H25" s="9" t="str">
        <f>IF($B25="N/A","N/A",IF(G25&gt;250,"No",IF(G25&lt;20,"No","Yes")))</f>
        <v>No</v>
      </c>
      <c r="I25" s="10">
        <v>4.0949999999999998</v>
      </c>
      <c r="J25" s="10" t="s">
        <v>1743</v>
      </c>
      <c r="K25" s="9" t="str">
        <f t="shared" si="0"/>
        <v>N/A</v>
      </c>
    </row>
    <row r="26" spans="1:11" x14ac:dyDescent="0.2">
      <c r="A26" s="81" t="s">
        <v>859</v>
      </c>
      <c r="B26" s="34" t="s">
        <v>249</v>
      </c>
      <c r="C26" s="83">
        <v>4.0026275349000002</v>
      </c>
      <c r="D26" s="9" t="str">
        <f>IF($B26="N/A","N/A",IF(C26&gt;5,"No",IF(C26&lt;3,"No","Yes")))</f>
        <v>Yes</v>
      </c>
      <c r="E26" s="36">
        <v>4.0029187341999997</v>
      </c>
      <c r="F26" s="9" t="str">
        <f>IF($B26="N/A","N/A",IF(E26&gt;5,"No",IF(E26&lt;3,"No","Yes")))</f>
        <v>Yes</v>
      </c>
      <c r="G26" s="36" t="s">
        <v>1743</v>
      </c>
      <c r="H26" s="9" t="str">
        <f>IF($B26="N/A","N/A",IF(G26&gt;5,"No",IF(G26&lt;3,"No","Yes")))</f>
        <v>No</v>
      </c>
      <c r="I26" s="10">
        <v>7.3000000000000001E-3</v>
      </c>
      <c r="J26" s="10" t="s">
        <v>1743</v>
      </c>
      <c r="K26" s="9" t="str">
        <f t="shared" si="0"/>
        <v>N/A</v>
      </c>
    </row>
    <row r="27" spans="1:11" x14ac:dyDescent="0.2">
      <c r="A27" s="81" t="s">
        <v>131</v>
      </c>
      <c r="B27" s="34" t="s">
        <v>217</v>
      </c>
      <c r="C27" s="79">
        <v>15923</v>
      </c>
      <c r="D27" s="34" t="s">
        <v>217</v>
      </c>
      <c r="E27" s="35">
        <v>19813</v>
      </c>
      <c r="F27" s="34" t="s">
        <v>217</v>
      </c>
      <c r="G27" s="35">
        <v>44930</v>
      </c>
      <c r="H27" s="9" t="str">
        <f>IF($B27="N/A","N/A",IF(G27&gt;15,"No",IF(G27&lt;-15,"No","Yes")))</f>
        <v>N/A</v>
      </c>
      <c r="I27" s="10">
        <v>24.43</v>
      </c>
      <c r="J27" s="10">
        <v>126.8</v>
      </c>
      <c r="K27" s="9" t="str">
        <f t="shared" si="0"/>
        <v>No</v>
      </c>
    </row>
    <row r="28" spans="1:11" x14ac:dyDescent="0.2">
      <c r="A28" s="81" t="s">
        <v>350</v>
      </c>
      <c r="B28" s="34" t="s">
        <v>217</v>
      </c>
      <c r="C28" s="79" t="s">
        <v>217</v>
      </c>
      <c r="D28" s="34" t="s">
        <v>217</v>
      </c>
      <c r="E28" s="35" t="s">
        <v>217</v>
      </c>
      <c r="F28" s="34" t="s">
        <v>217</v>
      </c>
      <c r="G28" s="8">
        <v>0.43055241319999998</v>
      </c>
      <c r="H28" s="9" t="str">
        <f>IF($B28="N/A","N/A",IF(G28&gt;15,"No",IF(G28&lt;-15,"No","Yes")))</f>
        <v>N/A</v>
      </c>
      <c r="I28" s="10" t="s">
        <v>217</v>
      </c>
      <c r="J28" s="10" t="s">
        <v>217</v>
      </c>
      <c r="K28" s="9" t="str">
        <f t="shared" si="0"/>
        <v>N/A</v>
      </c>
    </row>
    <row r="29" spans="1:11" ht="25.5" x14ac:dyDescent="0.2">
      <c r="A29" s="81" t="s">
        <v>835</v>
      </c>
      <c r="B29" s="34" t="s">
        <v>217</v>
      </c>
      <c r="C29" s="36">
        <v>45.053444702999997</v>
      </c>
      <c r="D29" s="34" t="s">
        <v>217</v>
      </c>
      <c r="E29" s="36">
        <v>43.413970624999997</v>
      </c>
      <c r="F29" s="34" t="s">
        <v>217</v>
      </c>
      <c r="G29" s="36">
        <v>93.777498331000004</v>
      </c>
      <c r="H29" s="34" t="s">
        <v>217</v>
      </c>
      <c r="I29" s="10">
        <v>-3.64</v>
      </c>
      <c r="J29" s="10">
        <v>116</v>
      </c>
      <c r="K29" s="9" t="str">
        <f t="shared" si="0"/>
        <v>No</v>
      </c>
    </row>
    <row r="30" spans="1:11" x14ac:dyDescent="0.2">
      <c r="A30" s="81" t="s">
        <v>27</v>
      </c>
      <c r="B30" s="34" t="s">
        <v>221</v>
      </c>
      <c r="C30" s="35">
        <v>11</v>
      </c>
      <c r="D30" s="9" t="str">
        <f>IF($B30="N/A","N/A",IF(C30="N/A","N/A",IF(C30=0,"Yes","No")))</f>
        <v>No</v>
      </c>
      <c r="E30" s="35">
        <v>0</v>
      </c>
      <c r="F30" s="9" t="str">
        <f>IF($B30="N/A","N/A",IF(E30="N/A","N/A",IF(E30=0,"Yes","No")))</f>
        <v>Yes</v>
      </c>
      <c r="G30" s="35">
        <v>0</v>
      </c>
      <c r="H30" s="9" t="str">
        <f>IF($B30="N/A","N/A",IF(G30=0,"Yes","No"))</f>
        <v>Yes</v>
      </c>
      <c r="I30" s="10">
        <v>-100</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1612346</v>
      </c>
      <c r="F36" s="9" t="str">
        <f t="shared" si="4"/>
        <v>N/A</v>
      </c>
      <c r="G36" s="79">
        <v>0</v>
      </c>
      <c r="H36" s="9" t="str">
        <f t="shared" si="5"/>
        <v>N/A</v>
      </c>
      <c r="I36" s="10" t="s">
        <v>217</v>
      </c>
      <c r="J36" s="10">
        <v>-100</v>
      </c>
      <c r="K36" s="9" t="str">
        <f t="shared" si="0"/>
        <v>No</v>
      </c>
    </row>
    <row r="37" spans="1:11" x14ac:dyDescent="0.2">
      <c r="A37" s="2" t="s">
        <v>663</v>
      </c>
      <c r="B37" s="96" t="s">
        <v>217</v>
      </c>
      <c r="C37" s="80" t="s">
        <v>217</v>
      </c>
      <c r="D37" s="9" t="str">
        <f t="shared" si="4"/>
        <v>N/A</v>
      </c>
      <c r="E37" s="80">
        <v>93.397198864000003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v>1.0627991758999999</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v>94.459998040000002</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v>0</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v>5.5311328957999999</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1819967</v>
      </c>
      <c r="F46" s="9" t="str">
        <f t="shared" si="4"/>
        <v>N/A</v>
      </c>
      <c r="G46" s="79">
        <v>0</v>
      </c>
      <c r="H46" s="9" t="str">
        <f t="shared" si="5"/>
        <v>N/A</v>
      </c>
      <c r="I46" s="10" t="s">
        <v>217</v>
      </c>
      <c r="J46" s="10">
        <v>-100</v>
      </c>
      <c r="K46" s="9" t="str">
        <f t="shared" si="0"/>
        <v>No</v>
      </c>
    </row>
    <row r="47" spans="1:11" x14ac:dyDescent="0.2">
      <c r="A47" s="2" t="s">
        <v>672</v>
      </c>
      <c r="B47" s="96" t="s">
        <v>217</v>
      </c>
      <c r="C47" s="80" t="s">
        <v>217</v>
      </c>
      <c r="D47" s="9" t="str">
        <f t="shared" si="4"/>
        <v>N/A</v>
      </c>
      <c r="E47" s="80">
        <v>0</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v>11.563341532999999</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v>4.1159537508000001</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8191112</v>
      </c>
      <c r="D6" s="9" t="str">
        <f>IF($B6="N/A","N/A",IF(C6&gt;15,"No",IF(C6&lt;-15,"No","Yes")))</f>
        <v>N/A</v>
      </c>
      <c r="E6" s="35">
        <v>8175530</v>
      </c>
      <c r="F6" s="9" t="str">
        <f>IF($B6="N/A","N/A",IF(E6&gt;15,"No",IF(E6&lt;-15,"No","Yes")))</f>
        <v>N/A</v>
      </c>
      <c r="G6" s="35">
        <v>9131300</v>
      </c>
      <c r="H6" s="9" t="str">
        <f>IF($B6="N/A","N/A",IF(G6&gt;15,"No",IF(G6&lt;-15,"No","Yes")))</f>
        <v>N/A</v>
      </c>
      <c r="I6" s="10">
        <v>-0.19</v>
      </c>
      <c r="J6" s="10">
        <v>11.69</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11.957790345999999</v>
      </c>
      <c r="D9" s="9" t="str">
        <f t="shared" ref="D9:D15" si="1">IF($B9="N/A","N/A",IF(C9&gt;15,"No",IF(C9&lt;-15,"No","Yes")))</f>
        <v>N/A</v>
      </c>
      <c r="E9" s="8">
        <v>12.384738359</v>
      </c>
      <c r="F9" s="9" t="str">
        <f t="shared" ref="F9:F15" si="2">IF($B9="N/A","N/A",IF(E9&gt;15,"No",IF(E9&lt;-15,"No","Yes")))</f>
        <v>N/A</v>
      </c>
      <c r="G9" s="8">
        <v>12.814298074</v>
      </c>
      <c r="H9" s="9" t="str">
        <f t="shared" ref="H9:H15" si="3">IF($B9="N/A","N/A",IF(G9&gt;15,"No",IF(G9&lt;-15,"No","Yes")))</f>
        <v>N/A</v>
      </c>
      <c r="I9" s="10">
        <v>3.57</v>
      </c>
      <c r="J9" s="10">
        <v>3.468</v>
      </c>
      <c r="K9" s="9" t="str">
        <f t="shared" si="0"/>
        <v>Yes</v>
      </c>
    </row>
    <row r="10" spans="1:11" x14ac:dyDescent="0.2">
      <c r="A10" s="81" t="s">
        <v>36</v>
      </c>
      <c r="B10" s="34" t="s">
        <v>217</v>
      </c>
      <c r="C10" s="80">
        <v>0</v>
      </c>
      <c r="D10" s="9" t="str">
        <f t="shared" si="1"/>
        <v>N/A</v>
      </c>
      <c r="E10" s="8">
        <v>0</v>
      </c>
      <c r="F10" s="9" t="str">
        <f t="shared" si="2"/>
        <v>N/A</v>
      </c>
      <c r="G10" s="8">
        <v>27.185395965000001</v>
      </c>
      <c r="H10" s="9" t="str">
        <f t="shared" si="3"/>
        <v>N/A</v>
      </c>
      <c r="I10" s="10" t="s">
        <v>1743</v>
      </c>
      <c r="J10" s="10" t="s">
        <v>1743</v>
      </c>
      <c r="K10" s="9" t="str">
        <f t="shared" si="0"/>
        <v>N/A</v>
      </c>
    </row>
    <row r="11" spans="1:11" x14ac:dyDescent="0.2">
      <c r="A11" s="81" t="s">
        <v>37</v>
      </c>
      <c r="B11" s="34" t="s">
        <v>217</v>
      </c>
      <c r="C11" s="80">
        <v>0</v>
      </c>
      <c r="D11" s="9" t="str">
        <f t="shared" si="1"/>
        <v>N/A</v>
      </c>
      <c r="E11" s="8">
        <v>0</v>
      </c>
      <c r="F11" s="9" t="str">
        <f t="shared" si="2"/>
        <v>N/A</v>
      </c>
      <c r="G11" s="8">
        <v>93.953337302999998</v>
      </c>
      <c r="H11" s="9" t="str">
        <f t="shared" si="3"/>
        <v>N/A</v>
      </c>
      <c r="I11" s="10" t="s">
        <v>1743</v>
      </c>
      <c r="J11" s="10" t="s">
        <v>1743</v>
      </c>
      <c r="K11" s="9" t="str">
        <f t="shared" si="0"/>
        <v>N/A</v>
      </c>
    </row>
    <row r="12" spans="1:11" x14ac:dyDescent="0.2">
      <c r="A12" s="81" t="s">
        <v>38</v>
      </c>
      <c r="B12" s="34" t="s">
        <v>217</v>
      </c>
      <c r="C12" s="80">
        <v>12.544777114</v>
      </c>
      <c r="D12" s="9" t="str">
        <f t="shared" si="1"/>
        <v>N/A</v>
      </c>
      <c r="E12" s="8">
        <v>12.984106197999999</v>
      </c>
      <c r="F12" s="9" t="str">
        <f t="shared" si="2"/>
        <v>N/A</v>
      </c>
      <c r="G12" s="8">
        <v>12.359366445999999</v>
      </c>
      <c r="H12" s="9" t="str">
        <f t="shared" si="3"/>
        <v>N/A</v>
      </c>
      <c r="I12" s="10">
        <v>3.5019999999999998</v>
      </c>
      <c r="J12" s="10">
        <v>-4.8099999999999996</v>
      </c>
      <c r="K12" s="9" t="str">
        <f t="shared" si="0"/>
        <v>Yes</v>
      </c>
    </row>
    <row r="13" spans="1:11" x14ac:dyDescent="0.2">
      <c r="A13" s="81" t="s">
        <v>860</v>
      </c>
      <c r="B13" s="34" t="s">
        <v>217</v>
      </c>
      <c r="C13" s="80">
        <v>49.177216192000003</v>
      </c>
      <c r="D13" s="9" t="str">
        <f t="shared" si="1"/>
        <v>N/A</v>
      </c>
      <c r="E13" s="8">
        <v>53.293027637000002</v>
      </c>
      <c r="F13" s="9" t="str">
        <f t="shared" si="2"/>
        <v>N/A</v>
      </c>
      <c r="G13" s="8">
        <v>44.649417761000002</v>
      </c>
      <c r="H13" s="9" t="str">
        <f t="shared" si="3"/>
        <v>N/A</v>
      </c>
      <c r="I13" s="10">
        <v>8.3689999999999998</v>
      </c>
      <c r="J13" s="10">
        <v>-16.2</v>
      </c>
      <c r="K13" s="9" t="str">
        <f t="shared" si="0"/>
        <v>Yes</v>
      </c>
    </row>
    <row r="14" spans="1:11" x14ac:dyDescent="0.2">
      <c r="A14" s="81" t="s">
        <v>861</v>
      </c>
      <c r="B14" s="34" t="s">
        <v>217</v>
      </c>
      <c r="C14" s="80">
        <v>44.507792180999999</v>
      </c>
      <c r="D14" s="9" t="str">
        <f t="shared" si="1"/>
        <v>N/A</v>
      </c>
      <c r="E14" s="8">
        <v>48.711497966000003</v>
      </c>
      <c r="F14" s="9" t="str">
        <f t="shared" si="2"/>
        <v>N/A</v>
      </c>
      <c r="G14" s="8">
        <v>39.519876158999999</v>
      </c>
      <c r="H14" s="9" t="str">
        <f t="shared" si="3"/>
        <v>N/A</v>
      </c>
      <c r="I14" s="10">
        <v>9.4450000000000003</v>
      </c>
      <c r="J14" s="10">
        <v>-18.899999999999999</v>
      </c>
      <c r="K14" s="9" t="str">
        <f t="shared" si="0"/>
        <v>Yes</v>
      </c>
    </row>
    <row r="15" spans="1:11" x14ac:dyDescent="0.2">
      <c r="A15" s="81" t="s">
        <v>165</v>
      </c>
      <c r="B15" s="34" t="s">
        <v>217</v>
      </c>
      <c r="C15" s="80">
        <v>65.260504311999995</v>
      </c>
      <c r="D15" s="9" t="str">
        <f t="shared" si="1"/>
        <v>N/A</v>
      </c>
      <c r="E15" s="8">
        <v>62.794925833999997</v>
      </c>
      <c r="F15" s="9" t="str">
        <f t="shared" si="2"/>
        <v>N/A</v>
      </c>
      <c r="G15" s="8">
        <v>81.414135994000006</v>
      </c>
      <c r="H15" s="9" t="str">
        <f t="shared" si="3"/>
        <v>N/A</v>
      </c>
      <c r="I15" s="10">
        <v>-3.78</v>
      </c>
      <c r="J15" s="10">
        <v>29.65</v>
      </c>
      <c r="K15" s="9" t="str">
        <f t="shared" si="0"/>
        <v>Yes</v>
      </c>
    </row>
    <row r="16" spans="1:11" x14ac:dyDescent="0.2">
      <c r="A16" s="81" t="s">
        <v>166</v>
      </c>
      <c r="B16" s="34" t="s">
        <v>250</v>
      </c>
      <c r="C16" s="80">
        <v>80.762343379000001</v>
      </c>
      <c r="D16" s="9" t="str">
        <f>IF($B16="N/A","N/A",IF(C16&gt;95,"Yes","No"))</f>
        <v>No</v>
      </c>
      <c r="E16" s="8">
        <v>80.487980596</v>
      </c>
      <c r="F16" s="9" t="str">
        <f>IF($B16="N/A","N/A",IF(E16&gt;95,"Yes","No"))</f>
        <v>No</v>
      </c>
      <c r="G16" s="8">
        <v>73.279686354000006</v>
      </c>
      <c r="H16" s="9" t="str">
        <f>IF($B16="N/A","N/A",IF(G16&gt;95,"Yes","No"))</f>
        <v>No</v>
      </c>
      <c r="I16" s="10">
        <v>-0.34</v>
      </c>
      <c r="J16" s="10">
        <v>-8.9600000000000009</v>
      </c>
      <c r="K16" s="9" t="str">
        <f t="shared" ref="K16:K26" si="4">IF(J16="Div by 0", "N/A", IF(J16="N/A","N/A", IF(J16&gt;30, "No", IF(J16&lt;-30, "No", "Yes"))))</f>
        <v>Yes</v>
      </c>
    </row>
    <row r="17" spans="1:11" x14ac:dyDescent="0.2">
      <c r="A17" s="81" t="s">
        <v>862</v>
      </c>
      <c r="B17" s="59" t="s">
        <v>251</v>
      </c>
      <c r="C17" s="80">
        <v>29.776482119000001</v>
      </c>
      <c r="D17" s="9" t="str">
        <f>IF($B17="N/A","N/A",IF(C17&gt;90,"No",IF(C17&lt;50,"No","Yes")))</f>
        <v>No</v>
      </c>
      <c r="E17" s="8">
        <v>31.180204831000001</v>
      </c>
      <c r="F17" s="9" t="str">
        <f>IF($B17="N/A","N/A",IF(E17&gt;90,"No",IF(E17&lt;50,"No","Yes")))</f>
        <v>No</v>
      </c>
      <c r="G17" s="8">
        <v>32.371349096000003</v>
      </c>
      <c r="H17" s="9" t="str">
        <f>IF($B17="N/A","N/A",IF(G17&gt;90,"No",IF(G17&lt;50,"No","Yes")))</f>
        <v>No</v>
      </c>
      <c r="I17" s="10">
        <v>4.7140000000000004</v>
      </c>
      <c r="J17" s="10">
        <v>3.82</v>
      </c>
      <c r="K17" s="9" t="str">
        <f t="shared" si="4"/>
        <v>Yes</v>
      </c>
    </row>
    <row r="18" spans="1:11" x14ac:dyDescent="0.2">
      <c r="A18" s="81" t="s">
        <v>863</v>
      </c>
      <c r="B18" s="59" t="s">
        <v>228</v>
      </c>
      <c r="C18" s="80">
        <v>20.171815500000001</v>
      </c>
      <c r="D18" s="9" t="str">
        <f t="shared" ref="D18:D23" si="5">IF($B18="N/A","N/A",IF(C18&gt;5,"No",IF(C18&lt;=0,"No","Yes")))</f>
        <v>No</v>
      </c>
      <c r="E18" s="8">
        <v>19.220038334000002</v>
      </c>
      <c r="F18" s="9" t="str">
        <f t="shared" ref="F18:F23" si="6">IF($B18="N/A","N/A",IF(E18&gt;5,"No",IF(E18&lt;=0,"No","Yes")))</f>
        <v>No</v>
      </c>
      <c r="G18" s="8">
        <v>21.695267925</v>
      </c>
      <c r="H18" s="9" t="str">
        <f t="shared" ref="H18:H23" si="7">IF($B18="N/A","N/A",IF(G18&gt;5,"No",IF(G18&lt;=0,"No","Yes")))</f>
        <v>No</v>
      </c>
      <c r="I18" s="10">
        <v>-4.72</v>
      </c>
      <c r="J18" s="10">
        <v>12.88</v>
      </c>
      <c r="K18" s="9" t="str">
        <f t="shared" si="4"/>
        <v>Yes</v>
      </c>
    </row>
    <row r="19" spans="1:11" x14ac:dyDescent="0.2">
      <c r="A19" s="81" t="s">
        <v>864</v>
      </c>
      <c r="B19" s="59" t="s">
        <v>228</v>
      </c>
      <c r="C19" s="80">
        <v>1.9357689164</v>
      </c>
      <c r="D19" s="9" t="str">
        <f t="shared" si="5"/>
        <v>Yes</v>
      </c>
      <c r="E19" s="8">
        <v>1.7458806952000001</v>
      </c>
      <c r="F19" s="9" t="str">
        <f t="shared" si="6"/>
        <v>Yes</v>
      </c>
      <c r="G19" s="8">
        <v>2.3949711431999998</v>
      </c>
      <c r="H19" s="9" t="str">
        <f t="shared" si="7"/>
        <v>Yes</v>
      </c>
      <c r="I19" s="10">
        <v>-9.81</v>
      </c>
      <c r="J19" s="10">
        <v>37.18</v>
      </c>
      <c r="K19" s="9" t="str">
        <f t="shared" si="4"/>
        <v>No</v>
      </c>
    </row>
    <row r="20" spans="1:11" x14ac:dyDescent="0.2">
      <c r="A20" s="81" t="s">
        <v>865</v>
      </c>
      <c r="B20" s="59" t="s">
        <v>228</v>
      </c>
      <c r="C20" s="80">
        <v>1.56511106E-2</v>
      </c>
      <c r="D20" s="9" t="str">
        <f t="shared" si="5"/>
        <v>Yes</v>
      </c>
      <c r="E20" s="8">
        <v>1.84208241E-2</v>
      </c>
      <c r="F20" s="9" t="str">
        <f t="shared" si="6"/>
        <v>Yes</v>
      </c>
      <c r="G20" s="8">
        <v>5.8523977999999997E-2</v>
      </c>
      <c r="H20" s="9" t="str">
        <f t="shared" si="7"/>
        <v>Yes</v>
      </c>
      <c r="I20" s="10">
        <v>17.7</v>
      </c>
      <c r="J20" s="10">
        <v>217.7</v>
      </c>
      <c r="K20" s="9" t="str">
        <f t="shared" si="4"/>
        <v>No</v>
      </c>
    </row>
    <row r="21" spans="1:11" x14ac:dyDescent="0.2">
      <c r="A21" s="81" t="s">
        <v>866</v>
      </c>
      <c r="B21" s="34" t="s">
        <v>217</v>
      </c>
      <c r="C21" s="80">
        <v>0.13663590489999999</v>
      </c>
      <c r="D21" s="9" t="str">
        <f t="shared" si="5"/>
        <v>N/A</v>
      </c>
      <c r="E21" s="8">
        <v>0.119918831</v>
      </c>
      <c r="F21" s="9" t="str">
        <f t="shared" si="6"/>
        <v>N/A</v>
      </c>
      <c r="G21" s="8">
        <v>0.16914349540000001</v>
      </c>
      <c r="H21" s="9" t="str">
        <f t="shared" si="7"/>
        <v>N/A</v>
      </c>
      <c r="I21" s="10">
        <v>-12.2</v>
      </c>
      <c r="J21" s="10">
        <v>41.05</v>
      </c>
      <c r="K21" s="9" t="str">
        <f t="shared" si="4"/>
        <v>No</v>
      </c>
    </row>
    <row r="22" spans="1:11" x14ac:dyDescent="0.2">
      <c r="A22" s="78" t="s">
        <v>1729</v>
      </c>
      <c r="B22" s="34" t="s">
        <v>217</v>
      </c>
      <c r="C22" s="80">
        <v>4.7612579999999999E-4</v>
      </c>
      <c r="D22" s="9" t="str">
        <f t="shared" si="5"/>
        <v>N/A</v>
      </c>
      <c r="E22" s="8">
        <v>4.7703330000000002E-4</v>
      </c>
      <c r="F22" s="9" t="str">
        <f t="shared" si="6"/>
        <v>N/A</v>
      </c>
      <c r="G22" s="8">
        <v>1.1717937E-3</v>
      </c>
      <c r="H22" s="9" t="str">
        <f t="shared" si="7"/>
        <v>N/A</v>
      </c>
      <c r="I22" s="10">
        <v>0.19059999999999999</v>
      </c>
      <c r="J22" s="10">
        <v>145.6</v>
      </c>
      <c r="K22" s="9" t="str">
        <f t="shared" si="4"/>
        <v>No</v>
      </c>
    </row>
    <row r="23" spans="1:11" x14ac:dyDescent="0.2">
      <c r="A23" s="81" t="s">
        <v>867</v>
      </c>
      <c r="B23" s="34" t="s">
        <v>217</v>
      </c>
      <c r="C23" s="80">
        <v>7.7889302000000004E-3</v>
      </c>
      <c r="D23" s="9" t="str">
        <f t="shared" si="5"/>
        <v>N/A</v>
      </c>
      <c r="E23" s="8">
        <v>5.1617449000000001E-3</v>
      </c>
      <c r="F23" s="9" t="str">
        <f t="shared" si="6"/>
        <v>N/A</v>
      </c>
      <c r="G23" s="8">
        <v>4.6433695000000002E-3</v>
      </c>
      <c r="H23" s="9" t="str">
        <f t="shared" si="7"/>
        <v>N/A</v>
      </c>
      <c r="I23" s="10">
        <v>-33.700000000000003</v>
      </c>
      <c r="J23" s="10">
        <v>-10</v>
      </c>
      <c r="K23" s="9" t="str">
        <f t="shared" si="4"/>
        <v>Yes</v>
      </c>
    </row>
    <row r="24" spans="1:11" x14ac:dyDescent="0.2">
      <c r="A24" s="81" t="s">
        <v>868</v>
      </c>
      <c r="B24" s="34" t="s">
        <v>236</v>
      </c>
      <c r="C24" s="80">
        <v>1.7802833119999999</v>
      </c>
      <c r="D24" s="9" t="str">
        <f>IF($B24="N/A","N/A",IF(C24&gt;10,"No",IF(C24&lt;1,"No","Yes")))</f>
        <v>Yes</v>
      </c>
      <c r="E24" s="8">
        <v>1.8285297711999999</v>
      </c>
      <c r="F24" s="9" t="str">
        <f>IF($B24="N/A","N/A",IF(E24&gt;10,"No",IF(E24&lt;1,"No","Yes")))</f>
        <v>Yes</v>
      </c>
      <c r="G24" s="8">
        <v>2.3146320895999999</v>
      </c>
      <c r="H24" s="9" t="str">
        <f>IF($B24="N/A","N/A",IF(G24&gt;10,"No",IF(G24&lt;1,"No","Yes")))</f>
        <v>Yes</v>
      </c>
      <c r="I24" s="10">
        <v>2.71</v>
      </c>
      <c r="J24" s="10">
        <v>26.58</v>
      </c>
      <c r="K24" s="9" t="str">
        <f t="shared" si="4"/>
        <v>Yes</v>
      </c>
    </row>
    <row r="25" spans="1:11" x14ac:dyDescent="0.2">
      <c r="A25" s="81" t="s">
        <v>869</v>
      </c>
      <c r="B25" s="84" t="s">
        <v>243</v>
      </c>
      <c r="C25" s="80">
        <v>12.091361954</v>
      </c>
      <c r="D25" s="9" t="str">
        <f>IF($B25="N/A","N/A",IF(C25&gt;10,"No",IF(C25&lt;=0,"No","Yes")))</f>
        <v>No</v>
      </c>
      <c r="E25" s="8">
        <v>12.702100047</v>
      </c>
      <c r="F25" s="9" t="str">
        <f>IF($B25="N/A","N/A",IF(E25&gt;10,"No",IF(E25&lt;=0,"No","Yes")))</f>
        <v>No</v>
      </c>
      <c r="G25" s="8">
        <v>5.9728516203000002</v>
      </c>
      <c r="H25" s="9" t="str">
        <f>IF($B25="N/A","N/A",IF(G25&gt;10,"No",IF(G25&lt;=0,"No","Yes")))</f>
        <v>Yes</v>
      </c>
      <c r="I25" s="10">
        <v>5.0510000000000002</v>
      </c>
      <c r="J25" s="10">
        <v>-53</v>
      </c>
      <c r="K25" s="9" t="str">
        <f t="shared" si="4"/>
        <v>No</v>
      </c>
    </row>
    <row r="26" spans="1:11" x14ac:dyDescent="0.2">
      <c r="A26" s="81" t="s">
        <v>870</v>
      </c>
      <c r="B26" s="59" t="s">
        <v>252</v>
      </c>
      <c r="C26" s="80">
        <v>19.237656620999999</v>
      </c>
      <c r="D26" s="9" t="str">
        <f>IF($B26="N/A","N/A",IF(C26&gt;=5,"No",IF(C26&lt;0,"No","Yes")))</f>
        <v>No</v>
      </c>
      <c r="E26" s="8">
        <v>19.512019404</v>
      </c>
      <c r="F26" s="9" t="str">
        <f>IF($B26="N/A","N/A",IF(E26&gt;=5,"No",IF(E26&lt;0,"No","Yes")))</f>
        <v>No</v>
      </c>
      <c r="G26" s="8">
        <v>26.720313646000001</v>
      </c>
      <c r="H26" s="9" t="str">
        <f>IF($B26="N/A","N/A",IF(G26&gt;=5,"No",IF(G26&lt;0,"No","Yes")))</f>
        <v>No</v>
      </c>
      <c r="I26" s="10">
        <v>1.4259999999999999</v>
      </c>
      <c r="J26" s="10">
        <v>36.94</v>
      </c>
      <c r="K26" s="9" t="str">
        <f t="shared" si="4"/>
        <v>No</v>
      </c>
    </row>
    <row r="27" spans="1:11" x14ac:dyDescent="0.2">
      <c r="A27" s="81" t="s">
        <v>14</v>
      </c>
      <c r="B27" s="59" t="s">
        <v>253</v>
      </c>
      <c r="C27" s="80">
        <v>0.38783500949999999</v>
      </c>
      <c r="D27" s="9" t="str">
        <f>IF($B27="N/A","N/A",IF(C27&gt;15,"No",IF(C27&lt;=0,"No","Yes")))</f>
        <v>Yes</v>
      </c>
      <c r="E27" s="8">
        <v>0.35069286030000002</v>
      </c>
      <c r="F27" s="9" t="str">
        <f>IF($B27="N/A","N/A",IF(E27&gt;15,"No",IF(E27&lt;=0,"No","Yes")))</f>
        <v>Yes</v>
      </c>
      <c r="G27" s="8">
        <v>2.1771927327</v>
      </c>
      <c r="H27" s="9" t="str">
        <f>IF($B27="N/A","N/A",IF(G27&gt;15,"No",IF(G27&lt;=0,"No","Yes")))</f>
        <v>Yes</v>
      </c>
      <c r="I27" s="10">
        <v>-9.58</v>
      </c>
      <c r="J27" s="10">
        <v>520.79999999999995</v>
      </c>
      <c r="K27" s="9" t="str">
        <f>IF(J27="Div by 0", "N/A", IF(J27="N/A","N/A", IF(J27&gt;30, "No", IF(J27&lt;-30, "No", "Yes"))))</f>
        <v>No</v>
      </c>
    </row>
    <row r="28" spans="1:11" x14ac:dyDescent="0.2">
      <c r="A28" s="81" t="s">
        <v>871</v>
      </c>
      <c r="B28" s="34" t="s">
        <v>217</v>
      </c>
      <c r="C28" s="83">
        <v>77.575988416000001</v>
      </c>
      <c r="D28" s="9" t="str">
        <f>IF($B28="N/A","N/A",IF(C28&gt;15,"No",IF(C28&lt;-15,"No","Yes")))</f>
        <v>N/A</v>
      </c>
      <c r="E28" s="36">
        <v>74.200655714999996</v>
      </c>
      <c r="F28" s="9" t="str">
        <f>IF($B28="N/A","N/A",IF(E28&gt;15,"No",IF(E28&lt;-15,"No","Yes")))</f>
        <v>N/A</v>
      </c>
      <c r="G28" s="36">
        <v>71.472948502999998</v>
      </c>
      <c r="H28" s="9" t="str">
        <f>IF($B28="N/A","N/A",IF(G28&gt;15,"No",IF(G28&lt;-15,"No","Yes")))</f>
        <v>N/A</v>
      </c>
      <c r="I28" s="10">
        <v>-4.3499999999999996</v>
      </c>
      <c r="J28" s="10">
        <v>-3.68</v>
      </c>
      <c r="K28" s="9" t="str">
        <f>IF(J28="Div by 0", "N/A", IF(J28="N/A","N/A", IF(J28&gt;30, "No", IF(J28&lt;-30, "No", "Yes"))))</f>
        <v>Yes</v>
      </c>
    </row>
    <row r="29" spans="1:11" x14ac:dyDescent="0.2">
      <c r="A29" s="81" t="s">
        <v>377</v>
      </c>
      <c r="B29" s="34" t="s">
        <v>254</v>
      </c>
      <c r="C29" s="80">
        <v>9.8490534618000005</v>
      </c>
      <c r="D29" s="9" t="str">
        <f>IF($B29="N/A","N/A",IF(C29&gt;35,"No",IF(C29&lt;10,"No","Yes")))</f>
        <v>No</v>
      </c>
      <c r="E29" s="8">
        <v>10.276875016</v>
      </c>
      <c r="F29" s="9" t="str">
        <f>IF($B29="N/A","N/A",IF(E29&gt;35,"No",IF(E29&lt;10,"No","Yes")))</f>
        <v>Yes</v>
      </c>
      <c r="G29" s="8">
        <v>11.913582951</v>
      </c>
      <c r="H29" s="9" t="str">
        <f>IF($B29="N/A","N/A",IF(G29&gt;35,"No",IF(G29&lt;10,"No","Yes")))</f>
        <v>Yes</v>
      </c>
      <c r="I29" s="10">
        <v>4.3440000000000003</v>
      </c>
      <c r="J29" s="10">
        <v>15.93</v>
      </c>
      <c r="K29" s="9" t="str">
        <f t="shared" ref="K29:K54" si="8">IF(J29="Div by 0", "N/A", IF(J29="N/A","N/A", IF(J29&gt;30, "No", IF(J29&lt;-30, "No", "Yes"))))</f>
        <v>Yes</v>
      </c>
    </row>
    <row r="30" spans="1:11" x14ac:dyDescent="0.2">
      <c r="A30" s="81" t="s">
        <v>378</v>
      </c>
      <c r="B30" s="34" t="s">
        <v>255</v>
      </c>
      <c r="C30" s="80">
        <v>2.3048641015000002</v>
      </c>
      <c r="D30" s="9" t="str">
        <f>IF($B30="N/A","N/A",IF(C30&gt;20,"No",IF(C30&lt;2,"No","Yes")))</f>
        <v>Yes</v>
      </c>
      <c r="E30" s="8">
        <v>2.440673571</v>
      </c>
      <c r="F30" s="9" t="str">
        <f>IF($B30="N/A","N/A",IF(E30&gt;20,"No",IF(E30&lt;2,"No","Yes")))</f>
        <v>Yes</v>
      </c>
      <c r="G30" s="8">
        <v>2.0145871890999998</v>
      </c>
      <c r="H30" s="9" t="str">
        <f>IF($B30="N/A","N/A",IF(G30&gt;20,"No",IF(G30&lt;2,"No","Yes")))</f>
        <v>Yes</v>
      </c>
      <c r="I30" s="10">
        <v>5.8920000000000003</v>
      </c>
      <c r="J30" s="10">
        <v>-17.5</v>
      </c>
      <c r="K30" s="9" t="str">
        <f t="shared" si="8"/>
        <v>Yes</v>
      </c>
    </row>
    <row r="31" spans="1:11" x14ac:dyDescent="0.2">
      <c r="A31" s="81" t="s">
        <v>379</v>
      </c>
      <c r="B31" s="34" t="s">
        <v>256</v>
      </c>
      <c r="C31" s="80">
        <v>1.3820834094000001</v>
      </c>
      <c r="D31" s="9" t="str">
        <f>IF($B31="N/A","N/A",IF(C31&gt;8,"No",IF(C31&lt;0.5,"No","Yes")))</f>
        <v>Yes</v>
      </c>
      <c r="E31" s="8">
        <v>1.6022569791000001</v>
      </c>
      <c r="F31" s="9" t="str">
        <f>IF($B31="N/A","N/A",IF(E31&gt;8,"No",IF(E31&lt;0.5,"No","Yes")))</f>
        <v>Yes</v>
      </c>
      <c r="G31" s="8">
        <v>8.0415932013999996</v>
      </c>
      <c r="H31" s="9" t="str">
        <f>IF($B31="N/A","N/A",IF(G31&gt;8,"No",IF(G31&lt;0.5,"No","Yes")))</f>
        <v>No</v>
      </c>
      <c r="I31" s="10">
        <v>15.93</v>
      </c>
      <c r="J31" s="10">
        <v>401.9</v>
      </c>
      <c r="K31" s="9" t="str">
        <f t="shared" si="8"/>
        <v>No</v>
      </c>
    </row>
    <row r="32" spans="1:11" x14ac:dyDescent="0.2">
      <c r="A32" s="81" t="s">
        <v>380</v>
      </c>
      <c r="B32" s="34" t="s">
        <v>257</v>
      </c>
      <c r="C32" s="80">
        <v>4.2034952031000001</v>
      </c>
      <c r="D32" s="9" t="str">
        <f>IF($B32="N/A","N/A",IF(C32&gt;25,"No",IF(C32&lt;3,"No","Yes")))</f>
        <v>Yes</v>
      </c>
      <c r="E32" s="8">
        <v>4.2294138729000004</v>
      </c>
      <c r="F32" s="9" t="str">
        <f>IF($B32="N/A","N/A",IF(E32&gt;25,"No",IF(E32&lt;3,"No","Yes")))</f>
        <v>Yes</v>
      </c>
      <c r="G32" s="8">
        <v>1.9550994930000001</v>
      </c>
      <c r="H32" s="9" t="str">
        <f>IF($B32="N/A","N/A",IF(G32&gt;25,"No",IF(G32&lt;3,"No","Yes")))</f>
        <v>No</v>
      </c>
      <c r="I32" s="10">
        <v>0.61660000000000004</v>
      </c>
      <c r="J32" s="10">
        <v>-53.8</v>
      </c>
      <c r="K32" s="9" t="str">
        <f t="shared" si="8"/>
        <v>No</v>
      </c>
    </row>
    <row r="33" spans="1:11" x14ac:dyDescent="0.2">
      <c r="A33" s="81" t="s">
        <v>381</v>
      </c>
      <c r="B33" s="34" t="s">
        <v>258</v>
      </c>
      <c r="C33" s="80">
        <v>2.4106617026000001</v>
      </c>
      <c r="D33" s="9" t="str">
        <f>IF($B33="N/A","N/A",IF(C33&gt;25,"No",IF(C33&lt;2,"No","Yes")))</f>
        <v>Yes</v>
      </c>
      <c r="E33" s="8">
        <v>2.8063501692999999</v>
      </c>
      <c r="F33" s="9" t="str">
        <f>IF($B33="N/A","N/A",IF(E33&gt;25,"No",IF(E33&lt;2,"No","Yes")))</f>
        <v>Yes</v>
      </c>
      <c r="G33" s="8">
        <v>7.9563260433999998</v>
      </c>
      <c r="H33" s="9" t="str">
        <f>IF($B33="N/A","N/A",IF(G33&gt;25,"No",IF(G33&lt;2,"No","Yes")))</f>
        <v>Yes</v>
      </c>
      <c r="I33" s="10">
        <v>16.41</v>
      </c>
      <c r="J33" s="10">
        <v>183.5</v>
      </c>
      <c r="K33" s="9" t="str">
        <f t="shared" si="8"/>
        <v>No</v>
      </c>
    </row>
    <row r="34" spans="1:11" x14ac:dyDescent="0.2">
      <c r="A34" s="81" t="s">
        <v>382</v>
      </c>
      <c r="B34" s="34" t="s">
        <v>259</v>
      </c>
      <c r="C34" s="80">
        <v>0.47563749589999998</v>
      </c>
      <c r="D34" s="9" t="str">
        <f>IF($B34="N/A","N/A",IF(C34&gt;25,"No",IF(C34&lt;=0,"No","Yes")))</f>
        <v>Yes</v>
      </c>
      <c r="E34" s="8">
        <v>0.38675168459999998</v>
      </c>
      <c r="F34" s="9" t="str">
        <f>IF($B34="N/A","N/A",IF(E34&gt;25,"No",IF(E34&lt;=0,"No","Yes")))</f>
        <v>Yes</v>
      </c>
      <c r="G34" s="8">
        <v>0.2023041626</v>
      </c>
      <c r="H34" s="9" t="str">
        <f>IF($B34="N/A","N/A",IF(G34&gt;25,"No",IF(G34&lt;=0,"No","Yes")))</f>
        <v>Yes</v>
      </c>
      <c r="I34" s="10">
        <v>-18.7</v>
      </c>
      <c r="J34" s="10">
        <v>-47.7</v>
      </c>
      <c r="K34" s="9" t="str">
        <f t="shared" si="8"/>
        <v>No</v>
      </c>
    </row>
    <row r="35" spans="1:11" x14ac:dyDescent="0.2">
      <c r="A35" s="81" t="s">
        <v>383</v>
      </c>
      <c r="B35" s="34" t="s">
        <v>260</v>
      </c>
      <c r="C35" s="80">
        <v>11.256493624000001</v>
      </c>
      <c r="D35" s="9" t="str">
        <f>IF($B35="N/A","N/A",IF(C35&gt;20,"No",IF(C35&lt;4,"No","Yes")))</f>
        <v>Yes</v>
      </c>
      <c r="E35" s="8">
        <v>12.314186359000001</v>
      </c>
      <c r="F35" s="9" t="str">
        <f>IF($B35="N/A","N/A",IF(E35&gt;20,"No",IF(E35&lt;4,"No","Yes")))</f>
        <v>Yes</v>
      </c>
      <c r="G35" s="8">
        <v>9.6555912083000006</v>
      </c>
      <c r="H35" s="9" t="str">
        <f>IF($B35="N/A","N/A",IF(G35&gt;20,"No",IF(G35&lt;4,"No","Yes")))</f>
        <v>Yes</v>
      </c>
      <c r="I35" s="10">
        <v>9.3960000000000008</v>
      </c>
      <c r="J35" s="10">
        <v>-21.6</v>
      </c>
      <c r="K35" s="9" t="str">
        <f t="shared" si="8"/>
        <v>Yes</v>
      </c>
    </row>
    <row r="36" spans="1:11" x14ac:dyDescent="0.2">
      <c r="A36" s="81" t="s">
        <v>384</v>
      </c>
      <c r="B36" s="34" t="s">
        <v>261</v>
      </c>
      <c r="C36" s="80">
        <v>0.1887899958</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17.039102872000001</v>
      </c>
      <c r="D37" s="9" t="str">
        <f>IF($B37="N/A","N/A",IF(C37&gt;=25,"No",IF(C37&lt;0,"No","Yes")))</f>
        <v>Yes</v>
      </c>
      <c r="E37" s="8">
        <v>15.20021332</v>
      </c>
      <c r="F37" s="9" t="str">
        <f>IF($B37="N/A","N/A",IF(E37&gt;=25,"No",IF(E37&lt;0,"No","Yes")))</f>
        <v>Yes</v>
      </c>
      <c r="G37" s="8">
        <v>13.966587452000001</v>
      </c>
      <c r="H37" s="9" t="str">
        <f>IF($B37="N/A","N/A",IF(G37&gt;=25,"No",IF(G37&lt;0,"No","Yes")))</f>
        <v>Yes</v>
      </c>
      <c r="I37" s="10">
        <v>-10.8</v>
      </c>
      <c r="J37" s="10">
        <v>-8.1199999999999992</v>
      </c>
      <c r="K37" s="9" t="str">
        <f t="shared" si="8"/>
        <v>Yes</v>
      </c>
    </row>
    <row r="38" spans="1:11" x14ac:dyDescent="0.2">
      <c r="A38" s="81" t="s">
        <v>386</v>
      </c>
      <c r="B38" s="34" t="s">
        <v>225</v>
      </c>
      <c r="C38" s="80">
        <v>3.0276475282000002</v>
      </c>
      <c r="D38" s="9" t="str">
        <f>IF($B38="N/A","N/A",IF(C38&gt;3,"Yes","No"))</f>
        <v>Yes</v>
      </c>
      <c r="E38" s="8">
        <v>2.9932615989000002</v>
      </c>
      <c r="F38" s="9" t="str">
        <f>IF($B38="N/A","N/A",IF(E38&gt;3,"Yes","No"))</f>
        <v>No</v>
      </c>
      <c r="G38" s="8">
        <v>4.4185822391</v>
      </c>
      <c r="H38" s="9" t="str">
        <f>IF($B38="N/A","N/A",IF(G38&gt;3,"Yes","No"))</f>
        <v>Yes</v>
      </c>
      <c r="I38" s="10">
        <v>-1.1399999999999999</v>
      </c>
      <c r="J38" s="10">
        <v>47.62</v>
      </c>
      <c r="K38" s="9" t="str">
        <f t="shared" si="8"/>
        <v>No</v>
      </c>
    </row>
    <row r="39" spans="1:11" x14ac:dyDescent="0.2">
      <c r="A39" s="81" t="s">
        <v>387</v>
      </c>
      <c r="B39" s="34" t="s">
        <v>224</v>
      </c>
      <c r="C39" s="80">
        <v>5.7439698052999999</v>
      </c>
      <c r="D39" s="9" t="str">
        <f>IF($B39="N/A","N/A",IF(C39&gt;1,"Yes","No"))</f>
        <v>Yes</v>
      </c>
      <c r="E39" s="8">
        <v>5.4815651095</v>
      </c>
      <c r="F39" s="9" t="str">
        <f>IF($B39="N/A","N/A",IF(E39&gt;1,"Yes","No"))</f>
        <v>Yes</v>
      </c>
      <c r="G39" s="8">
        <v>3.8105965196999998</v>
      </c>
      <c r="H39" s="9" t="str">
        <f>IF($B39="N/A","N/A",IF(G39&gt;1,"Yes","No"))</f>
        <v>Yes</v>
      </c>
      <c r="I39" s="10">
        <v>-4.57</v>
      </c>
      <c r="J39" s="10">
        <v>-30.5</v>
      </c>
      <c r="K39" s="9" t="str">
        <f t="shared" si="8"/>
        <v>No</v>
      </c>
    </row>
    <row r="40" spans="1:11" x14ac:dyDescent="0.2">
      <c r="A40" s="81" t="s">
        <v>388</v>
      </c>
      <c r="B40" s="34" t="s">
        <v>217</v>
      </c>
      <c r="C40" s="80">
        <v>3.1424304799999997E-2</v>
      </c>
      <c r="D40" s="9" t="str">
        <f>IF($B40="N/A","N/A",IF(C40&gt;15,"No",IF(C40&lt;-15,"No","Yes")))</f>
        <v>N/A</v>
      </c>
      <c r="E40" s="8">
        <v>2.75211515E-2</v>
      </c>
      <c r="F40" s="9" t="str">
        <f>IF($B40="N/A","N/A",IF(E40&gt;15,"No",IF(E40&lt;-15,"No","Yes")))</f>
        <v>N/A</v>
      </c>
      <c r="G40" s="8">
        <v>1.08527811E-2</v>
      </c>
      <c r="H40" s="9" t="str">
        <f>IF($B40="N/A","N/A",IF(G40&gt;15,"No",IF(G40&lt;-15,"No","Yes")))</f>
        <v>N/A</v>
      </c>
      <c r="I40" s="10">
        <v>-12.4</v>
      </c>
      <c r="J40" s="10">
        <v>-60.6</v>
      </c>
      <c r="K40" s="9" t="str">
        <f t="shared" si="8"/>
        <v>No</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7.5084066729999996</v>
      </c>
      <c r="D42" s="9" t="str">
        <f>IF($B42="N/A","N/A",IF(C42&gt;0,"Yes","No"))</f>
        <v>Yes</v>
      </c>
      <c r="E42" s="8">
        <v>6.8029595635</v>
      </c>
      <c r="F42" s="9" t="str">
        <f>IF($B42="N/A","N/A",IF(E42&gt;0,"Yes","No"))</f>
        <v>Yes</v>
      </c>
      <c r="G42" s="8">
        <v>2.9619331310999999</v>
      </c>
      <c r="H42" s="9" t="str">
        <f>IF($B42="N/A","N/A",IF(G42&gt;0,"Yes","No"))</f>
        <v>Yes</v>
      </c>
      <c r="I42" s="10">
        <v>-9.4</v>
      </c>
      <c r="J42" s="10">
        <v>-56.5</v>
      </c>
      <c r="K42" s="9" t="str">
        <f t="shared" si="8"/>
        <v>No</v>
      </c>
    </row>
    <row r="43" spans="1:11" x14ac:dyDescent="0.2">
      <c r="A43" s="81" t="s">
        <v>391</v>
      </c>
      <c r="B43" s="34" t="s">
        <v>263</v>
      </c>
      <c r="C43" s="80">
        <v>2.7254785430999999</v>
      </c>
      <c r="D43" s="9" t="str">
        <f>IF($B43="N/A","N/A",IF(C43&gt;0,"Yes","No"))</f>
        <v>Yes</v>
      </c>
      <c r="E43" s="8">
        <v>3.6000601795999998</v>
      </c>
      <c r="F43" s="9" t="str">
        <f>IF($B43="N/A","N/A",IF(E43&gt;0,"Yes","No"))</f>
        <v>Yes</v>
      </c>
      <c r="G43" s="8">
        <v>4.2631060200000004</v>
      </c>
      <c r="H43" s="9" t="str">
        <f>IF($B43="N/A","N/A",IF(G43&gt;0,"Yes","No"))</f>
        <v>Yes</v>
      </c>
      <c r="I43" s="10">
        <v>32.090000000000003</v>
      </c>
      <c r="J43" s="10">
        <v>18.420000000000002</v>
      </c>
      <c r="K43" s="9" t="str">
        <f t="shared" si="8"/>
        <v>Yes</v>
      </c>
    </row>
    <row r="44" spans="1:11" x14ac:dyDescent="0.2">
      <c r="A44" s="81" t="s">
        <v>392</v>
      </c>
      <c r="B44" s="34" t="s">
        <v>263</v>
      </c>
      <c r="C44" s="80">
        <v>0.44710657110000002</v>
      </c>
      <c r="D44" s="9" t="str">
        <f>IF($B44="N/A","N/A",IF(C44&gt;0,"Yes","No"))</f>
        <v>Yes</v>
      </c>
      <c r="E44" s="8">
        <v>0.47262990900000001</v>
      </c>
      <c r="F44" s="9" t="str">
        <f>IF($B44="N/A","N/A",IF(E44&gt;0,"Yes","No"))</f>
        <v>Yes</v>
      </c>
      <c r="G44" s="8">
        <v>0.38427168090000002</v>
      </c>
      <c r="H44" s="9" t="str">
        <f>IF($B44="N/A","N/A",IF(G44&gt;0,"Yes","No"))</f>
        <v>Yes</v>
      </c>
      <c r="I44" s="10">
        <v>5.7089999999999996</v>
      </c>
      <c r="J44" s="10">
        <v>-18.7</v>
      </c>
      <c r="K44" s="9" t="str">
        <f t="shared" si="8"/>
        <v>Yes</v>
      </c>
    </row>
    <row r="45" spans="1:11" x14ac:dyDescent="0.2">
      <c r="A45" s="81" t="s">
        <v>393</v>
      </c>
      <c r="B45" s="34" t="s">
        <v>224</v>
      </c>
      <c r="C45" s="80">
        <v>2.1326652596</v>
      </c>
      <c r="D45" s="9" t="str">
        <f>IF($B45="N/A","N/A",IF(C45&gt;1,"Yes","No"))</f>
        <v>Yes</v>
      </c>
      <c r="E45" s="8">
        <v>2.6667995836</v>
      </c>
      <c r="F45" s="9" t="str">
        <f>IF($B45="N/A","N/A",IF(E45&gt;1,"Yes","No"))</f>
        <v>Yes</v>
      </c>
      <c r="G45" s="8">
        <v>2.4062838807000002</v>
      </c>
      <c r="H45" s="9" t="str">
        <f>IF($B45="N/A","N/A",IF(G45&gt;1,"Yes","No"))</f>
        <v>Yes</v>
      </c>
      <c r="I45" s="10">
        <v>25.05</v>
      </c>
      <c r="J45" s="10">
        <v>-9.77</v>
      </c>
      <c r="K45" s="9" t="str">
        <f t="shared" si="8"/>
        <v>Yes</v>
      </c>
    </row>
    <row r="46" spans="1:11" x14ac:dyDescent="0.2">
      <c r="A46" s="81" t="s">
        <v>394</v>
      </c>
      <c r="B46" s="34" t="s">
        <v>263</v>
      </c>
      <c r="C46" s="80">
        <v>5.77821424E-2</v>
      </c>
      <c r="D46" s="9" t="str">
        <f>IF($B46="N/A","N/A",IF(C46&gt;0,"Yes","No"))</f>
        <v>Yes</v>
      </c>
      <c r="E46" s="8">
        <v>5.1458437599999997E-2</v>
      </c>
      <c r="F46" s="9" t="str">
        <f>IF($B46="N/A","N/A",IF(E46&gt;0,"Yes","No"))</f>
        <v>Yes</v>
      </c>
      <c r="G46" s="8">
        <v>2.4662424799999999E-2</v>
      </c>
      <c r="H46" s="9" t="str">
        <f>IF($B46="N/A","N/A",IF(G46&gt;0,"Yes","No"))</f>
        <v>Yes</v>
      </c>
      <c r="I46" s="10">
        <v>-10.9</v>
      </c>
      <c r="J46" s="10">
        <v>-52.1</v>
      </c>
      <c r="K46" s="9" t="str">
        <f t="shared" si="8"/>
        <v>No</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0.86923484870000001</v>
      </c>
      <c r="D48" s="9" t="str">
        <f>IF($B48="N/A","N/A",IF(C48&gt;15,"No",IF(C48&lt;-15,"No","Yes")))</f>
        <v>N/A</v>
      </c>
      <c r="E48" s="8">
        <v>1.0533873645</v>
      </c>
      <c r="F48" s="9" t="str">
        <f>IF($B48="N/A","N/A",IF(E48&gt;15,"No",IF(E48&lt;-15,"No","Yes")))</f>
        <v>N/A</v>
      </c>
      <c r="G48" s="8">
        <v>1.1451271998999999</v>
      </c>
      <c r="H48" s="9" t="str">
        <f>IF($B48="N/A","N/A",IF(G48&gt;15,"No",IF(G48&lt;-15,"No","Yes")))</f>
        <v>N/A</v>
      </c>
      <c r="I48" s="10">
        <v>21.19</v>
      </c>
      <c r="J48" s="10">
        <v>8.7089999999999996</v>
      </c>
      <c r="K48" s="9" t="str">
        <f t="shared" si="8"/>
        <v>Yes</v>
      </c>
    </row>
    <row r="49" spans="1:11" x14ac:dyDescent="0.2">
      <c r="A49" s="81" t="s">
        <v>397</v>
      </c>
      <c r="B49" s="34" t="s">
        <v>217</v>
      </c>
      <c r="C49" s="80">
        <v>6.33491521E-2</v>
      </c>
      <c r="D49" s="9" t="str">
        <f>IF($B49="N/A","N/A",IF(C49&gt;15,"No",IF(C49&lt;-15,"No","Yes")))</f>
        <v>N/A</v>
      </c>
      <c r="E49" s="8">
        <v>7.1542762400000001E-2</v>
      </c>
      <c r="F49" s="9" t="str">
        <f>IF($B49="N/A","N/A",IF(E49&gt;15,"No",IF(E49&lt;-15,"No","Yes")))</f>
        <v>N/A</v>
      </c>
      <c r="G49" s="8">
        <v>0.1685959283</v>
      </c>
      <c r="H49" s="9" t="str">
        <f>IF($B49="N/A","N/A",IF(G49&gt;15,"No",IF(G49&lt;-15,"No","Yes")))</f>
        <v>N/A</v>
      </c>
      <c r="I49" s="10">
        <v>12.93</v>
      </c>
      <c r="J49" s="10">
        <v>135.69999999999999</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6.8680296398999996</v>
      </c>
      <c r="D51" s="9" t="str">
        <f>IF($B51="N/A","N/A",IF(C51&gt;15,"No",IF(C51&lt;-15,"No","Yes")))</f>
        <v>N/A</v>
      </c>
      <c r="E51" s="8">
        <v>6.9014241279000004</v>
      </c>
      <c r="F51" s="9" t="str">
        <f>IF($B51="N/A","N/A",IF(E51&gt;15,"No",IF(E51&lt;-15,"No","Yes")))</f>
        <v>N/A</v>
      </c>
      <c r="G51" s="8">
        <v>1.0167884090999999</v>
      </c>
      <c r="H51" s="9" t="str">
        <f>IF($B51="N/A","N/A",IF(G51&gt;15,"No",IF(G51&lt;-15,"No","Yes")))</f>
        <v>N/A</v>
      </c>
      <c r="I51" s="10">
        <v>0.48620000000000002</v>
      </c>
      <c r="J51" s="10">
        <v>-85.3</v>
      </c>
      <c r="K51" s="9" t="str">
        <f t="shared" si="8"/>
        <v>No</v>
      </c>
    </row>
    <row r="52" spans="1:11" x14ac:dyDescent="0.2">
      <c r="A52" s="81" t="s">
        <v>400</v>
      </c>
      <c r="B52" s="34" t="s">
        <v>224</v>
      </c>
      <c r="C52" s="80">
        <v>20.701963298999999</v>
      </c>
      <c r="D52" s="9" t="str">
        <f>IF($B52="N/A","N/A",IF(C52&gt;1,"Yes","No"))</f>
        <v>Yes</v>
      </c>
      <c r="E52" s="8">
        <v>19.297672444</v>
      </c>
      <c r="F52" s="9" t="str">
        <f>IF($B52="N/A","N/A",IF(E52&gt;1,"Yes","No"))</f>
        <v>Yes</v>
      </c>
      <c r="G52" s="8">
        <v>22.406897155999999</v>
      </c>
      <c r="H52" s="9" t="str">
        <f>IF($B52="N/A","N/A",IF(G52&gt;1,"Yes","No"))</f>
        <v>Yes</v>
      </c>
      <c r="I52" s="10">
        <v>-6.78</v>
      </c>
      <c r="J52" s="10">
        <v>16.11</v>
      </c>
      <c r="K52" s="9" t="str">
        <f t="shared" si="8"/>
        <v>Yes</v>
      </c>
    </row>
    <row r="53" spans="1:11" x14ac:dyDescent="0.2">
      <c r="A53" s="81" t="s">
        <v>401</v>
      </c>
      <c r="B53" s="34" t="s">
        <v>263</v>
      </c>
      <c r="C53" s="80">
        <v>0.66395136580000003</v>
      </c>
      <c r="D53" s="9" t="str">
        <f>IF($B53="N/A","N/A",IF(C53&gt;0,"Yes","No"))</f>
        <v>Yes</v>
      </c>
      <c r="E53" s="8">
        <v>1.2813236573</v>
      </c>
      <c r="F53" s="9" t="str">
        <f>IF($B53="N/A","N/A",IF(E53&gt;0,"Yes","No"))</f>
        <v>Yes</v>
      </c>
      <c r="G53" s="8">
        <v>1.2703010524</v>
      </c>
      <c r="H53" s="9" t="str">
        <f>IF($B53="N/A","N/A",IF(G53&gt;0,"Yes","No"))</f>
        <v>Yes</v>
      </c>
      <c r="I53" s="10">
        <v>92.98</v>
      </c>
      <c r="J53" s="10">
        <v>-0.86</v>
      </c>
      <c r="K53" s="9" t="str">
        <f t="shared" si="8"/>
        <v>Yes</v>
      </c>
    </row>
    <row r="54" spans="1:11" x14ac:dyDescent="0.2">
      <c r="A54" s="81" t="s">
        <v>402</v>
      </c>
      <c r="B54" s="34" t="s">
        <v>264</v>
      </c>
      <c r="C54" s="80">
        <v>4.8809001800000001E-2</v>
      </c>
      <c r="D54" s="9" t="str">
        <f>IF($B54="N/A","N/A",IF(C54&gt;=1,"No",IF(C54&lt;0,"No","Yes")))</f>
        <v>Yes</v>
      </c>
      <c r="E54" s="8">
        <v>4.1673139200000001E-2</v>
      </c>
      <c r="F54" s="9" t="str">
        <f>IF($B54="N/A","N/A",IF(E54&gt;=1,"No",IF(E54&lt;0,"No","Yes")))</f>
        <v>Yes</v>
      </c>
      <c r="G54" s="8">
        <v>6.3298764E-3</v>
      </c>
      <c r="H54" s="9" t="str">
        <f>IF($B54="N/A","N/A",IF(G54&gt;=1,"No",IF(G54&lt;0,"No","Yes")))</f>
        <v>Yes</v>
      </c>
      <c r="I54" s="10">
        <v>-14.6</v>
      </c>
      <c r="J54" s="10">
        <v>-84.8</v>
      </c>
      <c r="K54" s="9" t="str">
        <f t="shared" si="8"/>
        <v>No</v>
      </c>
    </row>
    <row r="55" spans="1:11" x14ac:dyDescent="0.2">
      <c r="A55" s="81" t="s">
        <v>872</v>
      </c>
      <c r="B55" s="34" t="s">
        <v>217</v>
      </c>
      <c r="C55" s="83">
        <v>81.034720437999994</v>
      </c>
      <c r="D55" s="9" t="str">
        <f>IF($B55="N/A","N/A",IF(C55&gt;15,"No",IF(C55&lt;-15,"No","Yes")))</f>
        <v>N/A</v>
      </c>
      <c r="E55" s="36">
        <v>80.239758401000003</v>
      </c>
      <c r="F55" s="9" t="str">
        <f>IF($B55="N/A","N/A",IF(E55&gt;15,"No",IF(E55&lt;-15,"No","Yes")))</f>
        <v>N/A</v>
      </c>
      <c r="G55" s="36">
        <v>76.037108845000006</v>
      </c>
      <c r="H55" s="9" t="str">
        <f>IF($B55="N/A","N/A",IF(G55&gt;15,"No",IF(G55&lt;-15,"No","Yes")))</f>
        <v>N/A</v>
      </c>
      <c r="I55" s="10">
        <v>-0.98099999999999998</v>
      </c>
      <c r="J55" s="10">
        <v>-5.24</v>
      </c>
      <c r="K55" s="9" t="str">
        <f t="shared" ref="K55:K74" si="9">IF(J55="Div by 0", "N/A", IF(J55="N/A","N/A", IF(J55&gt;30, "No", IF(J55&lt;-30, "No", "Yes"))))</f>
        <v>Yes</v>
      </c>
    </row>
    <row r="56" spans="1:11" x14ac:dyDescent="0.2">
      <c r="A56" s="81" t="s">
        <v>873</v>
      </c>
      <c r="B56" s="34" t="s">
        <v>265</v>
      </c>
      <c r="C56" s="83">
        <v>85.810860157999997</v>
      </c>
      <c r="D56" s="9" t="str">
        <f>IF($B56="N/A","N/A",IF(C56&gt;90,"No",IF(C56&lt;20,"No","Yes")))</f>
        <v>Yes</v>
      </c>
      <c r="E56" s="36">
        <v>82.789662801999995</v>
      </c>
      <c r="F56" s="9" t="str">
        <f>IF($B56="N/A","N/A",IF(E56&gt;90,"No",IF(E56&lt;20,"No","Yes")))</f>
        <v>Yes</v>
      </c>
      <c r="G56" s="36">
        <v>83.474123168000006</v>
      </c>
      <c r="H56" s="9" t="str">
        <f>IF($B56="N/A","N/A",IF(G56&gt;90,"No",IF(G56&lt;20,"No","Yes")))</f>
        <v>Yes</v>
      </c>
      <c r="I56" s="10">
        <v>-3.52</v>
      </c>
      <c r="J56" s="10">
        <v>0.82669999999999999</v>
      </c>
      <c r="K56" s="9" t="str">
        <f t="shared" si="9"/>
        <v>Yes</v>
      </c>
    </row>
    <row r="57" spans="1:11" x14ac:dyDescent="0.2">
      <c r="A57" s="81" t="s">
        <v>874</v>
      </c>
      <c r="B57" s="34" t="s">
        <v>266</v>
      </c>
      <c r="C57" s="83">
        <v>47.333702342000002</v>
      </c>
      <c r="D57" s="9" t="str">
        <f>IF($B57="N/A","N/A",IF(C57&gt;60,"No",IF(C57&lt;10,"No","Yes")))</f>
        <v>Yes</v>
      </c>
      <c r="E57" s="36">
        <v>47.961260512000003</v>
      </c>
      <c r="F57" s="9" t="str">
        <f>IF($B57="N/A","N/A",IF(E57&gt;60,"No",IF(E57&lt;10,"No","Yes")))</f>
        <v>Yes</v>
      </c>
      <c r="G57" s="36">
        <v>46.423629306999999</v>
      </c>
      <c r="H57" s="9" t="str">
        <f>IF($B57="N/A","N/A",IF(G57&gt;60,"No",IF(G57&lt;10,"No","Yes")))</f>
        <v>Yes</v>
      </c>
      <c r="I57" s="10">
        <v>1.3260000000000001</v>
      </c>
      <c r="J57" s="10">
        <v>-3.21</v>
      </c>
      <c r="K57" s="9" t="str">
        <f t="shared" si="9"/>
        <v>Yes</v>
      </c>
    </row>
    <row r="58" spans="1:11" ht="25.5" x14ac:dyDescent="0.2">
      <c r="A58" s="81" t="s">
        <v>875</v>
      </c>
      <c r="B58" s="34" t="s">
        <v>267</v>
      </c>
      <c r="C58" s="83">
        <v>70.526376228000004</v>
      </c>
      <c r="D58" s="9" t="str">
        <f>IF($B58="N/A","N/A",IF(C58&gt;100,"No",IF(C58&lt;10,"No","Yes")))</f>
        <v>Yes</v>
      </c>
      <c r="E58" s="36">
        <v>73.125831151</v>
      </c>
      <c r="F58" s="9" t="str">
        <f>IF($B58="N/A","N/A",IF(E58&gt;100,"No",IF(E58&lt;10,"No","Yes")))</f>
        <v>Yes</v>
      </c>
      <c r="G58" s="36">
        <v>40.634890003999999</v>
      </c>
      <c r="H58" s="9" t="str">
        <f>IF($B58="N/A","N/A",IF(G58&gt;100,"No",IF(G58&lt;10,"No","Yes")))</f>
        <v>Yes</v>
      </c>
      <c r="I58" s="10">
        <v>3.6859999999999999</v>
      </c>
      <c r="J58" s="10">
        <v>-44.4</v>
      </c>
      <c r="K58" s="9" t="str">
        <f t="shared" si="9"/>
        <v>No</v>
      </c>
    </row>
    <row r="59" spans="1:11" x14ac:dyDescent="0.2">
      <c r="A59" s="81" t="s">
        <v>876</v>
      </c>
      <c r="B59" s="34" t="s">
        <v>268</v>
      </c>
      <c r="C59" s="83">
        <v>143.30139147</v>
      </c>
      <c r="D59" s="9" t="str">
        <f>IF($B59="N/A","N/A",IF(C59&gt;100,"No",IF(C59&lt;20,"No","Yes")))</f>
        <v>No</v>
      </c>
      <c r="E59" s="36">
        <v>138.28488303</v>
      </c>
      <c r="F59" s="9" t="str">
        <f>IF($B59="N/A","N/A",IF(E59&gt;100,"No",IF(E59&lt;20,"No","Yes")))</f>
        <v>No</v>
      </c>
      <c r="G59" s="36">
        <v>141.39912953999999</v>
      </c>
      <c r="H59" s="9" t="str">
        <f>IF($B59="N/A","N/A",IF(G59&gt;100,"No",IF(G59&lt;20,"No","Yes")))</f>
        <v>No</v>
      </c>
      <c r="I59" s="10">
        <v>-3.5</v>
      </c>
      <c r="J59" s="10">
        <v>2.2519999999999998</v>
      </c>
      <c r="K59" s="9" t="str">
        <f t="shared" si="9"/>
        <v>Yes</v>
      </c>
    </row>
    <row r="60" spans="1:11" x14ac:dyDescent="0.2">
      <c r="A60" s="81" t="s">
        <v>877</v>
      </c>
      <c r="B60" s="34" t="s">
        <v>268</v>
      </c>
      <c r="C60" s="83">
        <v>215.81875317000001</v>
      </c>
      <c r="D60" s="9" t="str">
        <f>IF($B60="N/A","N/A",IF(C60&gt;100,"No",IF(C60&lt;20,"No","Yes")))</f>
        <v>No</v>
      </c>
      <c r="E60" s="36">
        <v>176.23300383</v>
      </c>
      <c r="F60" s="9" t="str">
        <f>IF($B60="N/A","N/A",IF(E60&gt;100,"No",IF(E60&lt;20,"No","Yes")))</f>
        <v>No</v>
      </c>
      <c r="G60" s="36">
        <v>66.269085609000001</v>
      </c>
      <c r="H60" s="9" t="str">
        <f>IF($B60="N/A","N/A",IF(G60&gt;100,"No",IF(G60&lt;20,"No","Yes")))</f>
        <v>Yes</v>
      </c>
      <c r="I60" s="10">
        <v>-18.3</v>
      </c>
      <c r="J60" s="10">
        <v>-62.4</v>
      </c>
      <c r="K60" s="9" t="str">
        <f t="shared" si="9"/>
        <v>No</v>
      </c>
    </row>
    <row r="61" spans="1:11" ht="25.5" x14ac:dyDescent="0.2">
      <c r="A61" s="81" t="s">
        <v>878</v>
      </c>
      <c r="B61" s="34" t="s">
        <v>217</v>
      </c>
      <c r="C61" s="83">
        <v>107.20390144</v>
      </c>
      <c r="D61" s="9" t="str">
        <f>IF($B61="N/A","N/A",IF(C61&gt;15,"No",IF(C61&lt;-15,"No","Yes")))</f>
        <v>N/A</v>
      </c>
      <c r="E61" s="36">
        <v>106.45282899999999</v>
      </c>
      <c r="F61" s="9" t="str">
        <f>IF($B61="N/A","N/A",IF(E61&gt;15,"No",IF(E61&lt;-15,"No","Yes")))</f>
        <v>N/A</v>
      </c>
      <c r="G61" s="36">
        <v>111.77437341</v>
      </c>
      <c r="H61" s="9" t="str">
        <f>IF($B61="N/A","N/A",IF(G61&gt;15,"No",IF(G61&lt;-15,"No","Yes")))</f>
        <v>N/A</v>
      </c>
      <c r="I61" s="10">
        <v>-0.70099999999999996</v>
      </c>
      <c r="J61" s="10">
        <v>4.9989999999999997</v>
      </c>
      <c r="K61" s="9" t="str">
        <f t="shared" si="9"/>
        <v>Yes</v>
      </c>
    </row>
    <row r="62" spans="1:11" x14ac:dyDescent="0.2">
      <c r="A62" s="81" t="s">
        <v>879</v>
      </c>
      <c r="B62" s="34" t="s">
        <v>269</v>
      </c>
      <c r="C62" s="83">
        <v>29.320442240999999</v>
      </c>
      <c r="D62" s="9" t="str">
        <f>IF($B62="N/A","N/A",IF(C62&gt;60,"No",IF(C62&lt;10,"No","Yes")))</f>
        <v>Yes</v>
      </c>
      <c r="E62" s="36">
        <v>29.324181772999999</v>
      </c>
      <c r="F62" s="9" t="str">
        <f>IF($B62="N/A","N/A",IF(E62&gt;60,"No",IF(E62&lt;10,"No","Yes")))</f>
        <v>Yes</v>
      </c>
      <c r="G62" s="36">
        <v>32.596990294999998</v>
      </c>
      <c r="H62" s="9" t="str">
        <f>IF($B62="N/A","N/A",IF(G62&gt;60,"No",IF(G62&lt;10,"No","Yes")))</f>
        <v>Yes</v>
      </c>
      <c r="I62" s="10">
        <v>1.2800000000000001E-2</v>
      </c>
      <c r="J62" s="10">
        <v>11.16</v>
      </c>
      <c r="K62" s="9" t="str">
        <f t="shared" si="9"/>
        <v>Yes</v>
      </c>
    </row>
    <row r="63" spans="1:11" x14ac:dyDescent="0.2">
      <c r="A63" s="81" t="s">
        <v>880</v>
      </c>
      <c r="B63" s="34" t="s">
        <v>269</v>
      </c>
      <c r="C63" s="83">
        <v>43.862066736000003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49.121710950999997</v>
      </c>
      <c r="D64" s="9" t="str">
        <f t="shared" ref="D64:D74" si="10">IF($B64="N/A","N/A",IF(C64&gt;15,"No",IF(C64&lt;-15,"No","Yes")))</f>
        <v>N/A</v>
      </c>
      <c r="E64" s="36">
        <v>51.583926263999999</v>
      </c>
      <c r="F64" s="9" t="str">
        <f>IF($B64="N/A","N/A",IF(E64&gt;15,"No",IF(E64&lt;-15,"No","Yes")))</f>
        <v>N/A</v>
      </c>
      <c r="G64" s="36">
        <v>130.86365579</v>
      </c>
      <c r="H64" s="9" t="str">
        <f>IF($B64="N/A","N/A",IF(G64&gt;15,"No",IF(G64&lt;-15,"No","Yes")))</f>
        <v>N/A</v>
      </c>
      <c r="I64" s="10">
        <v>5.0119999999999996</v>
      </c>
      <c r="J64" s="10">
        <v>153.69999999999999</v>
      </c>
      <c r="K64" s="9" t="str">
        <f t="shared" si="9"/>
        <v>No</v>
      </c>
    </row>
    <row r="65" spans="1:11" ht="15.75" customHeight="1" x14ac:dyDescent="0.2">
      <c r="A65" s="81" t="s">
        <v>882</v>
      </c>
      <c r="B65" s="34" t="s">
        <v>217</v>
      </c>
      <c r="C65" s="83">
        <v>71.652658489000004</v>
      </c>
      <c r="D65" s="9" t="str">
        <f t="shared" si="10"/>
        <v>N/A</v>
      </c>
      <c r="E65" s="36">
        <v>66.346419303999994</v>
      </c>
      <c r="F65" s="9" t="str">
        <f t="shared" ref="F65:F73" si="11">IF($B65="N/A","N/A",IF(E65&gt;15,"No",IF(E65&lt;-15,"No","Yes")))</f>
        <v>N/A</v>
      </c>
      <c r="G65" s="36">
        <v>65.316706901000003</v>
      </c>
      <c r="H65" s="9" t="str">
        <f t="shared" ref="H65:H86" si="12">IF($B65="N/A","N/A",IF(G65&gt;15,"No",IF(G65&lt;-15,"No","Yes")))</f>
        <v>N/A</v>
      </c>
      <c r="I65" s="10">
        <v>-7.41</v>
      </c>
      <c r="J65" s="10">
        <v>-1.55</v>
      </c>
      <c r="K65" s="9" t="str">
        <f t="shared" si="9"/>
        <v>Yes</v>
      </c>
    </row>
    <row r="66" spans="1:11" ht="25.5" x14ac:dyDescent="0.2">
      <c r="A66" s="81" t="s">
        <v>883</v>
      </c>
      <c r="B66" s="34" t="s">
        <v>217</v>
      </c>
      <c r="C66" s="83">
        <v>44.164926301000001</v>
      </c>
      <c r="D66" s="9" t="str">
        <f t="shared" si="10"/>
        <v>N/A</v>
      </c>
      <c r="E66" s="36">
        <v>41.923625506999997</v>
      </c>
      <c r="F66" s="9" t="str">
        <f t="shared" si="11"/>
        <v>N/A</v>
      </c>
      <c r="G66" s="36">
        <v>42.299172024000001</v>
      </c>
      <c r="H66" s="9" t="str">
        <f t="shared" si="12"/>
        <v>N/A</v>
      </c>
      <c r="I66" s="10">
        <v>-5.07</v>
      </c>
      <c r="J66" s="10">
        <v>0.89580000000000004</v>
      </c>
      <c r="K66" s="9" t="str">
        <f t="shared" si="9"/>
        <v>Yes</v>
      </c>
    </row>
    <row r="67" spans="1:11" ht="25.5" x14ac:dyDescent="0.2">
      <c r="A67" s="81" t="s">
        <v>884</v>
      </c>
      <c r="B67" s="34" t="s">
        <v>217</v>
      </c>
      <c r="C67" s="83">
        <v>116.87208425</v>
      </c>
      <c r="D67" s="9" t="str">
        <f t="shared" si="10"/>
        <v>N/A</v>
      </c>
      <c r="E67" s="36">
        <v>133.86109483000001</v>
      </c>
      <c r="F67" s="9" t="str">
        <f t="shared" si="11"/>
        <v>N/A</v>
      </c>
      <c r="G67" s="36">
        <v>43.631794366999998</v>
      </c>
      <c r="H67" s="9" t="str">
        <f t="shared" si="12"/>
        <v>N/A</v>
      </c>
      <c r="I67" s="10">
        <v>14.54</v>
      </c>
      <c r="J67" s="10">
        <v>-67.400000000000006</v>
      </c>
      <c r="K67" s="9" t="str">
        <f t="shared" si="9"/>
        <v>No</v>
      </c>
    </row>
    <row r="68" spans="1:11" ht="25.5" x14ac:dyDescent="0.2">
      <c r="A68" s="81" t="s">
        <v>885</v>
      </c>
      <c r="B68" s="34" t="s">
        <v>217</v>
      </c>
      <c r="C68" s="83">
        <v>60.851514242</v>
      </c>
      <c r="D68" s="9" t="str">
        <f t="shared" si="10"/>
        <v>N/A</v>
      </c>
      <c r="E68" s="36">
        <v>43.131773148000001</v>
      </c>
      <c r="F68" s="9" t="str">
        <f t="shared" si="11"/>
        <v>N/A</v>
      </c>
      <c r="G68" s="36">
        <v>34.077774951999999</v>
      </c>
      <c r="H68" s="9" t="str">
        <f t="shared" si="12"/>
        <v>N/A</v>
      </c>
      <c r="I68" s="10">
        <v>-29.1</v>
      </c>
      <c r="J68" s="10">
        <v>-21</v>
      </c>
      <c r="K68" s="9" t="str">
        <f t="shared" si="9"/>
        <v>Yes</v>
      </c>
    </row>
    <row r="69" spans="1:11" ht="25.5" x14ac:dyDescent="0.2">
      <c r="A69" s="81" t="s">
        <v>886</v>
      </c>
      <c r="B69" s="34" t="s">
        <v>217</v>
      </c>
      <c r="C69" s="83">
        <v>112.58463261</v>
      </c>
      <c r="D69" s="9" t="str">
        <f t="shared" si="10"/>
        <v>N/A</v>
      </c>
      <c r="E69" s="36">
        <v>102.01485507</v>
      </c>
      <c r="F69" s="9" t="str">
        <f t="shared" si="11"/>
        <v>N/A</v>
      </c>
      <c r="G69" s="36">
        <v>63.663455784</v>
      </c>
      <c r="H69" s="9" t="str">
        <f t="shared" si="12"/>
        <v>N/A</v>
      </c>
      <c r="I69" s="10">
        <v>-9.39</v>
      </c>
      <c r="J69" s="10">
        <v>-37.6</v>
      </c>
      <c r="K69" s="9" t="str">
        <f t="shared" si="9"/>
        <v>No</v>
      </c>
    </row>
    <row r="70" spans="1:11" ht="25.5" x14ac:dyDescent="0.2">
      <c r="A70" s="81" t="s">
        <v>887</v>
      </c>
      <c r="B70" s="34" t="s">
        <v>217</v>
      </c>
      <c r="C70" s="83">
        <v>83.477534360999996</v>
      </c>
      <c r="D70" s="9" t="str">
        <f t="shared" si="10"/>
        <v>N/A</v>
      </c>
      <c r="E70" s="36">
        <v>84.718403852999998</v>
      </c>
      <c r="F70" s="9" t="str">
        <f t="shared" si="11"/>
        <v>N/A</v>
      </c>
      <c r="G70" s="36">
        <v>56.322503128999998</v>
      </c>
      <c r="H70" s="9" t="str">
        <f t="shared" si="12"/>
        <v>N/A</v>
      </c>
      <c r="I70" s="10">
        <v>1.486</v>
      </c>
      <c r="J70" s="10">
        <v>-33.5</v>
      </c>
      <c r="K70" s="9" t="str">
        <f t="shared" si="9"/>
        <v>No</v>
      </c>
    </row>
    <row r="71" spans="1:11" x14ac:dyDescent="0.2">
      <c r="A71" s="81" t="s">
        <v>888</v>
      </c>
      <c r="B71" s="34" t="s">
        <v>217</v>
      </c>
      <c r="C71" s="83">
        <v>1314.9659835</v>
      </c>
      <c r="D71" s="9" t="str">
        <f t="shared" si="10"/>
        <v>N/A</v>
      </c>
      <c r="E71" s="36">
        <v>1159.4212027999999</v>
      </c>
      <c r="F71" s="9" t="str">
        <f t="shared" si="11"/>
        <v>N/A</v>
      </c>
      <c r="G71" s="36">
        <v>1029.5861456</v>
      </c>
      <c r="H71" s="9" t="str">
        <f t="shared" si="12"/>
        <v>N/A</v>
      </c>
      <c r="I71" s="10">
        <v>-11.8</v>
      </c>
      <c r="J71" s="10">
        <v>-11.2</v>
      </c>
      <c r="K71" s="9" t="str">
        <f t="shared" si="9"/>
        <v>Yes</v>
      </c>
    </row>
    <row r="72" spans="1:11" ht="25.5" x14ac:dyDescent="0.2">
      <c r="A72" s="81" t="s">
        <v>889</v>
      </c>
      <c r="B72" s="34" t="s">
        <v>217</v>
      </c>
      <c r="C72" s="83">
        <v>134.20606753000001</v>
      </c>
      <c r="D72" s="9" t="str">
        <f t="shared" si="10"/>
        <v>N/A</v>
      </c>
      <c r="E72" s="36">
        <v>136.45428267</v>
      </c>
      <c r="F72" s="9" t="str">
        <f t="shared" si="11"/>
        <v>N/A</v>
      </c>
      <c r="G72" s="36">
        <v>20.379510156999999</v>
      </c>
      <c r="H72" s="9" t="str">
        <f t="shared" si="12"/>
        <v>N/A</v>
      </c>
      <c r="I72" s="10">
        <v>1.675</v>
      </c>
      <c r="J72" s="10">
        <v>-85.1</v>
      </c>
      <c r="K72" s="9" t="str">
        <f t="shared" si="9"/>
        <v>No</v>
      </c>
    </row>
    <row r="73" spans="1:11" x14ac:dyDescent="0.2">
      <c r="A73" s="81" t="s">
        <v>890</v>
      </c>
      <c r="B73" s="34" t="s">
        <v>217</v>
      </c>
      <c r="C73" s="83">
        <v>88.557265021999996</v>
      </c>
      <c r="D73" s="9" t="str">
        <f t="shared" si="10"/>
        <v>N/A</v>
      </c>
      <c r="E73" s="36">
        <v>90.538132087999998</v>
      </c>
      <c r="F73" s="9" t="str">
        <f t="shared" si="11"/>
        <v>N/A</v>
      </c>
      <c r="G73" s="36">
        <v>95.060117563999995</v>
      </c>
      <c r="H73" s="9" t="str">
        <f t="shared" si="12"/>
        <v>N/A</v>
      </c>
      <c r="I73" s="10">
        <v>2.2370000000000001</v>
      </c>
      <c r="J73" s="10">
        <v>4.9950000000000001</v>
      </c>
      <c r="K73" s="9" t="str">
        <f t="shared" si="9"/>
        <v>Yes</v>
      </c>
    </row>
    <row r="74" spans="1:11" x14ac:dyDescent="0.2">
      <c r="A74" s="81" t="s">
        <v>891</v>
      </c>
      <c r="B74" s="34" t="s">
        <v>217</v>
      </c>
      <c r="C74" s="83">
        <v>33.898060127000001</v>
      </c>
      <c r="D74" s="9" t="str">
        <f t="shared" si="10"/>
        <v>N/A</v>
      </c>
      <c r="E74" s="36">
        <v>26.380812372000001</v>
      </c>
      <c r="F74" s="9" t="str">
        <f>IF($B74="N/A","N/A",IF(E74&gt;15,"No",IF(E74&lt;-15,"No","Yes")))</f>
        <v>N/A</v>
      </c>
      <c r="G74" s="36">
        <v>27.541609552000001</v>
      </c>
      <c r="H74" s="9" t="str">
        <f t="shared" si="12"/>
        <v>N/A</v>
      </c>
      <c r="I74" s="10">
        <v>-22.2</v>
      </c>
      <c r="J74" s="10">
        <v>4.4000000000000004</v>
      </c>
      <c r="K74" s="9" t="str">
        <f t="shared" si="9"/>
        <v>Yes</v>
      </c>
    </row>
    <row r="75" spans="1:11" x14ac:dyDescent="0.2">
      <c r="A75" s="81" t="s">
        <v>892</v>
      </c>
      <c r="B75" s="34" t="s">
        <v>217</v>
      </c>
      <c r="C75" s="80">
        <v>0.29602818269999998</v>
      </c>
      <c r="D75" s="9" t="str">
        <f t="shared" ref="D75:D80" si="13">IF($B75="N/A","N/A",IF(C75&gt;15,"No",IF(C75&lt;-15,"No","Yes")))</f>
        <v>N/A</v>
      </c>
      <c r="E75" s="8">
        <v>0.3229515395</v>
      </c>
      <c r="F75" s="9" t="str">
        <f>IF($B75="N/A","N/A",IF(E75&gt;15,"No",IF(E75&lt;-15,"No","Yes")))</f>
        <v>N/A</v>
      </c>
      <c r="G75" s="8">
        <v>0.16939537630000001</v>
      </c>
      <c r="H75" s="9" t="str">
        <f t="shared" si="12"/>
        <v>N/A</v>
      </c>
      <c r="I75" s="10">
        <v>9.0950000000000006</v>
      </c>
      <c r="J75" s="10">
        <v>-47.5</v>
      </c>
      <c r="K75" s="9" t="str">
        <f t="shared" ref="K75:K80" si="14">IF(J75="Div by 0", "N/A", IF(J75="N/A","N/A", IF(J75&gt;30, "No", IF(J75&lt;-30, "No", "Yes"))))</f>
        <v>No</v>
      </c>
    </row>
    <row r="76" spans="1:11" x14ac:dyDescent="0.2">
      <c r="A76" s="81" t="s">
        <v>893</v>
      </c>
      <c r="B76" s="34" t="s">
        <v>217</v>
      </c>
      <c r="C76" s="80">
        <v>0.90953462730000001</v>
      </c>
      <c r="D76" s="9" t="str">
        <f t="shared" si="13"/>
        <v>N/A</v>
      </c>
      <c r="E76" s="8">
        <v>1.0816057185000001</v>
      </c>
      <c r="F76" s="9" t="str">
        <f t="shared" ref="F76:F86" si="15">IF($B76="N/A","N/A",IF(E76&gt;15,"No",IF(E76&lt;-15,"No","Yes")))</f>
        <v>N/A</v>
      </c>
      <c r="G76" s="8">
        <v>0.92186216639999996</v>
      </c>
      <c r="H76" s="9" t="str">
        <f t="shared" si="12"/>
        <v>N/A</v>
      </c>
      <c r="I76" s="10">
        <v>18.920000000000002</v>
      </c>
      <c r="J76" s="10">
        <v>-14.8</v>
      </c>
      <c r="K76" s="9" t="str">
        <f t="shared" si="14"/>
        <v>Yes</v>
      </c>
    </row>
    <row r="77" spans="1:11" x14ac:dyDescent="0.2">
      <c r="A77" s="81" t="s">
        <v>894</v>
      </c>
      <c r="B77" s="34" t="s">
        <v>217</v>
      </c>
      <c r="C77" s="80">
        <v>0.7284847283</v>
      </c>
      <c r="D77" s="9" t="str">
        <f t="shared" si="13"/>
        <v>N/A</v>
      </c>
      <c r="E77" s="8">
        <v>0.83787840049999995</v>
      </c>
      <c r="F77" s="9" t="str">
        <f t="shared" si="15"/>
        <v>N/A</v>
      </c>
      <c r="G77" s="8">
        <v>0.79081839389999997</v>
      </c>
      <c r="H77" s="9" t="str">
        <f t="shared" si="12"/>
        <v>N/A</v>
      </c>
      <c r="I77" s="10">
        <v>15.02</v>
      </c>
      <c r="J77" s="10">
        <v>-5.62</v>
      </c>
      <c r="K77" s="9" t="str">
        <f t="shared" si="14"/>
        <v>Yes</v>
      </c>
    </row>
    <row r="78" spans="1:11" x14ac:dyDescent="0.2">
      <c r="A78" s="81" t="s">
        <v>895</v>
      </c>
      <c r="B78" s="34" t="s">
        <v>217</v>
      </c>
      <c r="C78" s="80">
        <v>7.5728423700000005E-2</v>
      </c>
      <c r="D78" s="9" t="str">
        <f t="shared" si="13"/>
        <v>N/A</v>
      </c>
      <c r="E78" s="8">
        <v>6.81912977E-2</v>
      </c>
      <c r="F78" s="9" t="str">
        <f t="shared" si="15"/>
        <v>N/A</v>
      </c>
      <c r="G78" s="8">
        <v>8.3679213299999999E-2</v>
      </c>
      <c r="H78" s="9" t="str">
        <f t="shared" si="12"/>
        <v>N/A</v>
      </c>
      <c r="I78" s="10">
        <v>-9.9499999999999993</v>
      </c>
      <c r="J78" s="10">
        <v>22.71</v>
      </c>
      <c r="K78" s="9" t="str">
        <f t="shared" si="14"/>
        <v>Yes</v>
      </c>
    </row>
    <row r="79" spans="1:11" ht="25.5" x14ac:dyDescent="0.2">
      <c r="A79" s="81" t="s">
        <v>896</v>
      </c>
      <c r="B79" s="34" t="s">
        <v>217</v>
      </c>
      <c r="C79" s="80">
        <v>12.336200506000001</v>
      </c>
      <c r="D79" s="9" t="str">
        <f t="shared" si="13"/>
        <v>N/A</v>
      </c>
      <c r="E79" s="8">
        <v>12.804466499</v>
      </c>
      <c r="F79" s="9" t="str">
        <f t="shared" si="15"/>
        <v>N/A</v>
      </c>
      <c r="G79" s="8">
        <v>13.923373452</v>
      </c>
      <c r="H79" s="9" t="str">
        <f t="shared" si="12"/>
        <v>N/A</v>
      </c>
      <c r="I79" s="10">
        <v>3.7959999999999998</v>
      </c>
      <c r="J79" s="10">
        <v>8.7379999999999995</v>
      </c>
      <c r="K79" s="9" t="str">
        <f t="shared" si="14"/>
        <v>Yes</v>
      </c>
    </row>
    <row r="80" spans="1:11" ht="25.5" x14ac:dyDescent="0.2">
      <c r="A80" s="81" t="s">
        <v>897</v>
      </c>
      <c r="B80" s="34" t="s">
        <v>217</v>
      </c>
      <c r="C80" s="85" t="s">
        <v>217</v>
      </c>
      <c r="D80" s="9" t="str">
        <f t="shared" si="13"/>
        <v>N/A</v>
      </c>
      <c r="E80" s="85" t="s">
        <v>217</v>
      </c>
      <c r="F80" s="9" t="str">
        <f t="shared" si="15"/>
        <v>N/A</v>
      </c>
      <c r="G80" s="85">
        <v>13.923318695000001</v>
      </c>
      <c r="H80" s="9" t="str">
        <f t="shared" si="12"/>
        <v>N/A</v>
      </c>
      <c r="I80" s="10" t="s">
        <v>217</v>
      </c>
      <c r="J80" s="86" t="s">
        <v>217</v>
      </c>
      <c r="K80" s="9" t="str">
        <f t="shared" si="14"/>
        <v>N/A</v>
      </c>
    </row>
    <row r="81" spans="1:11" x14ac:dyDescent="0.2">
      <c r="A81" s="81" t="s">
        <v>898</v>
      </c>
      <c r="B81" s="34" t="s">
        <v>217</v>
      </c>
      <c r="C81" s="87">
        <v>71.032167600999998</v>
      </c>
      <c r="D81" s="9" t="str">
        <f t="shared" ref="D81:D86" si="16">IF($B81="N/A","N/A",IF(C81&gt;15,"No",IF(C81&lt;-15,"No","Yes")))</f>
        <v>N/A</v>
      </c>
      <c r="E81" s="88">
        <v>69.205431200999996</v>
      </c>
      <c r="F81" s="9" t="str">
        <f t="shared" si="15"/>
        <v>N/A</v>
      </c>
      <c r="G81" s="88">
        <v>71.175459012000005</v>
      </c>
      <c r="H81" s="9" t="str">
        <f>IF($B81="N/A","N/A",IF(G81&gt;15,"No",IF(G81&lt;-15,"No","Yes")))</f>
        <v>N/A</v>
      </c>
      <c r="I81" s="10">
        <v>-2.57</v>
      </c>
      <c r="J81" s="10">
        <v>2.847</v>
      </c>
      <c r="K81" s="9" t="str">
        <f t="shared" ref="K81:K86" si="17">IF(J81="Div by 0", "N/A", IF(J81="N/A","N/A", IF(J81&gt;30, "No", IF(J81&lt;-30, "No", "Yes"))))</f>
        <v>Yes</v>
      </c>
    </row>
    <row r="82" spans="1:11" x14ac:dyDescent="0.2">
      <c r="A82" s="81" t="s">
        <v>899</v>
      </c>
      <c r="B82" s="34" t="s">
        <v>217</v>
      </c>
      <c r="C82" s="87">
        <v>93.941947088000006</v>
      </c>
      <c r="D82" s="9" t="str">
        <f t="shared" si="16"/>
        <v>N/A</v>
      </c>
      <c r="E82" s="88">
        <v>96.480645052</v>
      </c>
      <c r="F82" s="9" t="str">
        <f t="shared" si="15"/>
        <v>N/A</v>
      </c>
      <c r="G82" s="88">
        <v>96.417864524999999</v>
      </c>
      <c r="H82" s="9" t="str">
        <f t="shared" si="12"/>
        <v>N/A</v>
      </c>
      <c r="I82" s="10">
        <v>2.702</v>
      </c>
      <c r="J82" s="10">
        <v>-6.5000000000000002E-2</v>
      </c>
      <c r="K82" s="9" t="str">
        <f t="shared" si="17"/>
        <v>Yes</v>
      </c>
    </row>
    <row r="83" spans="1:11" x14ac:dyDescent="0.2">
      <c r="A83" s="81" t="s">
        <v>900</v>
      </c>
      <c r="B83" s="34" t="s">
        <v>217</v>
      </c>
      <c r="C83" s="87">
        <v>129.44552630000001</v>
      </c>
      <c r="D83" s="9" t="str">
        <f t="shared" si="16"/>
        <v>N/A</v>
      </c>
      <c r="E83" s="88">
        <v>136.9834017</v>
      </c>
      <c r="F83" s="9" t="str">
        <f t="shared" si="15"/>
        <v>N/A</v>
      </c>
      <c r="G83" s="88">
        <v>125.70467512</v>
      </c>
      <c r="H83" s="9" t="str">
        <f t="shared" si="12"/>
        <v>N/A</v>
      </c>
      <c r="I83" s="10">
        <v>5.8230000000000004</v>
      </c>
      <c r="J83" s="10">
        <v>-8.23</v>
      </c>
      <c r="K83" s="9" t="str">
        <f t="shared" si="17"/>
        <v>Yes</v>
      </c>
    </row>
    <row r="84" spans="1:11" x14ac:dyDescent="0.2">
      <c r="A84" s="81" t="s">
        <v>901</v>
      </c>
      <c r="B84" s="34" t="s">
        <v>217</v>
      </c>
      <c r="C84" s="87">
        <v>248.52426245000001</v>
      </c>
      <c r="D84" s="9" t="str">
        <f t="shared" si="16"/>
        <v>N/A</v>
      </c>
      <c r="E84" s="88">
        <v>260.21901344999998</v>
      </c>
      <c r="F84" s="9" t="str">
        <f t="shared" si="15"/>
        <v>N/A</v>
      </c>
      <c r="G84" s="88">
        <v>273.52048160999999</v>
      </c>
      <c r="H84" s="9" t="str">
        <f t="shared" si="12"/>
        <v>N/A</v>
      </c>
      <c r="I84" s="10">
        <v>4.7060000000000004</v>
      </c>
      <c r="J84" s="10">
        <v>5.1120000000000001</v>
      </c>
      <c r="K84" s="9" t="str">
        <f t="shared" si="17"/>
        <v>Yes</v>
      </c>
    </row>
    <row r="85" spans="1:11" x14ac:dyDescent="0.2">
      <c r="A85" s="81" t="s">
        <v>902</v>
      </c>
      <c r="B85" s="34" t="s">
        <v>217</v>
      </c>
      <c r="C85" s="87">
        <v>148.0694517</v>
      </c>
      <c r="D85" s="9" t="str">
        <f t="shared" si="16"/>
        <v>N/A</v>
      </c>
      <c r="E85" s="88">
        <v>156.16834681</v>
      </c>
      <c r="F85" s="9" t="str">
        <f t="shared" si="15"/>
        <v>N/A</v>
      </c>
      <c r="G85" s="88">
        <v>140.26138660000001</v>
      </c>
      <c r="H85" s="9" t="str">
        <f t="shared" si="12"/>
        <v>N/A</v>
      </c>
      <c r="I85" s="10">
        <v>5.47</v>
      </c>
      <c r="J85" s="10">
        <v>-10.199999999999999</v>
      </c>
      <c r="K85" s="9" t="str">
        <f t="shared" si="17"/>
        <v>Yes</v>
      </c>
    </row>
    <row r="86" spans="1:11" ht="25.5" x14ac:dyDescent="0.2">
      <c r="A86" s="81" t="s">
        <v>903</v>
      </c>
      <c r="B86" s="34" t="s">
        <v>217</v>
      </c>
      <c r="C86" s="89" t="s">
        <v>217</v>
      </c>
      <c r="D86" s="9" t="str">
        <f t="shared" si="16"/>
        <v>N/A</v>
      </c>
      <c r="E86" s="89" t="s">
        <v>217</v>
      </c>
      <c r="F86" s="9" t="str">
        <f t="shared" si="15"/>
        <v>N/A</v>
      </c>
      <c r="G86" s="89">
        <v>140.26185168999999</v>
      </c>
      <c r="H86" s="9" t="str">
        <f t="shared" si="12"/>
        <v>N/A</v>
      </c>
      <c r="I86" s="10" t="s">
        <v>217</v>
      </c>
      <c r="J86" s="10" t="s">
        <v>217</v>
      </c>
      <c r="K86" s="9" t="str">
        <f t="shared" si="17"/>
        <v>N/A</v>
      </c>
    </row>
    <row r="87" spans="1:11" x14ac:dyDescent="0.2">
      <c r="A87" s="81" t="s">
        <v>32</v>
      </c>
      <c r="B87" s="34" t="s">
        <v>270</v>
      </c>
      <c r="C87" s="80">
        <v>99.970614490000003</v>
      </c>
      <c r="D87" s="9" t="str">
        <f>IF($B87="N/A","N/A",IF(C87&gt;60,"Yes","No"))</f>
        <v>Yes</v>
      </c>
      <c r="E87" s="8">
        <v>99.913705899999997</v>
      </c>
      <c r="F87" s="9" t="str">
        <f>IF($B87="N/A","N/A",IF(E87&gt;60,"Yes","No"))</f>
        <v>Yes</v>
      </c>
      <c r="G87" s="8">
        <v>97.913331069999998</v>
      </c>
      <c r="H87" s="9" t="str">
        <f>IF($B87="N/A","N/A",IF(G87&gt;60,"Yes","No"))</f>
        <v>Yes</v>
      </c>
      <c r="I87" s="10">
        <v>-5.7000000000000002E-2</v>
      </c>
      <c r="J87" s="10">
        <v>-2</v>
      </c>
      <c r="K87" s="9" t="str">
        <f t="shared" ref="K87:K105" si="18">IF(J87="Div by 0", "N/A", IF(J87="N/A","N/A", IF(J87&gt;30, "No", IF(J87&lt;-30, "No", "Yes"))))</f>
        <v>Yes</v>
      </c>
    </row>
    <row r="88" spans="1:11" x14ac:dyDescent="0.2">
      <c r="A88" s="81" t="s">
        <v>39</v>
      </c>
      <c r="B88" s="34" t="s">
        <v>271</v>
      </c>
      <c r="C88" s="80">
        <v>100</v>
      </c>
      <c r="D88" s="9" t="str">
        <f>IF($B88="N/A","N/A",IF(C88&gt;100,"No",IF(C88&lt;85,"No","Yes")))</f>
        <v>Yes</v>
      </c>
      <c r="E88" s="8">
        <v>99.998092412000005</v>
      </c>
      <c r="F88" s="9" t="str">
        <f>IF($B88="N/A","N/A",IF(E88&gt;100,"No",IF(E88&lt;85,"No","Yes")))</f>
        <v>Yes</v>
      </c>
      <c r="G88" s="8">
        <v>99.999949822000005</v>
      </c>
      <c r="H88" s="9" t="str">
        <f>IF($B88="N/A","N/A",IF(G88&gt;100,"No",IF(G88&lt;85,"No","Yes")))</f>
        <v>Yes</v>
      </c>
      <c r="I88" s="10">
        <v>-2E-3</v>
      </c>
      <c r="J88" s="10">
        <v>1.9E-3</v>
      </c>
      <c r="K88" s="9" t="str">
        <f t="shared" si="18"/>
        <v>Yes</v>
      </c>
    </row>
    <row r="89" spans="1:11" x14ac:dyDescent="0.2">
      <c r="A89" s="81" t="s">
        <v>904</v>
      </c>
      <c r="B89" s="34" t="s">
        <v>217</v>
      </c>
      <c r="C89" s="80">
        <v>21.208506107000002</v>
      </c>
      <c r="D89" s="9" t="str">
        <f>IF($B89="N/A","N/A",IF(C89&gt;15,"No",IF(C89&lt;-15,"No","Yes")))</f>
        <v>N/A</v>
      </c>
      <c r="E89" s="8">
        <v>22.084318064000001</v>
      </c>
      <c r="F89" s="9" t="str">
        <f>IF($B89="N/A","N/A",IF(E89&gt;15,"No",IF(E89&lt;-15,"No","Yes")))</f>
        <v>N/A</v>
      </c>
      <c r="G89" s="8">
        <v>3.2723392642000002</v>
      </c>
      <c r="H89" s="9" t="str">
        <f>IF($B89="N/A","N/A",IF(G89&gt;15,"No",IF(G89&lt;-15,"No","Yes")))</f>
        <v>N/A</v>
      </c>
      <c r="I89" s="10">
        <v>4.13</v>
      </c>
      <c r="J89" s="10">
        <v>-85.2</v>
      </c>
      <c r="K89" s="9" t="str">
        <f t="shared" si="18"/>
        <v>No</v>
      </c>
    </row>
    <row r="90" spans="1:11" x14ac:dyDescent="0.2">
      <c r="A90" s="81" t="s">
        <v>845</v>
      </c>
      <c r="B90" s="34" t="s">
        <v>272</v>
      </c>
      <c r="C90" s="80">
        <v>10.730231459000001</v>
      </c>
      <c r="D90" s="9" t="str">
        <f>IF($B90="N/A","N/A",IF(C90&gt;25,"No",IF(C90&lt;5,"No","Yes")))</f>
        <v>Yes</v>
      </c>
      <c r="E90" s="8">
        <v>11.244803957</v>
      </c>
      <c r="F90" s="9" t="str">
        <f>IF($B90="N/A","N/A",IF(E90&gt;25,"No",IF(E90&lt;5,"No","Yes")))</f>
        <v>Yes</v>
      </c>
      <c r="G90" s="8">
        <v>9.1534835964999992</v>
      </c>
      <c r="H90" s="9" t="str">
        <f>IF($B90="N/A","N/A",IF(G90&gt;25,"No",IF(G90&lt;5,"No","Yes")))</f>
        <v>Yes</v>
      </c>
      <c r="I90" s="10">
        <v>4.7960000000000003</v>
      </c>
      <c r="J90" s="10">
        <v>-18.600000000000001</v>
      </c>
      <c r="K90" s="9" t="str">
        <f t="shared" si="18"/>
        <v>Yes</v>
      </c>
    </row>
    <row r="91" spans="1:11" x14ac:dyDescent="0.2">
      <c r="A91" s="81" t="s">
        <v>846</v>
      </c>
      <c r="B91" s="34" t="s">
        <v>273</v>
      </c>
      <c r="C91" s="80">
        <v>54.024048980000003</v>
      </c>
      <c r="D91" s="9" t="str">
        <f>IF($B91="N/A","N/A",IF(C91&gt;70,"No",IF(C91&lt;40,"No","Yes")))</f>
        <v>Yes</v>
      </c>
      <c r="E91" s="8">
        <v>51.742350928</v>
      </c>
      <c r="F91" s="9" t="str">
        <f>IF($B91="N/A","N/A",IF(E91&gt;70,"No",IF(E91&lt;40,"No","Yes")))</f>
        <v>Yes</v>
      </c>
      <c r="G91" s="8">
        <v>49.415318161000002</v>
      </c>
      <c r="H91" s="9" t="str">
        <f>IF($B91="N/A","N/A",IF(G91&gt;70,"No",IF(G91&lt;40,"No","Yes")))</f>
        <v>Yes</v>
      </c>
      <c r="I91" s="10">
        <v>-4.22</v>
      </c>
      <c r="J91" s="10">
        <v>-4.5</v>
      </c>
      <c r="K91" s="9" t="str">
        <f t="shared" si="18"/>
        <v>Yes</v>
      </c>
    </row>
    <row r="92" spans="1:11" x14ac:dyDescent="0.2">
      <c r="A92" s="81" t="s">
        <v>847</v>
      </c>
      <c r="B92" s="34" t="s">
        <v>274</v>
      </c>
      <c r="C92" s="80">
        <v>35.245719561000001</v>
      </c>
      <c r="D92" s="9" t="str">
        <f>IF($B92="N/A","N/A",IF(C92&gt;55,"No",IF(C92&lt;20,"No","Yes")))</f>
        <v>Yes</v>
      </c>
      <c r="E92" s="8">
        <v>37.012845114999998</v>
      </c>
      <c r="F92" s="9" t="str">
        <f>IF($B92="N/A","N/A",IF(E92&gt;55,"No",IF(E92&lt;20,"No","Yes")))</f>
        <v>Yes</v>
      </c>
      <c r="G92" s="8">
        <v>41.431198242999997</v>
      </c>
      <c r="H92" s="9" t="str">
        <f>IF($B92="N/A","N/A",IF(G92&gt;55,"No",IF(G92&lt;20,"No","Yes")))</f>
        <v>Yes</v>
      </c>
      <c r="I92" s="10">
        <v>5.0140000000000002</v>
      </c>
      <c r="J92" s="10">
        <v>11.94</v>
      </c>
      <c r="K92" s="9" t="str">
        <f t="shared" si="18"/>
        <v>Yes</v>
      </c>
    </row>
    <row r="93" spans="1:11" x14ac:dyDescent="0.2">
      <c r="A93" s="81" t="s">
        <v>167</v>
      </c>
      <c r="B93" s="34" t="s">
        <v>250</v>
      </c>
      <c r="C93" s="80">
        <v>95.117415070999996</v>
      </c>
      <c r="D93" s="9" t="str">
        <f>IF($B93="N/A","N/A",IF(C93&gt;95,"Yes","No"))</f>
        <v>Yes</v>
      </c>
      <c r="E93" s="8">
        <v>95.410438221999996</v>
      </c>
      <c r="F93" s="9" t="str">
        <f>IF($B93="N/A","N/A",IF(E93&gt;95,"Yes","No"))</f>
        <v>Yes</v>
      </c>
      <c r="G93" s="8">
        <v>98.314325452000006</v>
      </c>
      <c r="H93" s="9" t="str">
        <f>IF($B93="N/A","N/A",IF(G93&gt;95,"Yes","No"))</f>
        <v>Yes</v>
      </c>
      <c r="I93" s="10">
        <v>0.30809999999999998</v>
      </c>
      <c r="J93" s="10">
        <v>3.044</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97.975869840000001</v>
      </c>
      <c r="D97" s="9" t="str">
        <f>IF($B97="N/A","N/A",IF(C97&gt;15,"No",IF(C97&lt;-15,"No","Yes")))</f>
        <v>N/A</v>
      </c>
      <c r="E97" s="8">
        <v>98.337789908999994</v>
      </c>
      <c r="F97" s="9" t="str">
        <f>IF($B97="N/A","N/A",IF(E97&gt;15,"No",IF(E97&lt;-15,"No","Yes")))</f>
        <v>N/A</v>
      </c>
      <c r="G97" s="8">
        <v>99.191107368999994</v>
      </c>
      <c r="H97" s="9" t="str">
        <f>IF($B97="N/A","N/A",IF(G97&gt;15,"No",IF(G97&lt;-15,"No","Yes")))</f>
        <v>N/A</v>
      </c>
      <c r="I97" s="10">
        <v>0.36940000000000001</v>
      </c>
      <c r="J97" s="10">
        <v>0.86770000000000003</v>
      </c>
      <c r="K97" s="9" t="str">
        <f t="shared" si="18"/>
        <v>Yes</v>
      </c>
    </row>
    <row r="98" spans="1:11" x14ac:dyDescent="0.2">
      <c r="A98" s="81" t="s">
        <v>43</v>
      </c>
      <c r="B98" s="34" t="s">
        <v>227</v>
      </c>
      <c r="C98" s="80">
        <v>98.692749684000006</v>
      </c>
      <c r="D98" s="9" t="str">
        <f>IF($B98="N/A","N/A",IF(C98&gt;100,"No",IF(C98&lt;98,"No","Yes")))</f>
        <v>Yes</v>
      </c>
      <c r="E98" s="8">
        <v>98.645252826000004</v>
      </c>
      <c r="F98" s="9" t="str">
        <f>IF($B98="N/A","N/A",IF(E98&gt;100,"No",IF(E98&lt;98,"No","Yes")))</f>
        <v>Yes</v>
      </c>
      <c r="G98" s="8">
        <v>99.263613348000007</v>
      </c>
      <c r="H98" s="9" t="str">
        <f>IF($B98="N/A","N/A",IF(G98&gt;100,"No",IF(G98&lt;98,"No","Yes")))</f>
        <v>Yes</v>
      </c>
      <c r="I98" s="10">
        <v>-4.8000000000000001E-2</v>
      </c>
      <c r="J98" s="10">
        <v>0.62690000000000001</v>
      </c>
      <c r="K98" s="9" t="str">
        <f t="shared" si="18"/>
        <v>Yes</v>
      </c>
    </row>
    <row r="99" spans="1:11" x14ac:dyDescent="0.2">
      <c r="A99" s="81" t="s">
        <v>44</v>
      </c>
      <c r="B99" s="34" t="s">
        <v>217</v>
      </c>
      <c r="C99" s="80">
        <v>29.998059343000001</v>
      </c>
      <c r="D99" s="9" t="str">
        <f>IF($B99="N/A","N/A",IF(C99&gt;15,"No",IF(C99&lt;-15,"No","Yes")))</f>
        <v>N/A</v>
      </c>
      <c r="E99" s="8">
        <v>32.456239875000001</v>
      </c>
      <c r="F99" s="9" t="str">
        <f>IF($B99="N/A","N/A",IF(E99&gt;15,"No",IF(E99&lt;-15,"No","Yes")))</f>
        <v>N/A</v>
      </c>
      <c r="G99" s="8">
        <v>40.761298179000001</v>
      </c>
      <c r="H99" s="9" t="str">
        <f>IF($B99="N/A","N/A",IF(G99&gt;15,"No",IF(G99&lt;-15,"No","Yes")))</f>
        <v>N/A</v>
      </c>
      <c r="I99" s="10">
        <v>8.1940000000000008</v>
      </c>
      <c r="J99" s="10">
        <v>25.59</v>
      </c>
      <c r="K99" s="9" t="str">
        <f t="shared" si="18"/>
        <v>Yes</v>
      </c>
    </row>
    <row r="100" spans="1:11" x14ac:dyDescent="0.2">
      <c r="A100" s="81" t="s">
        <v>45</v>
      </c>
      <c r="B100" s="34" t="s">
        <v>217</v>
      </c>
      <c r="C100" s="80">
        <v>14.099454075000001</v>
      </c>
      <c r="D100" s="9" t="str">
        <f>IF($B100="N/A","N/A",IF(C100&gt;15,"No",IF(C100&lt;-15,"No","Yes")))</f>
        <v>N/A</v>
      </c>
      <c r="E100" s="8">
        <v>15.006136294999999</v>
      </c>
      <c r="F100" s="9" t="str">
        <f>IF($B100="N/A","N/A",IF(E100&gt;15,"No",IF(E100&lt;-15,"No","Yes")))</f>
        <v>N/A</v>
      </c>
      <c r="G100" s="8">
        <v>59.174239778</v>
      </c>
      <c r="H100" s="9" t="str">
        <f>IF($B100="N/A","N/A",IF(G100&gt;15,"No",IF(G100&lt;-15,"No","Yes")))</f>
        <v>N/A</v>
      </c>
      <c r="I100" s="10">
        <v>6.431</v>
      </c>
      <c r="J100" s="10">
        <v>294.3</v>
      </c>
      <c r="K100" s="9" t="str">
        <f t="shared" si="18"/>
        <v>No</v>
      </c>
    </row>
    <row r="101" spans="1:11" x14ac:dyDescent="0.2">
      <c r="A101" s="81" t="s">
        <v>359</v>
      </c>
      <c r="B101" s="34" t="s">
        <v>217</v>
      </c>
      <c r="C101" s="80" t="s">
        <v>217</v>
      </c>
      <c r="D101" s="9" t="str">
        <f>IF($B101="N/A","N/A",IF(C101&gt;15,"No",IF(C101&lt;-15,"No","Yes")))</f>
        <v>N/A</v>
      </c>
      <c r="E101" s="8" t="s">
        <v>217</v>
      </c>
      <c r="F101" s="9" t="str">
        <f>IF($B101="N/A","N/A",IF(E101&gt;15,"No",IF(E101&lt;-15,"No","Yes")))</f>
        <v>N/A</v>
      </c>
      <c r="G101" s="8">
        <v>99.935537956999994</v>
      </c>
      <c r="H101" s="9" t="str">
        <f>IF($B101="N/A","N/A",IF(G101&gt;15,"No",IF(G101&lt;-15,"No","Yes")))</f>
        <v>N/A</v>
      </c>
      <c r="I101" s="10" t="s">
        <v>217</v>
      </c>
      <c r="J101" s="10" t="s">
        <v>217</v>
      </c>
      <c r="K101" s="9" t="str">
        <f t="shared" si="18"/>
        <v>N/A</v>
      </c>
    </row>
    <row r="102" spans="1:11" x14ac:dyDescent="0.2">
      <c r="A102" s="81" t="s">
        <v>46</v>
      </c>
      <c r="B102" s="34" t="s">
        <v>217</v>
      </c>
      <c r="C102" s="80">
        <v>6.2891680000000004E-4</v>
      </c>
      <c r="D102" s="9" t="str">
        <f>IF($B102="N/A","N/A",IF(C102&gt;15,"No",IF(C102&lt;-15,"No","Yes")))</f>
        <v>N/A</v>
      </c>
      <c r="E102" s="8">
        <v>1.2819999999999999E-5</v>
      </c>
      <c r="F102" s="9" t="str">
        <f>IF($B102="N/A","N/A",IF(E102&gt;15,"No",IF(E102&lt;-15,"No","Yes")))</f>
        <v>N/A</v>
      </c>
      <c r="G102" s="8">
        <v>0</v>
      </c>
      <c r="H102" s="9" t="str">
        <f>IF($B102="N/A","N/A",IF(G102&gt;15,"No",IF(G102&lt;-15,"No","Yes")))</f>
        <v>N/A</v>
      </c>
      <c r="I102" s="10">
        <v>-98</v>
      </c>
      <c r="J102" s="10">
        <v>-100</v>
      </c>
      <c r="K102" s="9" t="str">
        <f t="shared" si="18"/>
        <v>No</v>
      </c>
    </row>
    <row r="103" spans="1:11" x14ac:dyDescent="0.2">
      <c r="A103" s="81" t="s">
        <v>47</v>
      </c>
      <c r="B103" s="34" t="s">
        <v>217</v>
      </c>
      <c r="C103" s="80">
        <v>55.901857665999998</v>
      </c>
      <c r="D103" s="9" t="str">
        <f>IF($B103="N/A","N/A",IF(C103&gt;15,"No",IF(C103&lt;-15,"No","Yes")))</f>
        <v>N/A</v>
      </c>
      <c r="E103" s="8">
        <v>52.537611009999999</v>
      </c>
      <c r="F103" s="9" t="str">
        <f>IF($B103="N/A","N/A",IF(E103&gt;15,"No",IF(E103&lt;-15,"No","Yes")))</f>
        <v>N/A</v>
      </c>
      <c r="G103" s="8">
        <v>0</v>
      </c>
      <c r="H103" s="9" t="str">
        <f>IF($B103="N/A","N/A",IF(G103&gt;15,"No",IF(G103&lt;-15,"No","Yes")))</f>
        <v>N/A</v>
      </c>
      <c r="I103" s="10">
        <v>-6.02</v>
      </c>
      <c r="J103" s="10">
        <v>-100</v>
      </c>
      <c r="K103" s="9" t="str">
        <f t="shared" si="18"/>
        <v>No</v>
      </c>
    </row>
    <row r="104" spans="1:11" x14ac:dyDescent="0.2">
      <c r="A104" s="81" t="s">
        <v>33</v>
      </c>
      <c r="B104" s="34" t="s">
        <v>227</v>
      </c>
      <c r="C104" s="80">
        <v>100</v>
      </c>
      <c r="D104" s="9" t="str">
        <f>IF($B104="N/A","N/A",IF(C104&gt;100,"No",IF(C104&lt;98,"No","Yes")))</f>
        <v>Yes</v>
      </c>
      <c r="E104" s="8">
        <v>100</v>
      </c>
      <c r="F104" s="9" t="str">
        <f>IF($B104="N/A","N/A",IF(E104&gt;100,"No",IF(E104&lt;98,"No","Yes")))</f>
        <v>Yes</v>
      </c>
      <c r="G104" s="8">
        <v>97.305355266999996</v>
      </c>
      <c r="H104" s="9" t="str">
        <f>IF($B104="N/A","N/A",IF(G104&gt;100,"No",IF(G104&lt;98,"No","Yes")))</f>
        <v>No</v>
      </c>
      <c r="I104" s="10">
        <v>0</v>
      </c>
      <c r="J104" s="10">
        <v>-2.69</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99.998621151999998</v>
      </c>
      <c r="H106" s="9" t="str">
        <f>IF($B106="N/A","N/A",IF(G106&gt;15,"No",IF(G106&lt;-15,"No","Yes")))</f>
        <v>N/A</v>
      </c>
      <c r="I106" s="10">
        <v>0</v>
      </c>
      <c r="J106" s="10">
        <v>-1E-3</v>
      </c>
      <c r="K106" s="9" t="str">
        <f>IF(J106="Div by 0", "N/A", IF(J106="N/A","N/A", IF(J106&gt;30, "No", IF(J106&lt;-30, "No", "Yes"))))</f>
        <v>Yes</v>
      </c>
    </row>
    <row r="107" spans="1:11" x14ac:dyDescent="0.2">
      <c r="A107" s="81" t="s">
        <v>907</v>
      </c>
      <c r="B107" s="34" t="s">
        <v>217</v>
      </c>
      <c r="C107" s="90">
        <v>73.985632232</v>
      </c>
      <c r="D107" s="9" t="str">
        <f t="shared" ref="D107:D130" si="19">IF($B107="N/A","N/A",IF(C107&gt;15,"No",IF(C107&lt;-15,"No","Yes")))</f>
        <v>N/A</v>
      </c>
      <c r="E107" s="9">
        <v>73.746436011</v>
      </c>
      <c r="F107" s="9" t="str">
        <f t="shared" ref="F107:F130" si="20">IF($B107="N/A","N/A",IF(E107&gt;15,"No",IF(E107&lt;-15,"No","Yes")))</f>
        <v>N/A</v>
      </c>
      <c r="G107" s="8">
        <v>72.243371699999997</v>
      </c>
      <c r="H107" s="9" t="str">
        <f t="shared" ref="H107:H130" si="21">IF($B107="N/A","N/A",IF(G107&gt;15,"No",IF(G107&lt;-15,"No","Yes")))</f>
        <v>N/A</v>
      </c>
      <c r="I107" s="10">
        <v>-0.32300000000000001</v>
      </c>
      <c r="J107" s="10">
        <v>-2.04</v>
      </c>
      <c r="K107" s="9" t="str">
        <f t="shared" ref="K107:K130" si="22">IF(J107="Div by 0", "N/A", IF(J107="N/A","N/A", IF(J107&gt;30, "No", IF(J107&lt;-30, "No", "Yes"))))</f>
        <v>Yes</v>
      </c>
    </row>
    <row r="108" spans="1:11" x14ac:dyDescent="0.2">
      <c r="A108" s="81" t="s">
        <v>908</v>
      </c>
      <c r="B108" s="34" t="s">
        <v>217</v>
      </c>
      <c r="C108" s="90">
        <v>13.678240512</v>
      </c>
      <c r="D108" s="34" t="s">
        <v>217</v>
      </c>
      <c r="E108" s="9">
        <v>13.44909749</v>
      </c>
      <c r="F108" s="34" t="s">
        <v>217</v>
      </c>
      <c r="G108" s="8">
        <v>13.844359511</v>
      </c>
      <c r="H108" s="34" t="s">
        <v>217</v>
      </c>
      <c r="I108" s="10">
        <v>-1.68</v>
      </c>
      <c r="J108" s="10">
        <v>2.9390000000000001</v>
      </c>
      <c r="K108" s="9" t="str">
        <f t="shared" si="22"/>
        <v>Yes</v>
      </c>
    </row>
    <row r="109" spans="1:11" x14ac:dyDescent="0.2">
      <c r="A109" s="81" t="s">
        <v>909</v>
      </c>
      <c r="B109" s="34" t="s">
        <v>217</v>
      </c>
      <c r="C109" s="90">
        <v>3.4075471072000001</v>
      </c>
      <c r="D109" s="9" t="str">
        <f t="shared" si="19"/>
        <v>N/A</v>
      </c>
      <c r="E109" s="9">
        <v>2.2624098988000001</v>
      </c>
      <c r="F109" s="9" t="str">
        <f t="shared" si="20"/>
        <v>N/A</v>
      </c>
      <c r="G109" s="8">
        <v>2.9606846779999998</v>
      </c>
      <c r="H109" s="9" t="str">
        <f t="shared" si="21"/>
        <v>N/A</v>
      </c>
      <c r="I109" s="10">
        <v>-33.6</v>
      </c>
      <c r="J109" s="10">
        <v>30.86</v>
      </c>
      <c r="K109" s="9" t="str">
        <f t="shared" si="22"/>
        <v>No</v>
      </c>
    </row>
    <row r="110" spans="1:11" x14ac:dyDescent="0.2">
      <c r="A110" s="81" t="s">
        <v>910</v>
      </c>
      <c r="B110" s="34" t="s">
        <v>217</v>
      </c>
      <c r="C110" s="90">
        <v>6.33491521E-2</v>
      </c>
      <c r="D110" s="9" t="str">
        <f t="shared" si="19"/>
        <v>N/A</v>
      </c>
      <c r="E110" s="9">
        <v>7.1542762400000001E-2</v>
      </c>
      <c r="F110" s="9" t="str">
        <f t="shared" si="20"/>
        <v>N/A</v>
      </c>
      <c r="G110" s="8">
        <v>0.1679607504</v>
      </c>
      <c r="H110" s="9" t="str">
        <f t="shared" si="21"/>
        <v>N/A</v>
      </c>
      <c r="I110" s="10">
        <v>12.93</v>
      </c>
      <c r="J110" s="10">
        <v>134.80000000000001</v>
      </c>
      <c r="K110" s="9" t="str">
        <f t="shared" si="22"/>
        <v>No</v>
      </c>
    </row>
    <row r="111" spans="1:11" x14ac:dyDescent="0.2">
      <c r="A111" s="81" t="s">
        <v>911</v>
      </c>
      <c r="B111" s="34" t="s">
        <v>217</v>
      </c>
      <c r="C111" s="90">
        <v>0.52868279669999996</v>
      </c>
      <c r="D111" s="9" t="str">
        <f t="shared" si="19"/>
        <v>N/A</v>
      </c>
      <c r="E111" s="9">
        <v>1.1056286259000001</v>
      </c>
      <c r="F111" s="9" t="str">
        <f t="shared" si="20"/>
        <v>N/A</v>
      </c>
      <c r="G111" s="8">
        <v>1.1187782682</v>
      </c>
      <c r="H111" s="9" t="str">
        <f t="shared" si="21"/>
        <v>N/A</v>
      </c>
      <c r="I111" s="10">
        <v>109.1</v>
      </c>
      <c r="J111" s="10">
        <v>1.1890000000000001</v>
      </c>
      <c r="K111" s="9" t="str">
        <f t="shared" si="22"/>
        <v>Yes</v>
      </c>
    </row>
    <row r="112" spans="1:11" x14ac:dyDescent="0.2">
      <c r="A112" s="81" t="s">
        <v>912</v>
      </c>
      <c r="B112" s="34" t="s">
        <v>217</v>
      </c>
      <c r="C112" s="90">
        <v>0.47527124520000003</v>
      </c>
      <c r="D112" s="9" t="str">
        <f t="shared" si="19"/>
        <v>N/A</v>
      </c>
      <c r="E112" s="9">
        <v>0.38669052650000002</v>
      </c>
      <c r="F112" s="9" t="str">
        <f t="shared" si="20"/>
        <v>N/A</v>
      </c>
      <c r="G112" s="8">
        <v>0.2016361307</v>
      </c>
      <c r="H112" s="9" t="str">
        <f t="shared" si="21"/>
        <v>N/A</v>
      </c>
      <c r="I112" s="10">
        <v>-18.600000000000001</v>
      </c>
      <c r="J112" s="10">
        <v>-47.9</v>
      </c>
      <c r="K112" s="9" t="str">
        <f t="shared" si="22"/>
        <v>No</v>
      </c>
    </row>
    <row r="113" spans="1:11" x14ac:dyDescent="0.2">
      <c r="A113" s="81" t="s">
        <v>913</v>
      </c>
      <c r="B113" s="34" t="s">
        <v>217</v>
      </c>
      <c r="C113" s="90">
        <v>6.9123703800000005E-2</v>
      </c>
      <c r="D113" s="9" t="str">
        <f t="shared" si="19"/>
        <v>N/A</v>
      </c>
      <c r="E113" s="9">
        <v>7.4869763800000003E-2</v>
      </c>
      <c r="F113" s="9" t="str">
        <f t="shared" si="20"/>
        <v>N/A</v>
      </c>
      <c r="G113" s="8">
        <v>3.8986782000000001E-3</v>
      </c>
      <c r="H113" s="9" t="str">
        <f t="shared" si="21"/>
        <v>N/A</v>
      </c>
      <c r="I113" s="10">
        <v>8.3130000000000006</v>
      </c>
      <c r="J113" s="10">
        <v>-94.8</v>
      </c>
      <c r="K113" s="9" t="str">
        <f t="shared" si="22"/>
        <v>No</v>
      </c>
    </row>
    <row r="114" spans="1:11" x14ac:dyDescent="0.2">
      <c r="A114" s="81" t="s">
        <v>914</v>
      </c>
      <c r="B114" s="34" t="s">
        <v>217</v>
      </c>
      <c r="C114" s="90">
        <v>0.2748100624</v>
      </c>
      <c r="D114" s="9" t="str">
        <f t="shared" si="19"/>
        <v>N/A</v>
      </c>
      <c r="E114" s="9">
        <v>0.25605679390000002</v>
      </c>
      <c r="F114" s="9" t="str">
        <f t="shared" si="20"/>
        <v>N/A</v>
      </c>
      <c r="G114" s="8">
        <v>0.24349216430000001</v>
      </c>
      <c r="H114" s="9" t="str">
        <f t="shared" si="21"/>
        <v>N/A</v>
      </c>
      <c r="I114" s="10">
        <v>-6.82</v>
      </c>
      <c r="J114" s="10">
        <v>-4.91</v>
      </c>
      <c r="K114" s="9" t="str">
        <f t="shared" si="22"/>
        <v>Yes</v>
      </c>
    </row>
    <row r="115" spans="1:11" x14ac:dyDescent="0.2">
      <c r="A115" s="81" t="s">
        <v>915</v>
      </c>
      <c r="B115" s="34" t="s">
        <v>217</v>
      </c>
      <c r="C115" s="90">
        <v>2.4497406456999999</v>
      </c>
      <c r="D115" s="9" t="str">
        <f t="shared" si="19"/>
        <v>N/A</v>
      </c>
      <c r="E115" s="9">
        <v>3.1495450448</v>
      </c>
      <c r="F115" s="9" t="str">
        <f t="shared" si="20"/>
        <v>N/A</v>
      </c>
      <c r="G115" s="8">
        <v>3.5365282052000002</v>
      </c>
      <c r="H115" s="9" t="str">
        <f t="shared" si="21"/>
        <v>N/A</v>
      </c>
      <c r="I115" s="10">
        <v>28.57</v>
      </c>
      <c r="J115" s="10">
        <v>12.29</v>
      </c>
      <c r="K115" s="9" t="str">
        <f t="shared" si="22"/>
        <v>Yes</v>
      </c>
    </row>
    <row r="116" spans="1:11" x14ac:dyDescent="0.2">
      <c r="A116" s="81" t="s">
        <v>916</v>
      </c>
      <c r="B116" s="34" t="s">
        <v>217</v>
      </c>
      <c r="C116" s="90">
        <v>4.6315567409999998</v>
      </c>
      <c r="D116" s="9" t="str">
        <f t="shared" si="19"/>
        <v>N/A</v>
      </c>
      <c r="E116" s="9">
        <v>4.5091877834999998</v>
      </c>
      <c r="F116" s="9" t="str">
        <f t="shared" si="20"/>
        <v>N/A</v>
      </c>
      <c r="G116" s="8">
        <v>3.0925826553000002</v>
      </c>
      <c r="H116" s="9" t="str">
        <f t="shared" si="21"/>
        <v>N/A</v>
      </c>
      <c r="I116" s="10">
        <v>-2.64</v>
      </c>
      <c r="J116" s="10">
        <v>-31.4</v>
      </c>
      <c r="K116" s="9" t="str">
        <f t="shared" si="22"/>
        <v>No</v>
      </c>
    </row>
    <row r="117" spans="1:11" x14ac:dyDescent="0.2">
      <c r="A117" s="81" t="s">
        <v>917</v>
      </c>
      <c r="B117" s="34" t="s">
        <v>217</v>
      </c>
      <c r="C117" s="90">
        <v>5.7440308500000002E-2</v>
      </c>
      <c r="D117" s="9" t="str">
        <f t="shared" si="19"/>
        <v>N/A</v>
      </c>
      <c r="E117" s="9">
        <v>5.14462059E-2</v>
      </c>
      <c r="F117" s="9" t="str">
        <f t="shared" si="20"/>
        <v>N/A</v>
      </c>
      <c r="G117" s="8">
        <v>2.1913637699999999E-2</v>
      </c>
      <c r="H117" s="9" t="str">
        <f t="shared" si="21"/>
        <v>N/A</v>
      </c>
      <c r="I117" s="10">
        <v>-10.4</v>
      </c>
      <c r="J117" s="10">
        <v>-57.4</v>
      </c>
      <c r="K117" s="9" t="str">
        <f t="shared" si="22"/>
        <v>No</v>
      </c>
    </row>
    <row r="118" spans="1:11" x14ac:dyDescent="0.2">
      <c r="A118" s="81" t="s">
        <v>918</v>
      </c>
      <c r="B118" s="34" t="s">
        <v>217</v>
      </c>
      <c r="C118" s="90">
        <v>1.7207187498000001</v>
      </c>
      <c r="D118" s="9" t="str">
        <f t="shared" si="19"/>
        <v>N/A</v>
      </c>
      <c r="E118" s="9">
        <v>1.5817200842000001</v>
      </c>
      <c r="F118" s="9" t="str">
        <f t="shared" si="20"/>
        <v>N/A</v>
      </c>
      <c r="G118" s="8">
        <v>2.4968843429000001</v>
      </c>
      <c r="H118" s="9" t="str">
        <f t="shared" si="21"/>
        <v>N/A</v>
      </c>
      <c r="I118" s="10">
        <v>-8.08</v>
      </c>
      <c r="J118" s="10">
        <v>57.86</v>
      </c>
      <c r="K118" s="9" t="str">
        <f t="shared" si="22"/>
        <v>No</v>
      </c>
    </row>
    <row r="119" spans="1:11" x14ac:dyDescent="0.2">
      <c r="A119" s="81" t="s">
        <v>919</v>
      </c>
      <c r="B119" s="34" t="s">
        <v>217</v>
      </c>
      <c r="C119" s="90">
        <v>12.336127255999999</v>
      </c>
      <c r="D119" s="9" t="str">
        <f t="shared" si="19"/>
        <v>N/A</v>
      </c>
      <c r="E119" s="9">
        <v>12.804466499</v>
      </c>
      <c r="F119" s="9" t="str">
        <f t="shared" si="20"/>
        <v>N/A</v>
      </c>
      <c r="G119" s="8">
        <v>13.912268790000001</v>
      </c>
      <c r="H119" s="9" t="str">
        <f t="shared" si="21"/>
        <v>N/A</v>
      </c>
      <c r="I119" s="10">
        <v>3.7959999999999998</v>
      </c>
      <c r="J119" s="10">
        <v>8.6519999999999992</v>
      </c>
      <c r="K119" s="9" t="str">
        <f t="shared" si="22"/>
        <v>Yes</v>
      </c>
    </row>
    <row r="120" spans="1:11" x14ac:dyDescent="0.2">
      <c r="A120" s="81" t="s">
        <v>920</v>
      </c>
      <c r="B120" s="34" t="s">
        <v>217</v>
      </c>
      <c r="C120" s="90">
        <v>1.0934046561999999</v>
      </c>
      <c r="D120" s="9" t="str">
        <f t="shared" si="19"/>
        <v>N/A</v>
      </c>
      <c r="E120" s="9">
        <v>1.0466110453999999</v>
      </c>
      <c r="F120" s="9" t="str">
        <f t="shared" si="20"/>
        <v>N/A</v>
      </c>
      <c r="G120" s="8">
        <v>12.551673913</v>
      </c>
      <c r="H120" s="9" t="str">
        <f t="shared" si="21"/>
        <v>N/A</v>
      </c>
      <c r="I120" s="10">
        <v>-4.28</v>
      </c>
      <c r="J120" s="10">
        <v>1099</v>
      </c>
      <c r="K120" s="9" t="str">
        <f t="shared" si="22"/>
        <v>No</v>
      </c>
    </row>
    <row r="121" spans="1:11" x14ac:dyDescent="0.2">
      <c r="A121" s="81" t="s">
        <v>921</v>
      </c>
      <c r="B121" s="34" t="s">
        <v>217</v>
      </c>
      <c r="C121" s="90">
        <v>4.1006764405</v>
      </c>
      <c r="D121" s="9" t="str">
        <f t="shared" si="19"/>
        <v>N/A</v>
      </c>
      <c r="E121" s="9">
        <v>4.5398646938000002</v>
      </c>
      <c r="F121" s="9" t="str">
        <f t="shared" si="20"/>
        <v>N/A</v>
      </c>
      <c r="G121" s="8">
        <v>0</v>
      </c>
      <c r="H121" s="9" t="str">
        <f t="shared" si="21"/>
        <v>N/A</v>
      </c>
      <c r="I121" s="10">
        <v>10.71</v>
      </c>
      <c r="J121" s="10">
        <v>-100</v>
      </c>
      <c r="K121" s="9" t="str">
        <f t="shared" si="22"/>
        <v>No</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0.13526856919999999</v>
      </c>
      <c r="D123" s="9" t="str">
        <f t="shared" si="19"/>
        <v>N/A</v>
      </c>
      <c r="E123" s="9">
        <v>0.17569503140000001</v>
      </c>
      <c r="F123" s="9" t="str">
        <f t="shared" si="20"/>
        <v>N/A</v>
      </c>
      <c r="G123" s="8">
        <v>0.1515008816</v>
      </c>
      <c r="H123" s="9" t="str">
        <f t="shared" si="21"/>
        <v>N/A</v>
      </c>
      <c r="I123" s="10">
        <v>29.89</v>
      </c>
      <c r="J123" s="10">
        <v>-13.8</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6.7989059360999997</v>
      </c>
      <c r="D125" s="9" t="str">
        <f t="shared" si="19"/>
        <v>N/A</v>
      </c>
      <c r="E125" s="9">
        <v>6.8265543640999997</v>
      </c>
      <c r="F125" s="9" t="str">
        <f t="shared" si="20"/>
        <v>N/A</v>
      </c>
      <c r="G125" s="8">
        <v>1.0128459256</v>
      </c>
      <c r="H125" s="9" t="str">
        <f t="shared" si="21"/>
        <v>N/A</v>
      </c>
      <c r="I125" s="10">
        <v>0.40670000000000001</v>
      </c>
      <c r="J125" s="10">
        <v>-85.2</v>
      </c>
      <c r="K125" s="9" t="str">
        <f t="shared" si="22"/>
        <v>No</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0.2078716541</v>
      </c>
      <c r="D130" s="9" t="str">
        <f t="shared" si="19"/>
        <v>N/A</v>
      </c>
      <c r="E130" s="9">
        <v>0.2157413648</v>
      </c>
      <c r="F130" s="9" t="str">
        <f t="shared" si="20"/>
        <v>N/A</v>
      </c>
      <c r="G130" s="8">
        <v>0.19624806980000001</v>
      </c>
      <c r="H130" s="9" t="str">
        <f t="shared" si="21"/>
        <v>N/A</v>
      </c>
      <c r="I130" s="10">
        <v>3.786</v>
      </c>
      <c r="J130" s="10">
        <v>-9.0399999999999991</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650391</v>
      </c>
      <c r="D6" s="9" t="str">
        <f>IF($B6="N/A","N/A",IF(C6&gt;15,"No",IF(C6&lt;-15,"No","Yes")))</f>
        <v>N/A</v>
      </c>
      <c r="E6" s="35">
        <v>624132</v>
      </c>
      <c r="F6" s="9" t="str">
        <f>IF($B6="N/A","N/A",IF(E6&gt;15,"No",IF(E6&lt;-15,"No","Yes")))</f>
        <v>N/A</v>
      </c>
      <c r="G6" s="35">
        <v>1304131</v>
      </c>
      <c r="H6" s="9" t="str">
        <f>IF($B6="N/A","N/A",IF(G6&gt;15,"No",IF(G6&lt;-15,"No","Yes")))</f>
        <v>N/A</v>
      </c>
      <c r="I6" s="10">
        <v>-4.04</v>
      </c>
      <c r="J6" s="10">
        <v>109</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26.501684371</v>
      </c>
      <c r="D9" s="9" t="str">
        <f t="shared" ref="D9:D17" si="1">IF($B9="N/A","N/A",IF(C9&gt;15,"No",IF(C9&lt;-15,"No","Yes")))</f>
        <v>N/A</v>
      </c>
      <c r="E9" s="36">
        <v>25.95555908</v>
      </c>
      <c r="F9" s="9" t="str">
        <f>IF($B9="N/A","N/A",IF(E9&gt;15,"No",IF(E9&lt;-15,"No","Yes")))</f>
        <v>N/A</v>
      </c>
      <c r="G9" s="36">
        <v>74.172553217000001</v>
      </c>
      <c r="H9" s="9" t="str">
        <f>IF($B9="N/A","N/A",IF(G9&gt;15,"No",IF(G9&lt;-15,"No","Yes")))</f>
        <v>N/A</v>
      </c>
      <c r="I9" s="10">
        <v>-2.06</v>
      </c>
      <c r="J9" s="10">
        <v>185.8</v>
      </c>
      <c r="K9" s="9" t="str">
        <f t="shared" si="0"/>
        <v>No</v>
      </c>
    </row>
    <row r="10" spans="1:11" x14ac:dyDescent="0.2">
      <c r="A10" s="81" t="s">
        <v>16</v>
      </c>
      <c r="B10" s="34" t="s">
        <v>217</v>
      </c>
      <c r="C10" s="80">
        <v>1.6708410787000001</v>
      </c>
      <c r="D10" s="9" t="str">
        <f t="shared" si="1"/>
        <v>N/A</v>
      </c>
      <c r="E10" s="8">
        <v>1.6834579864999999</v>
      </c>
      <c r="F10" s="9" t="str">
        <f>IF($B10="N/A","N/A",IF(E10&gt;15,"No",IF(E10&lt;-15,"No","Yes")))</f>
        <v>N/A</v>
      </c>
      <c r="G10" s="8">
        <v>23.119073160999999</v>
      </c>
      <c r="H10" s="9" t="str">
        <f>IF($B10="N/A","N/A",IF(G10&gt;15,"No",IF(G10&lt;-15,"No","Yes")))</f>
        <v>N/A</v>
      </c>
      <c r="I10" s="10">
        <v>0.75509999999999999</v>
      </c>
      <c r="J10" s="10">
        <v>1273</v>
      </c>
      <c r="K10" s="9" t="str">
        <f t="shared" si="0"/>
        <v>No</v>
      </c>
    </row>
    <row r="11" spans="1:11" x14ac:dyDescent="0.2">
      <c r="A11" s="81" t="s">
        <v>36</v>
      </c>
      <c r="B11" s="34" t="s">
        <v>217</v>
      </c>
      <c r="C11" s="80">
        <v>2.88306989E-2</v>
      </c>
      <c r="D11" s="9" t="str">
        <f t="shared" si="1"/>
        <v>N/A</v>
      </c>
      <c r="E11" s="8">
        <v>1.4830414199999999E-2</v>
      </c>
      <c r="F11" s="9" t="str">
        <f>IF($B11="N/A","N/A",IF(E11&gt;15,"No",IF(E11&lt;-15,"No","Yes")))</f>
        <v>N/A</v>
      </c>
      <c r="G11" s="8">
        <v>39.303878496999999</v>
      </c>
      <c r="H11" s="9" t="str">
        <f>IF($B11="N/A","N/A",IF(G11&gt;15,"No",IF(G11&lt;-15,"No","Yes")))</f>
        <v>N/A</v>
      </c>
      <c r="I11" s="10">
        <v>-48.6</v>
      </c>
      <c r="J11" s="10">
        <v>265000</v>
      </c>
      <c r="K11" s="9" t="str">
        <f t="shared" si="0"/>
        <v>No</v>
      </c>
    </row>
    <row r="12" spans="1:11" x14ac:dyDescent="0.2">
      <c r="A12" s="81" t="s">
        <v>37</v>
      </c>
      <c r="B12" s="34" t="s">
        <v>217</v>
      </c>
      <c r="C12" s="80" t="s">
        <v>1743</v>
      </c>
      <c r="D12" s="9" t="str">
        <f t="shared" si="1"/>
        <v>N/A</v>
      </c>
      <c r="E12" s="8" t="s">
        <v>1743</v>
      </c>
      <c r="F12" s="9" t="str">
        <f>IF($B12="N/A","N/A",IF(E12&gt;15,"No",IF(E12&lt;-15,"No","Yes")))</f>
        <v>N/A</v>
      </c>
      <c r="G12" s="8">
        <v>96.165374185000005</v>
      </c>
      <c r="H12" s="9" t="str">
        <f>IF($B12="N/A","N/A",IF(G12&gt;15,"No",IF(G12&lt;-15,"No","Yes")))</f>
        <v>N/A</v>
      </c>
      <c r="I12" s="10" t="s">
        <v>1743</v>
      </c>
      <c r="J12" s="10" t="s">
        <v>1743</v>
      </c>
      <c r="K12" s="9" t="str">
        <f t="shared" si="0"/>
        <v>N/A</v>
      </c>
    </row>
    <row r="13" spans="1:11" x14ac:dyDescent="0.2">
      <c r="A13" s="81" t="s">
        <v>38</v>
      </c>
      <c r="B13" s="34" t="s">
        <v>217</v>
      </c>
      <c r="C13" s="80">
        <v>2.1160949867999999</v>
      </c>
      <c r="D13" s="9" t="str">
        <f t="shared" si="1"/>
        <v>N/A</v>
      </c>
      <c r="E13" s="8">
        <v>2.1433797830999999</v>
      </c>
      <c r="F13" s="9" t="str">
        <f>IF($B13="N/A","N/A",IF(E13&gt;15,"No",IF(E13&lt;-15,"No","Yes")))</f>
        <v>N/A</v>
      </c>
      <c r="G13" s="8">
        <v>10.307872327</v>
      </c>
      <c r="H13" s="9" t="str">
        <f>IF($B13="N/A","N/A",IF(G13&gt;15,"No",IF(G13&lt;-15,"No","Yes")))</f>
        <v>N/A</v>
      </c>
      <c r="I13" s="10">
        <v>1.2889999999999999</v>
      </c>
      <c r="J13" s="10">
        <v>380.9</v>
      </c>
      <c r="K13" s="9" t="str">
        <f t="shared" si="0"/>
        <v>No</v>
      </c>
    </row>
    <row r="14" spans="1:11" x14ac:dyDescent="0.2">
      <c r="A14" s="81" t="s">
        <v>676</v>
      </c>
      <c r="B14" s="34" t="s">
        <v>217</v>
      </c>
      <c r="C14" s="80">
        <v>36.435006018999999</v>
      </c>
      <c r="D14" s="9" t="str">
        <f t="shared" si="1"/>
        <v>N/A</v>
      </c>
      <c r="E14" s="8">
        <v>36.249383143000003</v>
      </c>
      <c r="F14" s="9" t="str">
        <f t="shared" ref="F14:F33" si="2">IF($B14="N/A","N/A",IF(E14&gt;15,"No",IF(E14&lt;-15,"No","Yes")))</f>
        <v>N/A</v>
      </c>
      <c r="G14" s="8">
        <v>10.968760039999999</v>
      </c>
      <c r="H14" s="9" t="str">
        <f t="shared" ref="H14:H33" si="3">IF($B14="N/A","N/A",IF(G14&gt;15,"No",IF(G14&lt;-15,"No","Yes")))</f>
        <v>N/A</v>
      </c>
      <c r="I14" s="10">
        <v>-0.50900000000000001</v>
      </c>
      <c r="J14" s="10">
        <v>-69.7</v>
      </c>
      <c r="K14" s="9" t="str">
        <f t="shared" ref="K14:K30" si="4">IF(J14="Div by 0", "N/A", IF(J14="N/A","N/A", IF(J14&gt;30, "No", IF(J14&lt;-30, "No", "Yes"))))</f>
        <v>No</v>
      </c>
    </row>
    <row r="15" spans="1:11" x14ac:dyDescent="0.2">
      <c r="A15" s="81" t="s">
        <v>677</v>
      </c>
      <c r="B15" s="34" t="s">
        <v>217</v>
      </c>
      <c r="C15" s="80">
        <v>4.3237068163999997</v>
      </c>
      <c r="D15" s="9" t="str">
        <f t="shared" si="1"/>
        <v>N/A</v>
      </c>
      <c r="E15" s="8">
        <v>4.7821614657999998</v>
      </c>
      <c r="F15" s="9" t="str">
        <f t="shared" si="2"/>
        <v>N/A</v>
      </c>
      <c r="G15" s="8">
        <v>1.0768090015</v>
      </c>
      <c r="H15" s="9" t="str">
        <f t="shared" si="3"/>
        <v>N/A</v>
      </c>
      <c r="I15" s="10">
        <v>10.6</v>
      </c>
      <c r="J15" s="10">
        <v>-77.5</v>
      </c>
      <c r="K15" s="9" t="str">
        <f t="shared" si="4"/>
        <v>No</v>
      </c>
    </row>
    <row r="16" spans="1:11" x14ac:dyDescent="0.2">
      <c r="A16" s="81" t="s">
        <v>380</v>
      </c>
      <c r="B16" s="34" t="s">
        <v>217</v>
      </c>
      <c r="C16" s="80">
        <v>21.331937249999999</v>
      </c>
      <c r="D16" s="9" t="str">
        <f t="shared" si="1"/>
        <v>N/A</v>
      </c>
      <c r="E16" s="8">
        <v>21.607288201999999</v>
      </c>
      <c r="F16" s="9" t="str">
        <f t="shared" si="2"/>
        <v>N/A</v>
      </c>
      <c r="G16" s="8">
        <v>39.41030464</v>
      </c>
      <c r="H16" s="9" t="str">
        <f t="shared" si="3"/>
        <v>N/A</v>
      </c>
      <c r="I16" s="10">
        <v>1.2909999999999999</v>
      </c>
      <c r="J16" s="10">
        <v>82.39</v>
      </c>
      <c r="K16" s="9" t="str">
        <f t="shared" si="4"/>
        <v>No</v>
      </c>
    </row>
    <row r="17" spans="1:11" x14ac:dyDescent="0.2">
      <c r="A17" s="81" t="s">
        <v>381</v>
      </c>
      <c r="B17" s="34" t="s">
        <v>217</v>
      </c>
      <c r="C17" s="80">
        <v>6.6985859274999999</v>
      </c>
      <c r="D17" s="9" t="str">
        <f t="shared" si="1"/>
        <v>N/A</v>
      </c>
      <c r="E17" s="8">
        <v>5.9503438375000002</v>
      </c>
      <c r="F17" s="9" t="str">
        <f t="shared" si="2"/>
        <v>N/A</v>
      </c>
      <c r="G17" s="8">
        <v>1.3039334239</v>
      </c>
      <c r="H17" s="9" t="str">
        <f t="shared" si="3"/>
        <v>N/A</v>
      </c>
      <c r="I17" s="10">
        <v>-11.2</v>
      </c>
      <c r="J17" s="10">
        <v>-78.099999999999994</v>
      </c>
      <c r="K17" s="9" t="str">
        <f t="shared" si="4"/>
        <v>No</v>
      </c>
    </row>
    <row r="18" spans="1:11" x14ac:dyDescent="0.2">
      <c r="A18" s="81" t="s">
        <v>382</v>
      </c>
      <c r="B18" s="34" t="s">
        <v>217</v>
      </c>
      <c r="C18" s="80">
        <v>0</v>
      </c>
      <c r="D18" s="9" t="str">
        <f t="shared" ref="D18:D33" si="5">IF($B18="N/A","N/A",IF(C18&gt;15,"No",IF(C18&lt;-15,"No","Yes")))</f>
        <v>N/A</v>
      </c>
      <c r="E18" s="8">
        <v>0</v>
      </c>
      <c r="F18" s="9" t="str">
        <f t="shared" si="2"/>
        <v>N/A</v>
      </c>
      <c r="G18" s="8">
        <v>1.611724589</v>
      </c>
      <c r="H18" s="9" t="str">
        <f t="shared" si="3"/>
        <v>N/A</v>
      </c>
      <c r="I18" s="10" t="s">
        <v>1743</v>
      </c>
      <c r="J18" s="10" t="s">
        <v>1743</v>
      </c>
      <c r="K18" s="9" t="str">
        <f t="shared" si="4"/>
        <v>N/A</v>
      </c>
    </row>
    <row r="19" spans="1:11" x14ac:dyDescent="0.2">
      <c r="A19" s="81" t="s">
        <v>383</v>
      </c>
      <c r="B19" s="34" t="s">
        <v>217</v>
      </c>
      <c r="C19" s="80">
        <v>9.2392114897000006</v>
      </c>
      <c r="D19" s="9" t="str">
        <f t="shared" si="5"/>
        <v>N/A</v>
      </c>
      <c r="E19" s="8">
        <v>8.8369127043999995</v>
      </c>
      <c r="F19" s="9" t="str">
        <f t="shared" si="2"/>
        <v>N/A</v>
      </c>
      <c r="G19" s="8">
        <v>32.422969778000002</v>
      </c>
      <c r="H19" s="9" t="str">
        <f t="shared" si="3"/>
        <v>N/A</v>
      </c>
      <c r="I19" s="10">
        <v>-4.3499999999999996</v>
      </c>
      <c r="J19" s="10">
        <v>266.89999999999998</v>
      </c>
      <c r="K19" s="9" t="str">
        <f t="shared" si="4"/>
        <v>No</v>
      </c>
    </row>
    <row r="20" spans="1:11" x14ac:dyDescent="0.2">
      <c r="A20" s="81" t="s">
        <v>385</v>
      </c>
      <c r="B20" s="34" t="s">
        <v>217</v>
      </c>
      <c r="C20" s="80">
        <v>12.725114585</v>
      </c>
      <c r="D20" s="9" t="str">
        <f t="shared" si="5"/>
        <v>N/A</v>
      </c>
      <c r="E20" s="8">
        <v>11.304179244</v>
      </c>
      <c r="F20" s="9" t="str">
        <f t="shared" si="2"/>
        <v>N/A</v>
      </c>
      <c r="G20" s="8">
        <v>0.43906632080000002</v>
      </c>
      <c r="H20" s="9" t="str">
        <f t="shared" si="3"/>
        <v>N/A</v>
      </c>
      <c r="I20" s="10">
        <v>-11.2</v>
      </c>
      <c r="J20" s="10">
        <v>-96.1</v>
      </c>
      <c r="K20" s="9" t="str">
        <f t="shared" si="4"/>
        <v>No</v>
      </c>
    </row>
    <row r="21" spans="1:11" x14ac:dyDescent="0.2">
      <c r="A21" s="81" t="s">
        <v>386</v>
      </c>
      <c r="B21" s="34" t="s">
        <v>217</v>
      </c>
      <c r="C21" s="80">
        <v>0</v>
      </c>
      <c r="D21" s="9" t="str">
        <f t="shared" si="5"/>
        <v>N/A</v>
      </c>
      <c r="E21" s="8">
        <v>0</v>
      </c>
      <c r="F21" s="9" t="str">
        <f t="shared" si="2"/>
        <v>N/A</v>
      </c>
      <c r="G21" s="8">
        <v>7.5428772110000004</v>
      </c>
      <c r="H21" s="9" t="str">
        <f t="shared" si="3"/>
        <v>N/A</v>
      </c>
      <c r="I21" s="10" t="s">
        <v>1743</v>
      </c>
      <c r="J21" s="10" t="s">
        <v>1743</v>
      </c>
      <c r="K21" s="9" t="str">
        <f t="shared" si="4"/>
        <v>N/A</v>
      </c>
    </row>
    <row r="22" spans="1:11" x14ac:dyDescent="0.2">
      <c r="A22" s="81" t="s">
        <v>387</v>
      </c>
      <c r="B22" s="34" t="s">
        <v>217</v>
      </c>
      <c r="C22" s="80">
        <v>0.19864973529999999</v>
      </c>
      <c r="D22" s="9" t="str">
        <f t="shared" si="5"/>
        <v>N/A</v>
      </c>
      <c r="E22" s="8">
        <v>0.16374741239999999</v>
      </c>
      <c r="F22" s="9" t="str">
        <f t="shared" si="2"/>
        <v>N/A</v>
      </c>
      <c r="G22" s="8">
        <v>2.8678100599999999E-2</v>
      </c>
      <c r="H22" s="9" t="str">
        <f t="shared" si="3"/>
        <v>N/A</v>
      </c>
      <c r="I22" s="10">
        <v>-17.600000000000001</v>
      </c>
      <c r="J22" s="10">
        <v>-82.5</v>
      </c>
      <c r="K22" s="9" t="str">
        <f t="shared" si="4"/>
        <v>No</v>
      </c>
    </row>
    <row r="23" spans="1:11" x14ac:dyDescent="0.2">
      <c r="A23" s="81" t="s">
        <v>390</v>
      </c>
      <c r="B23" s="34" t="s">
        <v>217</v>
      </c>
      <c r="C23" s="80">
        <v>0</v>
      </c>
      <c r="D23" s="9" t="str">
        <f t="shared" si="5"/>
        <v>N/A</v>
      </c>
      <c r="E23" s="8">
        <v>0</v>
      </c>
      <c r="F23" s="9" t="str">
        <f t="shared" si="2"/>
        <v>N/A</v>
      </c>
      <c r="G23" s="8">
        <v>7.6679400000000003E-5</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2.300382E-4</v>
      </c>
      <c r="H24" s="9" t="str">
        <f t="shared" si="3"/>
        <v>N/A</v>
      </c>
      <c r="I24" s="10" t="s">
        <v>1743</v>
      </c>
      <c r="J24" s="10" t="s">
        <v>1743</v>
      </c>
      <c r="K24" s="9" t="str">
        <f t="shared" si="4"/>
        <v>N/A</v>
      </c>
    </row>
    <row r="25" spans="1:11" x14ac:dyDescent="0.2">
      <c r="A25" s="81" t="s">
        <v>392</v>
      </c>
      <c r="B25" s="34" t="s">
        <v>217</v>
      </c>
      <c r="C25" s="80">
        <v>0.47817389850000003</v>
      </c>
      <c r="D25" s="9" t="str">
        <f t="shared" si="5"/>
        <v>N/A</v>
      </c>
      <c r="E25" s="8">
        <v>0.38116936800000001</v>
      </c>
      <c r="F25" s="9" t="str">
        <f t="shared" si="2"/>
        <v>N/A</v>
      </c>
      <c r="G25" s="8">
        <v>4.8691427500000002E-2</v>
      </c>
      <c r="H25" s="9" t="str">
        <f t="shared" si="3"/>
        <v>N/A</v>
      </c>
      <c r="I25" s="10">
        <v>-20.3</v>
      </c>
      <c r="J25" s="10">
        <v>-87.2</v>
      </c>
      <c r="K25" s="9" t="str">
        <f t="shared" si="4"/>
        <v>No</v>
      </c>
    </row>
    <row r="26" spans="1:11" x14ac:dyDescent="0.2">
      <c r="A26" s="81" t="s">
        <v>393</v>
      </c>
      <c r="B26" s="34" t="s">
        <v>217</v>
      </c>
      <c r="C26" s="80">
        <v>6.8185137862999996</v>
      </c>
      <c r="D26" s="9" t="str">
        <f t="shared" si="5"/>
        <v>N/A</v>
      </c>
      <c r="E26" s="8">
        <v>7.3186441330000003</v>
      </c>
      <c r="F26" s="9" t="str">
        <f t="shared" si="2"/>
        <v>N/A</v>
      </c>
      <c r="G26" s="8">
        <v>2.5191487664999999</v>
      </c>
      <c r="H26" s="9" t="str">
        <f t="shared" si="3"/>
        <v>N/A</v>
      </c>
      <c r="I26" s="10">
        <v>7.335</v>
      </c>
      <c r="J26" s="10">
        <v>-65.599999999999994</v>
      </c>
      <c r="K26" s="9" t="str">
        <f t="shared" si="4"/>
        <v>No</v>
      </c>
    </row>
    <row r="27" spans="1:11" x14ac:dyDescent="0.2">
      <c r="A27" s="81" t="s">
        <v>394</v>
      </c>
      <c r="B27" s="34" t="s">
        <v>217</v>
      </c>
      <c r="C27" s="80">
        <v>0</v>
      </c>
      <c r="D27" s="9" t="str">
        <f t="shared" si="5"/>
        <v>N/A</v>
      </c>
      <c r="E27" s="8">
        <v>0</v>
      </c>
      <c r="F27" s="9" t="str">
        <f t="shared" si="2"/>
        <v>N/A</v>
      </c>
      <c r="G27" s="8">
        <v>0.1201566407</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1.4871205423</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3.0671769999999999E-4</v>
      </c>
      <c r="H30" s="9" t="str">
        <f t="shared" si="3"/>
        <v>N/A</v>
      </c>
      <c r="I30" s="10" t="s">
        <v>1743</v>
      </c>
      <c r="J30" s="10" t="s">
        <v>1743</v>
      </c>
      <c r="K30" s="9" t="str">
        <f t="shared" si="4"/>
        <v>N/A</v>
      </c>
    </row>
    <row r="31" spans="1:11" x14ac:dyDescent="0.2">
      <c r="A31" s="81" t="s">
        <v>32</v>
      </c>
      <c r="B31" s="34" t="s">
        <v>217</v>
      </c>
      <c r="C31" s="80">
        <v>99.999692492999998</v>
      </c>
      <c r="D31" s="9" t="str">
        <f t="shared" si="5"/>
        <v>N/A</v>
      </c>
      <c r="E31" s="8">
        <v>99.99935911</v>
      </c>
      <c r="F31" s="9" t="str">
        <f t="shared" si="2"/>
        <v>N/A</v>
      </c>
      <c r="G31" s="8">
        <v>99.952612122999994</v>
      </c>
      <c r="H31" s="9" t="str">
        <f t="shared" si="3"/>
        <v>N/A</v>
      </c>
      <c r="I31" s="10">
        <v>0</v>
      </c>
      <c r="J31" s="10">
        <v>-4.7E-2</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99.998995581000003</v>
      </c>
      <c r="F32" s="9" t="str">
        <f>IF($B32="N/A","N/A",IF(E32&gt;100,"No",IF(E32&lt;85,"No","Yes")))</f>
        <v>Yes</v>
      </c>
      <c r="G32" s="8">
        <v>99.998961445999996</v>
      </c>
      <c r="H32" s="9" t="str">
        <f>IF($B32="N/A","N/A",IF(G32&gt;100,"No",IF(G32&lt;85,"No","Yes")))</f>
        <v>Yes</v>
      </c>
      <c r="I32" s="10">
        <v>-1E-3</v>
      </c>
      <c r="J32" s="10">
        <v>0</v>
      </c>
      <c r="K32" s="9" t="str">
        <f t="shared" si="6"/>
        <v>Yes</v>
      </c>
    </row>
    <row r="33" spans="1:11" x14ac:dyDescent="0.2">
      <c r="A33" s="81" t="s">
        <v>904</v>
      </c>
      <c r="B33" s="34" t="s">
        <v>217</v>
      </c>
      <c r="C33" s="80">
        <v>60.739342147999999</v>
      </c>
      <c r="D33" s="9" t="str">
        <f t="shared" si="5"/>
        <v>N/A</v>
      </c>
      <c r="E33" s="8">
        <v>62.814358593000001</v>
      </c>
      <c r="F33" s="9" t="str">
        <f t="shared" si="2"/>
        <v>N/A</v>
      </c>
      <c r="G33" s="8">
        <v>49.702227749000002</v>
      </c>
      <c r="H33" s="9" t="str">
        <f t="shared" si="3"/>
        <v>N/A</v>
      </c>
      <c r="I33" s="10">
        <v>3.4159999999999999</v>
      </c>
      <c r="J33" s="10">
        <v>-20.9</v>
      </c>
      <c r="K33" s="9" t="str">
        <f t="shared" si="6"/>
        <v>Yes</v>
      </c>
    </row>
    <row r="34" spans="1:11" x14ac:dyDescent="0.2">
      <c r="A34" s="81" t="s">
        <v>845</v>
      </c>
      <c r="B34" s="34" t="s">
        <v>272</v>
      </c>
      <c r="C34" s="80">
        <v>6.5539238825000004</v>
      </c>
      <c r="D34" s="9" t="str">
        <f>IF($B34="N/A","N/A",IF(C34&gt;25,"No",IF(C34&lt;5,"No","Yes")))</f>
        <v>Yes</v>
      </c>
      <c r="E34" s="8">
        <v>6.0026148482000004</v>
      </c>
      <c r="F34" s="9" t="str">
        <f>IF($B34="N/A","N/A",IF(E34&gt;25,"No",IF(E34&lt;5,"No","Yes")))</f>
        <v>Yes</v>
      </c>
      <c r="G34" s="8">
        <v>4.0647082153999996</v>
      </c>
      <c r="H34" s="9" t="str">
        <f>IF($B34="N/A","N/A",IF(G34&gt;25,"No",IF(G34&lt;5,"No","Yes")))</f>
        <v>No</v>
      </c>
      <c r="I34" s="10">
        <v>-8.41</v>
      </c>
      <c r="J34" s="10">
        <v>-32.299999999999997</v>
      </c>
      <c r="K34" s="9" t="str">
        <f t="shared" si="6"/>
        <v>No</v>
      </c>
    </row>
    <row r="35" spans="1:11" x14ac:dyDescent="0.2">
      <c r="A35" s="81" t="s">
        <v>846</v>
      </c>
      <c r="B35" s="34" t="s">
        <v>273</v>
      </c>
      <c r="C35" s="80">
        <v>44.956479891000001</v>
      </c>
      <c r="D35" s="9" t="str">
        <f>IF($B35="N/A","N/A",IF(C35&gt;70,"No",IF(C35&lt;40,"No","Yes")))</f>
        <v>Yes</v>
      </c>
      <c r="E35" s="8">
        <v>45.060788813000002</v>
      </c>
      <c r="F35" s="9" t="str">
        <f>IF($B35="N/A","N/A",IF(E35&gt;70,"No",IF(E35&lt;40,"No","Yes")))</f>
        <v>Yes</v>
      </c>
      <c r="G35" s="8">
        <v>43.749391068999998</v>
      </c>
      <c r="H35" s="9" t="str">
        <f>IF($B35="N/A","N/A",IF(G35&gt;70,"No",IF(G35&lt;40,"No","Yes")))</f>
        <v>Yes</v>
      </c>
      <c r="I35" s="10">
        <v>0.23200000000000001</v>
      </c>
      <c r="J35" s="10">
        <v>-2.91</v>
      </c>
      <c r="K35" s="9" t="str">
        <f t="shared" si="6"/>
        <v>Yes</v>
      </c>
    </row>
    <row r="36" spans="1:11" x14ac:dyDescent="0.2">
      <c r="A36" s="81" t="s">
        <v>847</v>
      </c>
      <c r="B36" s="34" t="s">
        <v>274</v>
      </c>
      <c r="C36" s="80">
        <v>48.489596226000003</v>
      </c>
      <c r="D36" s="9" t="str">
        <f>IF($B36="N/A","N/A",IF(C36&gt;55,"No",IF(C36&lt;20,"No","Yes")))</f>
        <v>Yes</v>
      </c>
      <c r="E36" s="8">
        <v>48.936596338999998</v>
      </c>
      <c r="F36" s="9" t="str">
        <f>IF($B36="N/A","N/A",IF(E36&gt;55,"No",IF(E36&lt;20,"No","Yes")))</f>
        <v>Yes</v>
      </c>
      <c r="G36" s="8">
        <v>52.185900715999999</v>
      </c>
      <c r="H36" s="9" t="str">
        <f>IF($B36="N/A","N/A",IF(G36&gt;55,"No",IF(G36&lt;20,"No","Yes")))</f>
        <v>Yes</v>
      </c>
      <c r="I36" s="10">
        <v>0.92179999999999995</v>
      </c>
      <c r="J36" s="10">
        <v>6.64</v>
      </c>
      <c r="K36" s="9" t="str">
        <f t="shared" si="6"/>
        <v>Yes</v>
      </c>
    </row>
    <row r="37" spans="1:11" x14ac:dyDescent="0.2">
      <c r="A37" s="81" t="s">
        <v>167</v>
      </c>
      <c r="B37" s="34" t="s">
        <v>250</v>
      </c>
      <c r="C37" s="80">
        <v>0</v>
      </c>
      <c r="D37" s="9" t="str">
        <f>IF($B37="N/A","N/A",IF(C37&gt;95,"Yes","No"))</f>
        <v>No</v>
      </c>
      <c r="E37" s="8">
        <v>0</v>
      </c>
      <c r="F37" s="9" t="str">
        <f>IF($B37="N/A","N/A",IF(E37&gt;95,"Yes","No"))</f>
        <v>No</v>
      </c>
      <c r="G37" s="8">
        <v>81.380244775999998</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100</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v>100</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93.078723265999997</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v>82.733050348000006</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v>17.266949652000001</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v>0</v>
      </c>
      <c r="H43" s="9" t="str">
        <f t="shared" si="9"/>
        <v>N/A</v>
      </c>
      <c r="I43" s="10" t="s">
        <v>1743</v>
      </c>
      <c r="J43" s="10" t="s">
        <v>1743</v>
      </c>
      <c r="K43" s="9" t="str">
        <f t="shared" si="6"/>
        <v>N/A</v>
      </c>
    </row>
    <row r="44" spans="1:11" x14ac:dyDescent="0.2">
      <c r="A44" s="81" t="s">
        <v>907</v>
      </c>
      <c r="B44" s="34" t="s">
        <v>217</v>
      </c>
      <c r="C44" s="80">
        <v>97.572998396000003</v>
      </c>
      <c r="D44" s="9" t="str">
        <f t="shared" si="7"/>
        <v>N/A</v>
      </c>
      <c r="E44" s="8">
        <v>96.048912729999998</v>
      </c>
      <c r="F44" s="9" t="str">
        <f t="shared" si="8"/>
        <v>N/A</v>
      </c>
      <c r="G44" s="8">
        <v>91.774292613</v>
      </c>
      <c r="H44" s="9" t="str">
        <f t="shared" si="9"/>
        <v>N/A</v>
      </c>
      <c r="I44" s="10">
        <v>-1.56</v>
      </c>
      <c r="J44" s="10">
        <v>-4.45</v>
      </c>
      <c r="K44" s="9" t="str">
        <f>IF(J44="Div by 0", "N/A", IF(J44="N/A","N/A", IF(J44&gt;30, "No", IF(J44&lt;-30, "No", "Yes"))))</f>
        <v>Yes</v>
      </c>
    </row>
    <row r="45" spans="1:11" x14ac:dyDescent="0.2">
      <c r="A45" s="81" t="s">
        <v>908</v>
      </c>
      <c r="B45" s="34" t="s">
        <v>217</v>
      </c>
      <c r="C45" s="80">
        <v>2.4270016037</v>
      </c>
      <c r="D45" s="9" t="str">
        <f t="shared" si="7"/>
        <v>N/A</v>
      </c>
      <c r="E45" s="8">
        <v>3.9510872699999999</v>
      </c>
      <c r="F45" s="9" t="str">
        <f t="shared" si="8"/>
        <v>N/A</v>
      </c>
      <c r="G45" s="8">
        <v>7.9193731305000004</v>
      </c>
      <c r="H45" s="9" t="str">
        <f t="shared" si="9"/>
        <v>N/A</v>
      </c>
      <c r="I45" s="10">
        <v>62.8</v>
      </c>
      <c r="J45" s="10">
        <v>100.4</v>
      </c>
      <c r="K45" s="9" t="str">
        <f>IF(J45="Div by 0", "N/A", IF(J45="N/A","N/A", IF(J45&gt;30, "No", IF(J45&lt;-30, "No", "Yes"))))</f>
        <v>No</v>
      </c>
    </row>
    <row r="46" spans="1:11" x14ac:dyDescent="0.2">
      <c r="A46" s="81" t="s">
        <v>931</v>
      </c>
      <c r="B46" s="34" t="s">
        <v>217</v>
      </c>
      <c r="C46" s="80">
        <v>1.7511004918999999</v>
      </c>
      <c r="D46" s="9" t="str">
        <f t="shared" si="7"/>
        <v>N/A</v>
      </c>
      <c r="E46" s="8">
        <v>3.4061704896</v>
      </c>
      <c r="F46" s="9" t="str">
        <f t="shared" si="8"/>
        <v>N/A</v>
      </c>
      <c r="G46" s="8">
        <v>1.6635598724</v>
      </c>
      <c r="H46" s="9" t="str">
        <f t="shared" si="9"/>
        <v>N/A</v>
      </c>
      <c r="I46" s="10">
        <v>94.52</v>
      </c>
      <c r="J46" s="10">
        <v>-51.2</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0.3063342563</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5</v>
      </c>
      <c r="F6" s="9" t="s">
        <v>217</v>
      </c>
      <c r="G6" s="26">
        <v>7</v>
      </c>
      <c r="H6" s="9" t="s">
        <v>217</v>
      </c>
      <c r="I6" s="10" t="s">
        <v>217</v>
      </c>
      <c r="J6" s="10" t="s">
        <v>217</v>
      </c>
      <c r="K6" s="9" t="s">
        <v>217</v>
      </c>
    </row>
    <row r="7" spans="1:11" x14ac:dyDescent="0.2">
      <c r="A7" s="3" t="s">
        <v>12</v>
      </c>
      <c r="B7" s="29" t="s">
        <v>217</v>
      </c>
      <c r="C7" s="30">
        <v>1562231</v>
      </c>
      <c r="D7" s="31" t="str">
        <f>IF($B7="N/A","N/A",IF(C7&gt;15,"No",IF(C7&lt;-15,"No","Yes")))</f>
        <v>N/A</v>
      </c>
      <c r="E7" s="30">
        <v>1742193</v>
      </c>
      <c r="F7" s="31" t="str">
        <f>IF($B7="N/A","N/A",IF(E7&gt;15,"No",IF(E7&lt;-15,"No","Yes")))</f>
        <v>N/A</v>
      </c>
      <c r="G7" s="30">
        <v>1806372</v>
      </c>
      <c r="H7" s="31" t="str">
        <f>IF($B7="N/A","N/A",IF(G7&gt;15,"No",IF(G7&lt;-15,"No","Yes")))</f>
        <v>N/A</v>
      </c>
      <c r="I7" s="32">
        <v>11.52</v>
      </c>
      <c r="J7" s="32">
        <v>3.6840000000000002</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99.931982278000007</v>
      </c>
      <c r="F11" s="9" t="str">
        <f>IF(OR($B11="N/A",$E11="N/A"),"N/A",IF(E11&gt;100,"No",IF(E11&lt;95,"No","Yes")))</f>
        <v>Yes</v>
      </c>
      <c r="G11" s="9">
        <v>100</v>
      </c>
      <c r="H11" s="9" t="str">
        <f>IF($B11="N/A","N/A",IF(G11&gt;100,"No",IF(G11&lt;95,"No","Yes")))</f>
        <v>Yes</v>
      </c>
      <c r="I11" s="10" t="s">
        <v>217</v>
      </c>
      <c r="J11" s="10">
        <v>6.8099999999999994E-2</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1.8652927661000001</v>
      </c>
      <c r="F13" s="9" t="str">
        <f t="shared" si="2"/>
        <v>No</v>
      </c>
      <c r="G13" s="9">
        <v>94.680829861999996</v>
      </c>
      <c r="H13" s="9" t="str">
        <f t="shared" si="3"/>
        <v>No</v>
      </c>
      <c r="I13" s="10" t="s">
        <v>217</v>
      </c>
      <c r="J13" s="10">
        <v>4976</v>
      </c>
      <c r="K13" s="9" t="str">
        <f t="shared" si="0"/>
        <v>No</v>
      </c>
    </row>
    <row r="14" spans="1:11" x14ac:dyDescent="0.2">
      <c r="A14" s="3" t="s">
        <v>13</v>
      </c>
      <c r="B14" s="34" t="s">
        <v>217</v>
      </c>
      <c r="C14" s="35">
        <v>1562231</v>
      </c>
      <c r="D14" s="9" t="str">
        <f>IF($B14="N/A","N/A",IF(C14&gt;15,"No",IF(C14&lt;-15,"No","Yes")))</f>
        <v>N/A</v>
      </c>
      <c r="E14" s="35">
        <v>1742193</v>
      </c>
      <c r="F14" s="9" t="str">
        <f>IF($B14="N/A","N/A",IF(E14&gt;15,"No",IF(E14&lt;-15,"No","Yes")))</f>
        <v>N/A</v>
      </c>
      <c r="G14" s="35">
        <v>1806372</v>
      </c>
      <c r="H14" s="9" t="str">
        <f>IF($B14="N/A","N/A",IF(G14&gt;15,"No",IF(G14&lt;-15,"No","Yes")))</f>
        <v>N/A</v>
      </c>
      <c r="I14" s="10">
        <v>11.52</v>
      </c>
      <c r="J14" s="10">
        <v>3.6840000000000002</v>
      </c>
      <c r="K14" s="9" t="str">
        <f t="shared" si="0"/>
        <v>Yes</v>
      </c>
    </row>
    <row r="15" spans="1:11" ht="14.25" customHeight="1" x14ac:dyDescent="0.2">
      <c r="A15" s="3" t="s">
        <v>444</v>
      </c>
      <c r="B15" s="34" t="s">
        <v>217</v>
      </c>
      <c r="C15" s="9">
        <v>2.5604408E-3</v>
      </c>
      <c r="D15" s="9" t="str">
        <f>IF($B15="N/A","N/A",IF(C15&gt;15,"No",IF(C15&lt;-15,"No","Yes")))</f>
        <v>N/A</v>
      </c>
      <c r="E15" s="9">
        <v>6.3138810000000001E-4</v>
      </c>
      <c r="F15" s="9" t="str">
        <f>IF($B15="N/A","N/A",IF(E15&gt;15,"No",IF(E15&lt;-15,"No","Yes")))</f>
        <v>N/A</v>
      </c>
      <c r="G15" s="9">
        <v>0</v>
      </c>
      <c r="H15" s="9" t="str">
        <f>IF($B15="N/A","N/A",IF(G15&gt;15,"No",IF(G15&lt;-15,"No","Yes")))</f>
        <v>N/A</v>
      </c>
      <c r="I15" s="10">
        <v>-75.3</v>
      </c>
      <c r="J15" s="10">
        <v>-100</v>
      </c>
      <c r="K15" s="9" t="str">
        <f t="shared" si="0"/>
        <v>No</v>
      </c>
    </row>
    <row r="16" spans="1:11" ht="12.75" customHeight="1" x14ac:dyDescent="0.2">
      <c r="A16" s="3" t="s">
        <v>856</v>
      </c>
      <c r="B16" s="34" t="s">
        <v>217</v>
      </c>
      <c r="C16" s="36">
        <v>798.8</v>
      </c>
      <c r="D16" s="9" t="str">
        <f>IF($B16="N/A","N/A",IF(C16&gt;15,"No",IF(C16&lt;-15,"No","Yes")))</f>
        <v>N/A</v>
      </c>
      <c r="E16" s="36">
        <v>793.27272727000002</v>
      </c>
      <c r="F16" s="9" t="str">
        <f>IF($B16="N/A","N/A",IF(E16&gt;15,"No",IF(E16&lt;-15,"No","Yes")))</f>
        <v>N/A</v>
      </c>
      <c r="G16" s="36" t="s">
        <v>1743</v>
      </c>
      <c r="H16" s="9" t="str">
        <f>IF($B16="N/A","N/A",IF(G16&gt;15,"No",IF(G16&lt;-15,"No","Yes")))</f>
        <v>N/A</v>
      </c>
      <c r="I16" s="10">
        <v>-0.69199999999999995</v>
      </c>
      <c r="J16" s="10" t="s">
        <v>1743</v>
      </c>
      <c r="K16" s="9" t="str">
        <f t="shared" si="0"/>
        <v>N/A</v>
      </c>
    </row>
    <row r="17" spans="1:11" x14ac:dyDescent="0.2">
      <c r="A17" s="3" t="s">
        <v>131</v>
      </c>
      <c r="B17" s="34" t="s">
        <v>217</v>
      </c>
      <c r="C17" s="35">
        <v>1886</v>
      </c>
      <c r="D17" s="9" t="str">
        <f>IF($B17="N/A","N/A",IF(C17&gt;15,"No",IF(C17&lt;-15,"No","Yes")))</f>
        <v>N/A</v>
      </c>
      <c r="E17" s="35">
        <v>3317</v>
      </c>
      <c r="F17" s="9" t="str">
        <f>IF($B17="N/A","N/A",IF(E17&gt;15,"No",IF(E17&lt;-15,"No","Yes")))</f>
        <v>N/A</v>
      </c>
      <c r="G17" s="35">
        <v>7583</v>
      </c>
      <c r="H17" s="9" t="str">
        <f>IF($B17="N/A","N/A",IF(G17&gt;15,"No",IF(G17&lt;-15,"No","Yes")))</f>
        <v>N/A</v>
      </c>
      <c r="I17" s="10">
        <v>75.87</v>
      </c>
      <c r="J17" s="10">
        <v>128.6</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0.41979171510000002</v>
      </c>
      <c r="H18" s="9" t="str">
        <f>IF($B18="N/A","N/A",IF(G18&gt;15,"No",IF(G18&lt;-15,"No","Yes")))</f>
        <v>N/A</v>
      </c>
      <c r="I18" s="10" t="s">
        <v>217</v>
      </c>
      <c r="J18" s="10" t="s">
        <v>217</v>
      </c>
      <c r="K18" s="9" t="str">
        <f t="shared" si="0"/>
        <v>N/A</v>
      </c>
    </row>
    <row r="19" spans="1:11" ht="27.75" customHeight="1" x14ac:dyDescent="0.2">
      <c r="A19" s="3" t="s">
        <v>835</v>
      </c>
      <c r="B19" s="34" t="s">
        <v>217</v>
      </c>
      <c r="C19" s="36">
        <v>47.89766702</v>
      </c>
      <c r="D19" s="9" t="str">
        <f>IF($B19="N/A","N/A",IF(C19&gt;60,"No",IF(C19&lt;15,"No","Yes")))</f>
        <v>N/A</v>
      </c>
      <c r="E19" s="36">
        <v>46.267711788</v>
      </c>
      <c r="F19" s="9" t="str">
        <f>IF($B19="N/A","N/A",IF(E19&gt;60,"No",IF(E19&lt;15,"No","Yes")))</f>
        <v>N/A</v>
      </c>
      <c r="G19" s="36">
        <v>44.880785969000002</v>
      </c>
      <c r="H19" s="9" t="str">
        <f>IF($B19="N/A","N/A",IF(G19&gt;60,"No",IF(G19&lt;15,"No","Yes")))</f>
        <v>N/A</v>
      </c>
      <c r="I19" s="10">
        <v>-3.4</v>
      </c>
      <c r="J19" s="10">
        <v>-3</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1562231</v>
      </c>
      <c r="D6" s="9" t="str">
        <f>IF($B6="N/A","N/A",IF(C6&gt;15,"No",IF(C6&lt;-15,"No","Yes")))</f>
        <v>N/A</v>
      </c>
      <c r="E6" s="35">
        <v>1742193</v>
      </c>
      <c r="F6" s="9" t="str">
        <f>IF($B6="N/A","N/A",IF(E6&gt;15,"No",IF(E6&lt;-15,"No","Yes")))</f>
        <v>N/A</v>
      </c>
      <c r="G6" s="35">
        <v>1806372</v>
      </c>
      <c r="H6" s="9" t="str">
        <f>IF($B6="N/A","N/A",IF(G6&gt;15,"No",IF(G6&lt;-15,"No","Yes")))</f>
        <v>N/A</v>
      </c>
      <c r="I6" s="10">
        <v>11.52</v>
      </c>
      <c r="J6" s="10">
        <v>3.6840000000000002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71.737613707999998</v>
      </c>
      <c r="D9" s="9" t="str">
        <f>IF($B9="N/A","N/A",IF(C9&gt;60,"No",IF(C9&lt;15,"No","Yes")))</f>
        <v>No</v>
      </c>
      <c r="E9" s="36">
        <v>68.270097515000003</v>
      </c>
      <c r="F9" s="9" t="str">
        <f>IF($B9="N/A","N/A",IF(E9&gt;60,"No",IF(E9&lt;15,"No","Yes")))</f>
        <v>No</v>
      </c>
      <c r="G9" s="36">
        <v>67.181763224999997</v>
      </c>
      <c r="H9" s="9" t="str">
        <f>IF($B9="N/A","N/A",IF(G9&gt;60,"No",IF(G9&lt;15,"No","Yes")))</f>
        <v>No</v>
      </c>
      <c r="I9" s="10">
        <v>-4.83</v>
      </c>
      <c r="J9" s="10">
        <v>-1.59</v>
      </c>
      <c r="K9" s="9" t="str">
        <f t="shared" si="0"/>
        <v>Yes</v>
      </c>
    </row>
    <row r="10" spans="1:11" x14ac:dyDescent="0.2">
      <c r="A10" s="3" t="s">
        <v>14</v>
      </c>
      <c r="B10" s="34" t="s">
        <v>276</v>
      </c>
      <c r="C10" s="9">
        <v>4.7091627295</v>
      </c>
      <c r="D10" s="9" t="str">
        <f>IF($B10="N/A","N/A",IF(C10&gt;15,"No",IF(C10&lt;=0,"No","Yes")))</f>
        <v>Yes</v>
      </c>
      <c r="E10" s="9">
        <v>4.0398509235000004</v>
      </c>
      <c r="F10" s="9" t="str">
        <f>IF($B10="N/A","N/A",IF(E10&gt;15,"No",IF(E10&lt;=0,"No","Yes")))</f>
        <v>Yes</v>
      </c>
      <c r="G10" s="9">
        <v>3.2860341058999998</v>
      </c>
      <c r="H10" s="9" t="str">
        <f>IF($B10="N/A","N/A",IF(G10&gt;15,"No",IF(G10&lt;=0,"No","Yes")))</f>
        <v>Yes</v>
      </c>
      <c r="I10" s="10">
        <v>-14.2</v>
      </c>
      <c r="J10" s="10">
        <v>-18.7</v>
      </c>
      <c r="K10" s="9" t="str">
        <f t="shared" si="0"/>
        <v>Yes</v>
      </c>
    </row>
    <row r="11" spans="1:11" x14ac:dyDescent="0.2">
      <c r="A11" s="3" t="s">
        <v>871</v>
      </c>
      <c r="B11" s="34" t="s">
        <v>217</v>
      </c>
      <c r="C11" s="36">
        <v>95.839305132999996</v>
      </c>
      <c r="D11" s="9" t="str">
        <f>IF($B11="N/A","N/A",IF(C11&gt;15,"No",IF(C11&lt;-15,"No","Yes")))</f>
        <v>N/A</v>
      </c>
      <c r="E11" s="36">
        <v>95.898951436000004</v>
      </c>
      <c r="F11" s="9" t="str">
        <f>IF($B11="N/A","N/A",IF(E11&gt;15,"No",IF(E11&lt;-15,"No","Yes")))</f>
        <v>N/A</v>
      </c>
      <c r="G11" s="36">
        <v>100.72581623000001</v>
      </c>
      <c r="H11" s="9" t="str">
        <f>IF($B11="N/A","N/A",IF(G11&gt;15,"No",IF(G11&lt;-15,"No","Yes")))</f>
        <v>N/A</v>
      </c>
      <c r="I11" s="10">
        <v>6.2199999999999998E-2</v>
      </c>
      <c r="J11" s="10">
        <v>5.0330000000000004</v>
      </c>
      <c r="K11" s="9" t="str">
        <f t="shared" si="0"/>
        <v>Yes</v>
      </c>
    </row>
    <row r="12" spans="1:11" x14ac:dyDescent="0.2">
      <c r="A12" s="3" t="s">
        <v>932</v>
      </c>
      <c r="B12" s="34" t="s">
        <v>217</v>
      </c>
      <c r="C12" s="9">
        <v>1.3201632793</v>
      </c>
      <c r="D12" s="9" t="str">
        <f>IF($B12="N/A","N/A",IF(C12&gt;15,"No",IF(C12&lt;-15,"No","Yes")))</f>
        <v>N/A</v>
      </c>
      <c r="E12" s="9">
        <v>1.3845767949000001</v>
      </c>
      <c r="F12" s="9" t="str">
        <f>IF($B12="N/A","N/A",IF(E12&gt;15,"No",IF(E12&lt;-15,"No","Yes")))</f>
        <v>N/A</v>
      </c>
      <c r="G12" s="9">
        <v>1.6195445899000001</v>
      </c>
      <c r="H12" s="9" t="str">
        <f>IF($B12="N/A","N/A",IF(G12&gt;15,"No",IF(G12&lt;-15,"No","Yes")))</f>
        <v>N/A</v>
      </c>
      <c r="I12" s="10">
        <v>4.8789999999999996</v>
      </c>
      <c r="J12" s="10">
        <v>16.97</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100</v>
      </c>
      <c r="D15" s="9" t="str">
        <f>IF($B15="N/A","N/A",IF(C15&gt;15,"No",IF(C15&lt;-15,"No","Yes")))</f>
        <v>N/A</v>
      </c>
      <c r="E15" s="9">
        <v>99.060896237999998</v>
      </c>
      <c r="F15" s="9" t="str">
        <f>IF($B15="N/A","N/A",IF(E15&gt;15,"No",IF(E15&lt;-15,"No","Yes")))</f>
        <v>N/A</v>
      </c>
      <c r="G15" s="9">
        <v>79.925674224000005</v>
      </c>
      <c r="H15" s="9" t="str">
        <f>IF($B15="N/A","N/A",IF(G15&gt;15,"No",IF(G15&lt;-15,"No","Yes")))</f>
        <v>N/A</v>
      </c>
      <c r="I15" s="10">
        <v>-0.93899999999999995</v>
      </c>
      <c r="J15" s="10">
        <v>-19.3</v>
      </c>
      <c r="K15" s="9" t="str">
        <f t="shared" si="0"/>
        <v>Yes</v>
      </c>
    </row>
    <row r="16" spans="1:11" x14ac:dyDescent="0.2">
      <c r="A16" s="3" t="s">
        <v>169</v>
      </c>
      <c r="B16" s="34" t="s">
        <v>279</v>
      </c>
      <c r="C16" s="9">
        <v>0</v>
      </c>
      <c r="D16" s="9" t="str">
        <f>IF($B16="N/A","N/A",IF(C16&gt;98,"Yes","No"))</f>
        <v>No</v>
      </c>
      <c r="E16" s="9">
        <v>6.1244649700000001E-2</v>
      </c>
      <c r="F16" s="9" t="str">
        <f>IF($B16="N/A","N/A",IF(E16&gt;98,"Yes","No"))</f>
        <v>No</v>
      </c>
      <c r="G16" s="9">
        <v>91.944571771</v>
      </c>
      <c r="H16" s="9" t="str">
        <f>IF($B16="N/A","N/A",IF(G16&gt;98,"Yes","No"))</f>
        <v>No</v>
      </c>
      <c r="I16" s="10" t="s">
        <v>1743</v>
      </c>
      <c r="J16" s="10">
        <v>150000</v>
      </c>
      <c r="K16" s="9" t="str">
        <f t="shared" si="0"/>
        <v>No</v>
      </c>
    </row>
    <row r="17" spans="1:11" x14ac:dyDescent="0.2">
      <c r="A17" s="3" t="s">
        <v>21</v>
      </c>
      <c r="B17" s="34" t="s">
        <v>279</v>
      </c>
      <c r="C17" s="9">
        <v>99.853158719999996</v>
      </c>
      <c r="D17" s="9" t="str">
        <f>IF($B17="N/A","N/A",IF(C17&gt;98,"Yes","No"))</f>
        <v>Yes</v>
      </c>
      <c r="E17" s="9">
        <v>99.805417654999999</v>
      </c>
      <c r="F17" s="9" t="str">
        <f>IF($B17="N/A","N/A",IF(E17&gt;98,"Yes","No"))</f>
        <v>Yes</v>
      </c>
      <c r="G17" s="9">
        <v>99.917846378999997</v>
      </c>
      <c r="H17" s="9" t="str">
        <f>IF($B17="N/A","N/A",IF(G17&gt;98,"Yes","No"))</f>
        <v>Yes</v>
      </c>
      <c r="I17" s="10">
        <v>-4.8000000000000001E-2</v>
      </c>
      <c r="J17" s="10">
        <v>0.11260000000000001</v>
      </c>
      <c r="K17" s="9" t="str">
        <f t="shared" si="0"/>
        <v>Yes</v>
      </c>
    </row>
    <row r="18" spans="1:11" x14ac:dyDescent="0.2">
      <c r="A18" s="3" t="s">
        <v>53</v>
      </c>
      <c r="B18" s="34" t="s">
        <v>279</v>
      </c>
      <c r="C18" s="9">
        <v>99.999679944999997</v>
      </c>
      <c r="D18" s="9" t="str">
        <f>IF($B18="N/A","N/A",IF(C18&gt;98,"Yes","No"))</f>
        <v>Yes</v>
      </c>
      <c r="E18" s="9">
        <v>99.999885202000002</v>
      </c>
      <c r="F18" s="9" t="str">
        <f>IF($B18="N/A","N/A",IF(E18&gt;98,"Yes","No"))</f>
        <v>Yes</v>
      </c>
      <c r="G18" s="9">
        <v>100</v>
      </c>
      <c r="H18" s="9" t="str">
        <f>IF($B18="N/A","N/A",IF(G18&gt;98,"Yes","No"))</f>
        <v>Yes</v>
      </c>
      <c r="I18" s="10">
        <v>2.0000000000000001E-4</v>
      </c>
      <c r="J18" s="10">
        <v>1E-4</v>
      </c>
      <c r="K18" s="9" t="str">
        <f t="shared" si="0"/>
        <v>Yes</v>
      </c>
    </row>
    <row r="19" spans="1:11" ht="12.75" customHeight="1" x14ac:dyDescent="0.2">
      <c r="A19" s="3" t="s">
        <v>678</v>
      </c>
      <c r="B19" s="34" t="s">
        <v>227</v>
      </c>
      <c r="C19" s="9">
        <v>99.536112137000003</v>
      </c>
      <c r="D19" s="9" t="str">
        <f>IF($B19="N/A","N/A",IF(C19&gt;100,"No",IF(C19&lt;98,"No","Yes")))</f>
        <v>Yes</v>
      </c>
      <c r="E19" s="9">
        <v>99.434276225000005</v>
      </c>
      <c r="F19" s="9" t="str">
        <f>IF($B19="N/A","N/A",IF(E19&gt;100,"No",IF(E19&lt;98,"No","Yes")))</f>
        <v>Yes</v>
      </c>
      <c r="G19" s="9">
        <v>99.662638702999999</v>
      </c>
      <c r="H19" s="9" t="str">
        <f>IF($B19="N/A","N/A",IF(G19&gt;100,"No",IF(G19&lt;98,"No","Yes")))</f>
        <v>Yes</v>
      </c>
      <c r="I19" s="10">
        <v>-0.10199999999999999</v>
      </c>
      <c r="J19" s="10">
        <v>0.22969999999999999</v>
      </c>
      <c r="K19" s="9" t="str">
        <f>IF(J19="Div by 0", "N/A", IF(J19="N/A","N/A", IF(J19&gt;30, "No", IF(J19&lt;-30, "No", "Yes"))))</f>
        <v>Yes</v>
      </c>
    </row>
    <row r="20" spans="1:11" x14ac:dyDescent="0.2">
      <c r="A20" s="3" t="s">
        <v>679</v>
      </c>
      <c r="B20" s="34" t="s">
        <v>227</v>
      </c>
      <c r="C20" s="9">
        <v>99.671431433999999</v>
      </c>
      <c r="D20" s="9" t="str">
        <f>IF($B20="N/A","N/A",IF(C20&gt;100,"No",IF(C20&lt;98,"No","Yes")))</f>
        <v>Yes</v>
      </c>
      <c r="E20" s="9">
        <v>99.543448975000004</v>
      </c>
      <c r="F20" s="9" t="str">
        <f>IF($B20="N/A","N/A",IF(E20&gt;100,"No",IF(E20&lt;98,"No","Yes")))</f>
        <v>Yes</v>
      </c>
      <c r="G20" s="9">
        <v>99.766825437999998</v>
      </c>
      <c r="H20" s="9" t="str">
        <f>IF($B20="N/A","N/A",IF(G20&gt;100,"No",IF(G20&lt;98,"No","Yes")))</f>
        <v>Yes</v>
      </c>
      <c r="I20" s="10">
        <v>-0.128</v>
      </c>
      <c r="J20" s="10">
        <v>0.22439999999999999</v>
      </c>
      <c r="K20" s="9" t="str">
        <f>IF(J20="Div by 0", "N/A", IF(J20="N/A","N/A", IF(J20&gt;30, "No", IF(J20&lt;-30, "No", "Yes"))))</f>
        <v>Yes</v>
      </c>
    </row>
    <row r="21" spans="1:11" x14ac:dyDescent="0.2">
      <c r="A21" s="3" t="s">
        <v>680</v>
      </c>
      <c r="B21" s="34" t="s">
        <v>227</v>
      </c>
      <c r="C21" s="9">
        <v>99.671431433999999</v>
      </c>
      <c r="D21" s="9" t="str">
        <f>IF($B21="N/A","N/A",IF(C21&gt;100,"No",IF(C21&lt;98,"No","Yes")))</f>
        <v>Yes</v>
      </c>
      <c r="E21" s="9">
        <v>99.543448975000004</v>
      </c>
      <c r="F21" s="9" t="str">
        <f>IF($B21="N/A","N/A",IF(E21&gt;100,"No",IF(E21&lt;98,"No","Yes")))</f>
        <v>Yes</v>
      </c>
      <c r="G21" s="9">
        <v>99.766825437999998</v>
      </c>
      <c r="H21" s="9" t="str">
        <f>IF($B21="N/A","N/A",IF(G21&gt;100,"No",IF(G21&lt;98,"No","Yes")))</f>
        <v>Yes</v>
      </c>
      <c r="I21" s="10">
        <v>-0.128</v>
      </c>
      <c r="J21" s="10">
        <v>0.22439999999999999</v>
      </c>
      <c r="K21" s="9" t="str">
        <f>IF(J21="Div by 0", "N/A", IF(J21="N/A","N/A", IF(J21&gt;30, "No", IF(J21&lt;-30, "No", "Yes"))))</f>
        <v>Yes</v>
      </c>
    </row>
    <row r="22" spans="1:11" ht="13.5" customHeight="1" x14ac:dyDescent="0.2">
      <c r="A22" s="3" t="s">
        <v>1724</v>
      </c>
      <c r="B22" s="34" t="s">
        <v>217</v>
      </c>
      <c r="C22" s="9">
        <v>68.420867337000004</v>
      </c>
      <c r="D22" s="9" t="str">
        <f>IF($B22="N/A","N/A",IF(C22&gt;15,"No",IF(C22&lt;-15,"No","Yes")))</f>
        <v>N/A</v>
      </c>
      <c r="E22" s="9">
        <v>64.259183684000007</v>
      </c>
      <c r="F22" s="9" t="str">
        <f>IF($B22="N/A","N/A",IF(E22&gt;15,"No",IF(E22&lt;-15,"No","Yes")))</f>
        <v>N/A</v>
      </c>
      <c r="G22" s="9">
        <v>65.351433701999994</v>
      </c>
      <c r="H22" s="9" t="str">
        <f>IF($B22="N/A","N/A",IF(G22&gt;15,"No",IF(G22&lt;-15,"No","Yes")))</f>
        <v>N/A</v>
      </c>
      <c r="I22" s="10">
        <v>-6.08</v>
      </c>
      <c r="J22" s="10">
        <v>1.7</v>
      </c>
      <c r="K22" s="9" t="str">
        <f t="shared" ref="K22:K31" si="1">IF(J22="Div by 0", "N/A", IF(J22="N/A","N/A", IF(J22&gt;30, "No", IF(J22&lt;-30, "No", "Yes"))))</f>
        <v>Yes</v>
      </c>
    </row>
    <row r="23" spans="1:11" x14ac:dyDescent="0.2">
      <c r="A23" s="3" t="s">
        <v>933</v>
      </c>
      <c r="B23" s="34" t="s">
        <v>217</v>
      </c>
      <c r="C23" s="9">
        <v>31.230400626000002</v>
      </c>
      <c r="D23" s="9" t="str">
        <f>IF($B23="N/A","N/A",IF(C23&gt;15,"No",IF(C23&lt;-15,"No","Yes")))</f>
        <v>N/A</v>
      </c>
      <c r="E23" s="9">
        <v>35.266069833000003</v>
      </c>
      <c r="F23" s="9" t="str">
        <f>IF($B23="N/A","N/A",IF(E23&gt;15,"No",IF(E23&lt;-15,"No","Yes")))</f>
        <v>N/A</v>
      </c>
      <c r="G23" s="9">
        <v>34.411073688000002</v>
      </c>
      <c r="H23" s="9" t="str">
        <f>IF($B23="N/A","N/A",IF(G23&gt;15,"No",IF(G23&lt;-15,"No","Yes")))</f>
        <v>N/A</v>
      </c>
      <c r="I23" s="10">
        <v>12.92</v>
      </c>
      <c r="J23" s="10">
        <v>-2.42</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99.671431433999999</v>
      </c>
      <c r="D25" s="9" t="str">
        <f t="shared" ref="D25:D27" si="2">IF($B25="N/A","N/A",IF(C25&gt;15,"No",IF(C25&lt;-15,"No","Yes")))</f>
        <v>N/A</v>
      </c>
      <c r="E25" s="9">
        <v>99.543448975000004</v>
      </c>
      <c r="F25" s="9" t="str">
        <f t="shared" ref="F25:F27" si="3">IF($B25="N/A","N/A",IF(E25&gt;15,"No",IF(E25&lt;-15,"No","Yes")))</f>
        <v>N/A</v>
      </c>
      <c r="G25" s="9">
        <v>99.766825437999998</v>
      </c>
      <c r="H25" s="9" t="str">
        <f t="shared" ref="H25:H27" si="4">IF($B25="N/A","N/A",IF(G25&gt;15,"No",IF(G25&lt;-15,"No","Yes")))</f>
        <v>N/A</v>
      </c>
      <c r="I25" s="10">
        <v>-0.128</v>
      </c>
      <c r="J25" s="10">
        <v>0.22439999999999999</v>
      </c>
      <c r="K25" s="9" t="str">
        <f t="shared" si="1"/>
        <v>Yes</v>
      </c>
    </row>
    <row r="26" spans="1:11" x14ac:dyDescent="0.2">
      <c r="A26" s="3" t="s">
        <v>171</v>
      </c>
      <c r="B26" s="34" t="s">
        <v>217</v>
      </c>
      <c r="C26" s="9">
        <v>99.671431433999999</v>
      </c>
      <c r="D26" s="9" t="str">
        <f t="shared" si="2"/>
        <v>N/A</v>
      </c>
      <c r="E26" s="9">
        <v>99.543448975000004</v>
      </c>
      <c r="F26" s="9" t="str">
        <f t="shared" si="3"/>
        <v>N/A</v>
      </c>
      <c r="G26" s="9">
        <v>99.766825437999998</v>
      </c>
      <c r="H26" s="9" t="str">
        <f t="shared" si="4"/>
        <v>N/A</v>
      </c>
      <c r="I26" s="10">
        <v>-0.128</v>
      </c>
      <c r="J26" s="10">
        <v>0.22439999999999999</v>
      </c>
      <c r="K26" s="9" t="str">
        <f t="shared" si="1"/>
        <v>Yes</v>
      </c>
    </row>
    <row r="27" spans="1:11" x14ac:dyDescent="0.2">
      <c r="A27" s="3" t="s">
        <v>172</v>
      </c>
      <c r="B27" s="34" t="s">
        <v>217</v>
      </c>
      <c r="C27" s="9">
        <v>99.671431433999999</v>
      </c>
      <c r="D27" s="9" t="str">
        <f t="shared" si="2"/>
        <v>N/A</v>
      </c>
      <c r="E27" s="9">
        <v>99.543448975000004</v>
      </c>
      <c r="F27" s="9" t="str">
        <f t="shared" si="3"/>
        <v>N/A</v>
      </c>
      <c r="G27" s="9">
        <v>99.766825437999998</v>
      </c>
      <c r="H27" s="9" t="str">
        <f t="shared" si="4"/>
        <v>N/A</v>
      </c>
      <c r="I27" s="10">
        <v>-0.128</v>
      </c>
      <c r="J27" s="10">
        <v>0.22439999999999999</v>
      </c>
      <c r="K27" s="9" t="str">
        <f t="shared" si="1"/>
        <v>Yes</v>
      </c>
    </row>
    <row r="28" spans="1:11" x14ac:dyDescent="0.2">
      <c r="A28" s="3" t="s">
        <v>54</v>
      </c>
      <c r="B28" s="34" t="s">
        <v>217</v>
      </c>
      <c r="C28" s="9">
        <v>2.3881231393000002</v>
      </c>
      <c r="D28" s="9" t="str">
        <f>IF($B28="N/A","N/A",IF(C28&gt;15,"No",IF(C28&lt;-15,"No","Yes")))</f>
        <v>N/A</v>
      </c>
      <c r="E28" s="9">
        <v>2.2398781306000002</v>
      </c>
      <c r="F28" s="9" t="str">
        <f>IF($B28="N/A","N/A",IF(E28&gt;15,"No",IF(E28&lt;-15,"No","Yes")))</f>
        <v>N/A</v>
      </c>
      <c r="G28" s="9">
        <v>1.6982659164</v>
      </c>
      <c r="H28" s="9" t="str">
        <f>IF($B28="N/A","N/A",IF(G28&gt;15,"No",IF(G28&lt;-15,"No","Yes")))</f>
        <v>N/A</v>
      </c>
      <c r="I28" s="10">
        <v>-6.21</v>
      </c>
      <c r="J28" s="10">
        <v>-24.2</v>
      </c>
      <c r="K28" s="9" t="str">
        <f t="shared" si="1"/>
        <v>Yes</v>
      </c>
    </row>
    <row r="29" spans="1:11" x14ac:dyDescent="0.2">
      <c r="A29" s="3" t="s">
        <v>55</v>
      </c>
      <c r="B29" s="34" t="s">
        <v>217</v>
      </c>
      <c r="C29" s="9">
        <v>97.283308293999994</v>
      </c>
      <c r="D29" s="9" t="str">
        <f>IF($B29="N/A","N/A",IF(C29&gt;15,"No",IF(C29&lt;-15,"No","Yes")))</f>
        <v>N/A</v>
      </c>
      <c r="E29" s="9">
        <v>97.303570844000006</v>
      </c>
      <c r="F29" s="9" t="str">
        <f>IF($B29="N/A","N/A",IF(E29&gt;15,"No",IF(E29&lt;-15,"No","Yes")))</f>
        <v>N/A</v>
      </c>
      <c r="G29" s="9">
        <v>98.068559522000001</v>
      </c>
      <c r="H29" s="9" t="str">
        <f>IF($B29="N/A","N/A",IF(G29&gt;15,"No",IF(G29&lt;-15,"No","Yes")))</f>
        <v>N/A</v>
      </c>
      <c r="I29" s="10">
        <v>2.0799999999999999E-2</v>
      </c>
      <c r="J29" s="10">
        <v>0.78620000000000001</v>
      </c>
      <c r="K29" s="9" t="str">
        <f t="shared" si="1"/>
        <v>Yes</v>
      </c>
    </row>
    <row r="30" spans="1:11" x14ac:dyDescent="0.2">
      <c r="A30" s="3" t="s">
        <v>56</v>
      </c>
      <c r="B30" s="34" t="s">
        <v>217</v>
      </c>
      <c r="C30" s="9">
        <v>66.711581065999994</v>
      </c>
      <c r="D30" s="9" t="str">
        <f>IF($B30="N/A","N/A",IF(C30&gt;15,"No",IF(C30&lt;-15,"No","Yes")))</f>
        <v>N/A</v>
      </c>
      <c r="E30" s="9">
        <v>71.038627751999996</v>
      </c>
      <c r="F30" s="9" t="str">
        <f>IF($B30="N/A","N/A",IF(E30&gt;15,"No",IF(E30&lt;-15,"No","Yes")))</f>
        <v>N/A</v>
      </c>
      <c r="G30" s="9">
        <v>73.194281133999993</v>
      </c>
      <c r="H30" s="9" t="str">
        <f>IF($B30="N/A","N/A",IF(G30&gt;15,"No",IF(G30&lt;-15,"No","Yes")))</f>
        <v>N/A</v>
      </c>
      <c r="I30" s="10">
        <v>6.4859999999999998</v>
      </c>
      <c r="J30" s="10">
        <v>3.0339999999999998</v>
      </c>
      <c r="K30" s="9" t="str">
        <f t="shared" si="1"/>
        <v>Yes</v>
      </c>
    </row>
    <row r="31" spans="1:11" x14ac:dyDescent="0.2">
      <c r="A31" s="3" t="s">
        <v>57</v>
      </c>
      <c r="B31" s="34" t="s">
        <v>217</v>
      </c>
      <c r="C31" s="9">
        <v>28.932597036000001</v>
      </c>
      <c r="D31" s="9" t="str">
        <f>IF($B31="N/A","N/A",IF(C31&gt;15,"No",IF(C31&lt;-15,"No","Yes")))</f>
        <v>N/A</v>
      </c>
      <c r="E31" s="9">
        <v>24.395460203999999</v>
      </c>
      <c r="F31" s="9" t="str">
        <f>IF($B31="N/A","N/A",IF(E31&gt;15,"No",IF(E31&lt;-15,"No","Yes")))</f>
        <v>N/A</v>
      </c>
      <c r="G31" s="9">
        <v>20.903944481</v>
      </c>
      <c r="H31" s="9" t="str">
        <f>IF($B31="N/A","N/A",IF(G31&gt;15,"No",IF(G31&lt;-15,"No","Yes")))</f>
        <v>N/A</v>
      </c>
      <c r="I31" s="10">
        <v>-15.7</v>
      </c>
      <c r="J31" s="10">
        <v>-14.3</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4</v>
      </c>
      <c r="F6" s="43" t="s">
        <v>217</v>
      </c>
      <c r="G6" s="26">
        <v>7</v>
      </c>
      <c r="H6" s="43" t="s">
        <v>217</v>
      </c>
      <c r="I6" s="12" t="s">
        <v>217</v>
      </c>
      <c r="J6" s="12" t="s">
        <v>217</v>
      </c>
      <c r="K6" s="43" t="s">
        <v>217</v>
      </c>
      <c r="L6" s="43" t="s">
        <v>217</v>
      </c>
    </row>
    <row r="7" spans="1:12" x14ac:dyDescent="0.2">
      <c r="A7" s="3" t="s">
        <v>17</v>
      </c>
      <c r="B7" s="29" t="s">
        <v>217</v>
      </c>
      <c r="C7" s="30">
        <v>243016</v>
      </c>
      <c r="D7" s="74" t="str">
        <f>IF($B7="N/A","N/A",IF(C7&gt;10,"No",IF(C7&lt;-10,"No","Yes")))</f>
        <v>N/A</v>
      </c>
      <c r="E7" s="30">
        <v>256432</v>
      </c>
      <c r="F7" s="74" t="str">
        <f>IF($B7="N/A","N/A",IF(E7&gt;10,"No",IF(E7&lt;-10,"No","Yes")))</f>
        <v>N/A</v>
      </c>
      <c r="G7" s="30">
        <v>278315</v>
      </c>
      <c r="H7" s="74" t="str">
        <f>IF($B7="N/A","N/A",IF(G7&gt;10,"No",IF(G7&lt;-10,"No","Yes")))</f>
        <v>N/A</v>
      </c>
      <c r="I7" s="75">
        <v>5.5209999999999999</v>
      </c>
      <c r="J7" s="75">
        <v>8.5340000000000007</v>
      </c>
      <c r="K7" s="76" t="s">
        <v>732</v>
      </c>
      <c r="L7" s="31" t="str">
        <f>IF(J7="Div by 0", "N/A", IF(K7="N/A","N/A", IF(J7&gt;VALUE(MID(K7,1,2)), "No", IF(J7&lt;-1*VALUE(MID(K7,1,2)), "No", "Yes"))))</f>
        <v>Yes</v>
      </c>
    </row>
    <row r="8" spans="1:12" x14ac:dyDescent="0.2">
      <c r="A8" s="3" t="s">
        <v>58</v>
      </c>
      <c r="B8" s="34" t="s">
        <v>217</v>
      </c>
      <c r="C8" s="46">
        <v>1264800193</v>
      </c>
      <c r="D8" s="43" t="str">
        <f>IF($B8="N/A","N/A",IF(C8&gt;10,"No",IF(C8&lt;-10,"No","Yes")))</f>
        <v>N/A</v>
      </c>
      <c r="E8" s="46">
        <v>1321988437</v>
      </c>
      <c r="F8" s="43" t="str">
        <f>IF($B8="N/A","N/A",IF(E8&gt;10,"No",IF(E8&lt;-10,"No","Yes")))</f>
        <v>N/A</v>
      </c>
      <c r="G8" s="46">
        <v>1261540592</v>
      </c>
      <c r="H8" s="43" t="str">
        <f>IF($B8="N/A","N/A",IF(G8&gt;10,"No",IF(G8&lt;-10,"No","Yes")))</f>
        <v>N/A</v>
      </c>
      <c r="I8" s="12">
        <v>4.5220000000000002</v>
      </c>
      <c r="J8" s="12">
        <v>-4.57</v>
      </c>
      <c r="K8" s="44" t="s">
        <v>732</v>
      </c>
      <c r="L8" s="9" t="str">
        <f>IF(J8="Div by 0", "N/A", IF(K8="N/A","N/A", IF(J8&gt;VALUE(MID(K8,1,2)), "No", IF(J8&lt;-1*VALUE(MID(K8,1,2)), "No", "Yes"))))</f>
        <v>Yes</v>
      </c>
    </row>
    <row r="9" spans="1:12" x14ac:dyDescent="0.2">
      <c r="A9" s="58" t="s">
        <v>937</v>
      </c>
      <c r="B9" s="9" t="s">
        <v>217</v>
      </c>
      <c r="C9" s="8">
        <v>7.7817921453999999</v>
      </c>
      <c r="D9" s="43" t="str">
        <f>IF($B9="N/A","N/A",IF(C9&gt;10,"No",IF(C9&lt;-10,"No","Yes")))</f>
        <v>N/A</v>
      </c>
      <c r="E9" s="8">
        <v>7.8395052099999996</v>
      </c>
      <c r="F9" s="43" t="str">
        <f>IF($B9="N/A","N/A",IF(E9&gt;10,"No",IF(E9&lt;-10,"No","Yes")))</f>
        <v>N/A</v>
      </c>
      <c r="G9" s="8">
        <v>18.721951744999998</v>
      </c>
      <c r="H9" s="43" t="str">
        <f>IF($B9="N/A","N/A",IF(G9&gt;10,"No",IF(G9&lt;-10,"No","Yes")))</f>
        <v>N/A</v>
      </c>
      <c r="I9" s="12">
        <v>0.74160000000000004</v>
      </c>
      <c r="J9" s="12">
        <v>138.80000000000001</v>
      </c>
      <c r="K9" s="9" t="s">
        <v>217</v>
      </c>
      <c r="L9" s="9" t="str">
        <f>IF(J9="Div by 0", "N/A", IF(K9="N/A","N/A", IF(J9&gt;VALUE(MID(K9,1,2)), "No", IF(J9&lt;-1*VALUE(MID(K9,1,2)), "No", "Yes"))))</f>
        <v>N/A</v>
      </c>
    </row>
    <row r="10" spans="1:12" x14ac:dyDescent="0.2">
      <c r="A10" s="58" t="s">
        <v>938</v>
      </c>
      <c r="B10" s="9" t="s">
        <v>217</v>
      </c>
      <c r="C10" s="8">
        <v>5.1276459162999997</v>
      </c>
      <c r="D10" s="43" t="str">
        <f t="shared" ref="D10:D19" si="0">IF($B10="N/A","N/A",IF(C10&gt;10,"No",IF(C10&lt;-10,"No","Yes")))</f>
        <v>N/A</v>
      </c>
      <c r="E10" s="8">
        <v>4.9022742871</v>
      </c>
      <c r="F10" s="43" t="str">
        <f t="shared" ref="F10:F19" si="1">IF($B10="N/A","N/A",IF(E10&gt;10,"No",IF(E10&lt;-10,"No","Yes")))</f>
        <v>N/A</v>
      </c>
      <c r="G10" s="8">
        <v>81.278048255000002</v>
      </c>
      <c r="H10" s="43" t="str">
        <f t="shared" ref="H10:H19" si="2">IF($B10="N/A","N/A",IF(G10&gt;10,"No",IF(G10&lt;-10,"No","Yes")))</f>
        <v>N/A</v>
      </c>
      <c r="I10" s="12">
        <v>-4.4000000000000004</v>
      </c>
      <c r="J10" s="12">
        <v>1558</v>
      </c>
      <c r="K10" s="9" t="s">
        <v>217</v>
      </c>
      <c r="L10" s="9" t="str">
        <f t="shared" ref="L10:L26" si="3">IF(J10="Div by 0", "N/A", IF(K10="N/A","N/A", IF(J10&gt;VALUE(MID(K10,1,2)), "No", IF(J10&lt;-1*VALUE(MID(K10,1,2)), "No", "Yes"))))</f>
        <v>N/A</v>
      </c>
    </row>
    <row r="11" spans="1:12" x14ac:dyDescent="0.2">
      <c r="A11" s="58" t="s">
        <v>939</v>
      </c>
      <c r="B11" s="9" t="s">
        <v>217</v>
      </c>
      <c r="C11" s="8">
        <v>14.426622115000001</v>
      </c>
      <c r="D11" s="43" t="str">
        <f t="shared" si="0"/>
        <v>N/A</v>
      </c>
      <c r="E11" s="8">
        <v>12.882167592</v>
      </c>
      <c r="F11" s="43" t="str">
        <f t="shared" si="1"/>
        <v>N/A</v>
      </c>
      <c r="G11" s="8">
        <v>0</v>
      </c>
      <c r="H11" s="43" t="str">
        <f t="shared" si="2"/>
        <v>N/A</v>
      </c>
      <c r="I11" s="12">
        <v>-10.7</v>
      </c>
      <c r="J11" s="12">
        <v>-100</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72.663939823000007</v>
      </c>
      <c r="D13" s="43" t="str">
        <f t="shared" si="0"/>
        <v>N/A</v>
      </c>
      <c r="E13" s="8">
        <v>74.376052911000002</v>
      </c>
      <c r="F13" s="43" t="str">
        <f t="shared" si="1"/>
        <v>N/A</v>
      </c>
      <c r="G13" s="8">
        <v>0</v>
      </c>
      <c r="H13" s="43" t="str">
        <f t="shared" si="2"/>
        <v>N/A</v>
      </c>
      <c r="I13" s="12">
        <v>2.3559999999999999</v>
      </c>
      <c r="J13" s="12">
        <v>-100</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81.278048255000002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0</v>
      </c>
      <c r="H18" s="43" t="str">
        <f t="shared" si="2"/>
        <v>N/A</v>
      </c>
      <c r="I18" s="12" t="s">
        <v>217</v>
      </c>
      <c r="J18" s="12" t="s">
        <v>217</v>
      </c>
      <c r="K18" s="9" t="s">
        <v>217</v>
      </c>
      <c r="L18" s="9" t="str">
        <f t="shared" si="3"/>
        <v>N/A</v>
      </c>
    </row>
    <row r="19" spans="1:12" ht="12.75" customHeight="1" x14ac:dyDescent="0.2">
      <c r="A19" s="16" t="s">
        <v>132</v>
      </c>
      <c r="B19" s="1" t="s">
        <v>217</v>
      </c>
      <c r="C19" s="35">
        <v>1123</v>
      </c>
      <c r="D19" s="43" t="str">
        <f t="shared" si="0"/>
        <v>N/A</v>
      </c>
      <c r="E19" s="35">
        <v>1432</v>
      </c>
      <c r="F19" s="43" t="str">
        <f t="shared" si="1"/>
        <v>N/A</v>
      </c>
      <c r="G19" s="35">
        <v>4561</v>
      </c>
      <c r="H19" s="43" t="str">
        <f t="shared" si="2"/>
        <v>N/A</v>
      </c>
      <c r="I19" s="12">
        <v>27.52</v>
      </c>
      <c r="J19" s="12">
        <v>218.5</v>
      </c>
      <c r="K19" s="35" t="s">
        <v>217</v>
      </c>
      <c r="L19" s="9" t="str">
        <f t="shared" si="3"/>
        <v>N/A</v>
      </c>
    </row>
    <row r="20" spans="1:12" ht="12.75" customHeight="1" x14ac:dyDescent="0.2">
      <c r="A20" s="16" t="s">
        <v>133</v>
      </c>
      <c r="B20" s="47" t="s">
        <v>280</v>
      </c>
      <c r="C20" s="8">
        <v>0.46210949070000001</v>
      </c>
      <c r="D20" s="43" t="str">
        <f>IF($B20="N/A","N/A",IF(C20&gt;=2,"No",IF(C20&lt;0,"No","Yes")))</f>
        <v>Yes</v>
      </c>
      <c r="E20" s="8">
        <v>0.5584326449</v>
      </c>
      <c r="F20" s="43" t="str">
        <f>IF($B20="N/A","N/A",IF(E20&gt;=2,"No",IF(E20&lt;0,"No","Yes")))</f>
        <v>Yes</v>
      </c>
      <c r="G20" s="8">
        <v>1.6387905789999999</v>
      </c>
      <c r="H20" s="43" t="str">
        <f>IF($B20="N/A","N/A",IF(G20&gt;=2,"No",IF(G20&lt;0,"No","Yes")))</f>
        <v>Yes</v>
      </c>
      <c r="I20" s="12">
        <v>20.84</v>
      </c>
      <c r="J20" s="12">
        <v>193.5</v>
      </c>
      <c r="K20" s="9" t="s">
        <v>217</v>
      </c>
      <c r="L20" s="9" t="str">
        <f t="shared" si="3"/>
        <v>N/A</v>
      </c>
    </row>
    <row r="21" spans="1:12" ht="25.5" x14ac:dyDescent="0.2">
      <c r="A21" s="2" t="s">
        <v>134</v>
      </c>
      <c r="B21" s="47" t="s">
        <v>217</v>
      </c>
      <c r="C21" s="46">
        <v>1203255</v>
      </c>
      <c r="D21" s="43" t="str">
        <f t="shared" ref="D21:D26" si="4">IF($B21="N/A","N/A",IF(C21&gt;10,"No",IF(C21&lt;-10,"No","Yes")))</f>
        <v>N/A</v>
      </c>
      <c r="E21" s="46">
        <v>3763179</v>
      </c>
      <c r="F21" s="43" t="str">
        <f t="shared" ref="F21:F26" si="5">IF($B21="N/A","N/A",IF(E21&gt;10,"No",IF(E21&lt;-10,"No","Yes")))</f>
        <v>N/A</v>
      </c>
      <c r="G21" s="46">
        <v>13621134</v>
      </c>
      <c r="H21" s="43" t="str">
        <f t="shared" ref="H21:H26" si="6">IF($B21="N/A","N/A",IF(G21&gt;10,"No",IF(G21&lt;-10,"No","Yes")))</f>
        <v>N/A</v>
      </c>
      <c r="I21" s="12">
        <v>212.7</v>
      </c>
      <c r="J21" s="12">
        <v>262</v>
      </c>
      <c r="K21" s="9" t="s">
        <v>217</v>
      </c>
      <c r="L21" s="9" t="str">
        <f t="shared" si="3"/>
        <v>N/A</v>
      </c>
    </row>
    <row r="22" spans="1:12" ht="13.5" customHeight="1" x14ac:dyDescent="0.2">
      <c r="A22" s="2" t="s">
        <v>1725</v>
      </c>
      <c r="B22" s="47" t="s">
        <v>217</v>
      </c>
      <c r="C22" s="46">
        <v>1071.4648264</v>
      </c>
      <c r="D22" s="43" t="str">
        <f t="shared" si="4"/>
        <v>N/A</v>
      </c>
      <c r="E22" s="46">
        <v>2627.9182961000001</v>
      </c>
      <c r="F22" s="43" t="str">
        <f t="shared" si="5"/>
        <v>N/A</v>
      </c>
      <c r="G22" s="46">
        <v>2986.4358692999999</v>
      </c>
      <c r="H22" s="43" t="str">
        <f t="shared" si="6"/>
        <v>N/A</v>
      </c>
      <c r="I22" s="12">
        <v>145.30000000000001</v>
      </c>
      <c r="J22" s="12">
        <v>13.64</v>
      </c>
      <c r="K22" s="9" t="s">
        <v>217</v>
      </c>
      <c r="L22" s="9" t="str">
        <f t="shared" si="3"/>
        <v>N/A</v>
      </c>
    </row>
    <row r="23" spans="1:12" ht="12.75" customHeight="1" x14ac:dyDescent="0.2">
      <c r="A23" s="16" t="s">
        <v>135</v>
      </c>
      <c r="B23" s="34" t="s">
        <v>217</v>
      </c>
      <c r="C23" s="1">
        <v>781</v>
      </c>
      <c r="D23" s="43" t="str">
        <f t="shared" si="4"/>
        <v>N/A</v>
      </c>
      <c r="E23" s="1">
        <v>1315</v>
      </c>
      <c r="F23" s="43" t="str">
        <f t="shared" si="5"/>
        <v>N/A</v>
      </c>
      <c r="G23" s="1">
        <v>4561</v>
      </c>
      <c r="H23" s="43" t="str">
        <f t="shared" si="6"/>
        <v>N/A</v>
      </c>
      <c r="I23" s="12">
        <v>68.37</v>
      </c>
      <c r="J23" s="12">
        <v>246.8</v>
      </c>
      <c r="K23" s="35" t="s">
        <v>217</v>
      </c>
      <c r="L23" s="9" t="str">
        <f t="shared" si="3"/>
        <v>N/A</v>
      </c>
    </row>
    <row r="24" spans="1:12" ht="12.75" customHeight="1" x14ac:dyDescent="0.2">
      <c r="A24" s="16" t="s">
        <v>136</v>
      </c>
      <c r="B24" s="34" t="s">
        <v>217</v>
      </c>
      <c r="C24" s="13">
        <v>0.32137801630000001</v>
      </c>
      <c r="D24" s="43" t="str">
        <f t="shared" si="4"/>
        <v>N/A</v>
      </c>
      <c r="E24" s="13">
        <v>0.51280651399999999</v>
      </c>
      <c r="F24" s="43" t="str">
        <f t="shared" si="5"/>
        <v>N/A</v>
      </c>
      <c r="G24" s="13">
        <v>1.6387905789999999</v>
      </c>
      <c r="H24" s="43" t="str">
        <f t="shared" si="6"/>
        <v>N/A</v>
      </c>
      <c r="I24" s="12">
        <v>59.56</v>
      </c>
      <c r="J24" s="12">
        <v>219.6</v>
      </c>
      <c r="K24" s="9" t="s">
        <v>217</v>
      </c>
      <c r="L24" s="9" t="str">
        <f t="shared" si="3"/>
        <v>N/A</v>
      </c>
    </row>
    <row r="25" spans="1:12" ht="25.5" x14ac:dyDescent="0.2">
      <c r="A25" s="2" t="s">
        <v>137</v>
      </c>
      <c r="B25" s="34" t="s">
        <v>217</v>
      </c>
      <c r="C25" s="14">
        <v>1188974</v>
      </c>
      <c r="D25" s="43" t="str">
        <f t="shared" si="4"/>
        <v>N/A</v>
      </c>
      <c r="E25" s="14">
        <v>3759613</v>
      </c>
      <c r="F25" s="43" t="str">
        <f t="shared" si="5"/>
        <v>N/A</v>
      </c>
      <c r="G25" s="14">
        <v>13621134</v>
      </c>
      <c r="H25" s="43" t="str">
        <f t="shared" si="6"/>
        <v>N/A</v>
      </c>
      <c r="I25" s="12">
        <v>216.2</v>
      </c>
      <c r="J25" s="12">
        <v>262.3</v>
      </c>
      <c r="K25" s="9" t="s">
        <v>217</v>
      </c>
      <c r="L25" s="9" t="str">
        <f t="shared" si="3"/>
        <v>N/A</v>
      </c>
    </row>
    <row r="26" spans="1:12" ht="25.5" x14ac:dyDescent="0.2">
      <c r="A26" s="2" t="s">
        <v>947</v>
      </c>
      <c r="B26" s="34" t="s">
        <v>217</v>
      </c>
      <c r="C26" s="14">
        <v>1522.3738796</v>
      </c>
      <c r="D26" s="43" t="str">
        <f t="shared" si="4"/>
        <v>N/A</v>
      </c>
      <c r="E26" s="14">
        <v>2859.0212928000001</v>
      </c>
      <c r="F26" s="43" t="str">
        <f t="shared" si="5"/>
        <v>N/A</v>
      </c>
      <c r="G26" s="14">
        <v>2986.4358692999999</v>
      </c>
      <c r="H26" s="43" t="str">
        <f t="shared" si="6"/>
        <v>N/A</v>
      </c>
      <c r="I26" s="12">
        <v>87.8</v>
      </c>
      <c r="J26" s="12">
        <v>4.4569999999999999</v>
      </c>
      <c r="K26" s="9" t="s">
        <v>217</v>
      </c>
      <c r="L26" s="9" t="str">
        <f t="shared" si="3"/>
        <v>N/A</v>
      </c>
    </row>
    <row r="27" spans="1:12" x14ac:dyDescent="0.2">
      <c r="A27" s="16" t="s">
        <v>138</v>
      </c>
      <c r="B27" s="1" t="s">
        <v>217</v>
      </c>
      <c r="C27" s="35">
        <v>12485</v>
      </c>
      <c r="D27" s="43" t="str">
        <f>IF($B27="N/A","N/A",IF(C27&gt;10,"No",IF(C27&lt;-10,"No","Yes")))</f>
        <v>N/A</v>
      </c>
      <c r="E27" s="35">
        <v>11381</v>
      </c>
      <c r="F27" s="43" t="str">
        <f>IF($B27="N/A","N/A",IF(E27&gt;10,"No",IF(E27&lt;-10,"No","Yes")))</f>
        <v>N/A</v>
      </c>
      <c r="G27" s="35">
        <v>11210</v>
      </c>
      <c r="H27" s="43" t="str">
        <f>IF($B27="N/A","N/A",IF(G27&gt;10,"No",IF(G27&lt;-10,"No","Yes")))</f>
        <v>N/A</v>
      </c>
      <c r="I27" s="12">
        <v>-8.84</v>
      </c>
      <c r="J27" s="12">
        <v>-1.5</v>
      </c>
      <c r="K27" s="35" t="s">
        <v>217</v>
      </c>
      <c r="L27" s="9" t="str">
        <f>IF(J27="Div by 0", "N/A", IF(K27="N/A","N/A", IF(J27&gt;VALUE(MID(K27,1,2)), "No", IF(J27&lt;-1*VALUE(MID(K27,1,2)), "No", "Yes"))))</f>
        <v>N/A</v>
      </c>
    </row>
    <row r="28" spans="1:12" x14ac:dyDescent="0.2">
      <c r="A28" s="2" t="s">
        <v>139</v>
      </c>
      <c r="B28" s="47" t="s">
        <v>217</v>
      </c>
      <c r="C28" s="8">
        <v>5.1375218092999999</v>
      </c>
      <c r="D28" s="43" t="str">
        <f>IF($B28="N/A","N/A",IF(C28&gt;10,"No",IF(C28&lt;-10,"No","Yes")))</f>
        <v>N/A</v>
      </c>
      <c r="E28" s="8">
        <v>4.4382136394999998</v>
      </c>
      <c r="F28" s="43" t="str">
        <f>IF($B28="N/A","N/A",IF(E28&gt;10,"No",IF(E28&lt;-10,"No","Yes")))</f>
        <v>N/A</v>
      </c>
      <c r="G28" s="8">
        <v>4.0278102149999997</v>
      </c>
      <c r="H28" s="43" t="str">
        <f>IF($B28="N/A","N/A",IF(G28&gt;10,"No",IF(G28&lt;-10,"No","Yes")))</f>
        <v>N/A</v>
      </c>
      <c r="I28" s="12">
        <v>-13.6</v>
      </c>
      <c r="J28" s="12">
        <v>-9.25</v>
      </c>
      <c r="K28" s="9" t="s">
        <v>217</v>
      </c>
      <c r="L28" s="9" t="str">
        <f>IF(J28="Div by 0", "N/A", IF(K28="N/A","N/A", IF(J28&gt;VALUE(MID(K28,1,2)), "No", IF(J28&lt;-1*VALUE(MID(K28,1,2)), "No", "Yes"))))</f>
        <v>N/A</v>
      </c>
    </row>
    <row r="29" spans="1:12" x14ac:dyDescent="0.2">
      <c r="A29" s="16" t="s">
        <v>140</v>
      </c>
      <c r="B29" s="35" t="s">
        <v>217</v>
      </c>
      <c r="C29" s="35">
        <v>25800</v>
      </c>
      <c r="D29" s="43" t="str">
        <f>IF($B29="N/A","N/A",IF(C29&gt;10,"No",IF(C29&lt;-10,"No","Yes")))</f>
        <v>N/A</v>
      </c>
      <c r="E29" s="35">
        <v>23434</v>
      </c>
      <c r="F29" s="43" t="str">
        <f>IF($B29="N/A","N/A",IF(E29&gt;10,"No",IF(E29&lt;-10,"No","Yes")))</f>
        <v>N/A</v>
      </c>
      <c r="G29" s="35">
        <v>22086</v>
      </c>
      <c r="H29" s="43" t="str">
        <f>IF($B29="N/A","N/A",IF(G29&gt;10,"No",IF(G29&lt;-10,"No","Yes")))</f>
        <v>N/A</v>
      </c>
      <c r="I29" s="12">
        <v>-9.17</v>
      </c>
      <c r="J29" s="12">
        <v>-5.75</v>
      </c>
      <c r="K29" s="35" t="s">
        <v>217</v>
      </c>
      <c r="L29" s="9" t="str">
        <f>IF(J29="Div by 0", "N/A", IF(K29="N/A","N/A", IF(J29&gt;VALUE(MID(K29,1,2)), "No", IF(J29&lt;-1*VALUE(MID(K29,1,2)), "No", "Yes"))))</f>
        <v>N/A</v>
      </c>
    </row>
    <row r="30" spans="1:12" x14ac:dyDescent="0.2">
      <c r="A30" s="2" t="s">
        <v>141</v>
      </c>
      <c r="B30" s="34" t="s">
        <v>217</v>
      </c>
      <c r="C30" s="8">
        <v>10.616584916000001</v>
      </c>
      <c r="D30" s="43" t="str">
        <f>IF($B30="N/A","N/A",IF(C30&gt;10,"No",IF(C30&lt;-10,"No","Yes")))</f>
        <v>N/A</v>
      </c>
      <c r="E30" s="8">
        <v>9.1384850565000004</v>
      </c>
      <c r="F30" s="43" t="str">
        <f>IF($B30="N/A","N/A",IF(E30&gt;10,"No",IF(E30&lt;-10,"No","Yes")))</f>
        <v>N/A</v>
      </c>
      <c r="G30" s="8">
        <v>7.9356125253999998</v>
      </c>
      <c r="H30" s="43" t="str">
        <f>IF($B30="N/A","N/A",IF(G30&gt;10,"No",IF(G30&lt;-10,"No","Yes")))</f>
        <v>N/A</v>
      </c>
      <c r="I30" s="12">
        <v>-13.9</v>
      </c>
      <c r="J30" s="12">
        <v>-13.2</v>
      </c>
      <c r="K30" s="9" t="s">
        <v>217</v>
      </c>
      <c r="L30" s="9" t="str">
        <f>IF(J30="Div by 0", "N/A", IF(K30="N/A","N/A", IF(J30&gt;VALUE(MID(K30,1,2)), "No", IF(J30&lt;-1*VALUE(MID(K30,1,2)), "No", "Yes"))))</f>
        <v>N/A</v>
      </c>
    </row>
    <row r="31" spans="1:12" ht="12.75" customHeight="1" x14ac:dyDescent="0.2">
      <c r="A31" s="16" t="s">
        <v>142</v>
      </c>
      <c r="B31" s="1" t="s">
        <v>217</v>
      </c>
      <c r="C31" s="1">
        <v>14689.75</v>
      </c>
      <c r="D31" s="43" t="str">
        <f>IF($B31="N/A","N/A",IF(C31&gt;10,"No",IF(C31&lt;-10,"No","Yes")))</f>
        <v>N/A</v>
      </c>
      <c r="E31" s="1">
        <v>13408.833333</v>
      </c>
      <c r="F31" s="43" t="str">
        <f>IF($B31="N/A","N/A",IF(E31&gt;10,"No",IF(E31&lt;-10,"No","Yes")))</f>
        <v>N/A</v>
      </c>
      <c r="G31" s="1">
        <v>12624.083333</v>
      </c>
      <c r="H31" s="43" t="str">
        <f>IF($B31="N/A","N/A",IF(G31&gt;10,"No",IF(G31&lt;-10,"No","Yes")))</f>
        <v>N/A</v>
      </c>
      <c r="I31" s="12">
        <v>-8.7200000000000006</v>
      </c>
      <c r="J31" s="12">
        <v>-5.85</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229408</v>
      </c>
      <c r="D6" s="43" t="str">
        <f>IF($B6="N/A","N/A",IF(C6&gt;10,"No",IF(C6&lt;-10,"No","Yes")))</f>
        <v>N/A</v>
      </c>
      <c r="E6" s="35">
        <v>243619</v>
      </c>
      <c r="F6" s="43" t="str">
        <f>IF($B6="N/A","N/A",IF(E6&gt;10,"No",IF(E6&lt;-10,"No","Yes")))</f>
        <v>N/A</v>
      </c>
      <c r="G6" s="35">
        <v>262544</v>
      </c>
      <c r="H6" s="43" t="str">
        <f>IF($B6="N/A","N/A",IF(G6&gt;10,"No",IF(G6&lt;-10,"No","Yes")))</f>
        <v>N/A</v>
      </c>
      <c r="I6" s="12">
        <v>6.1950000000000003</v>
      </c>
      <c r="J6" s="12">
        <v>7.7679999999999998</v>
      </c>
      <c r="K6" s="49" t="s">
        <v>732</v>
      </c>
      <c r="L6" s="9" t="str">
        <f>IF(J6="Div by 0", "N/A", IF(K6="N/A","N/A", IF(J6&gt;VALUE(MID(K6,1,2)), "No", IF(J6&lt;-1*VALUE(MID(K6,1,2)), "No", "Yes"))))</f>
        <v>Yes</v>
      </c>
    </row>
    <row r="7" spans="1:12" x14ac:dyDescent="0.2">
      <c r="A7" s="16" t="s">
        <v>59</v>
      </c>
      <c r="B7" s="35" t="s">
        <v>217</v>
      </c>
      <c r="C7" s="35">
        <v>176743.91</v>
      </c>
      <c r="D7" s="43" t="str">
        <f>IF($B7="N/A","N/A",IF(C7&gt;10,"No",IF(C7&lt;-10,"No","Yes")))</f>
        <v>N/A</v>
      </c>
      <c r="E7" s="35">
        <v>188356.92</v>
      </c>
      <c r="F7" s="43" t="str">
        <f>IF($B7="N/A","N/A",IF(E7&gt;10,"No",IF(E7&lt;-10,"No","Yes")))</f>
        <v>N/A</v>
      </c>
      <c r="G7" s="35">
        <v>202683.6</v>
      </c>
      <c r="H7" s="43" t="str">
        <f>IF($B7="N/A","N/A",IF(G7&gt;10,"No",IF(G7&lt;-10,"No","Yes")))</f>
        <v>N/A</v>
      </c>
      <c r="I7" s="12">
        <v>6.5709999999999997</v>
      </c>
      <c r="J7" s="12">
        <v>7.6059999999999999</v>
      </c>
      <c r="K7" s="49" t="s">
        <v>733</v>
      </c>
      <c r="L7" s="9" t="str">
        <f>IF(J7="Div by 0", "N/A", IF(K7="N/A","N/A", IF(J7&gt;VALUE(MID(K7,1,2)), "No", IF(J7&lt;-1*VALUE(MID(K7,1,2)), "No", "Yes"))))</f>
        <v>Yes</v>
      </c>
    </row>
    <row r="8" spans="1:12" x14ac:dyDescent="0.2">
      <c r="A8" s="66" t="s">
        <v>143</v>
      </c>
      <c r="B8" s="35" t="s">
        <v>217</v>
      </c>
      <c r="C8" s="35">
        <v>20375</v>
      </c>
      <c r="D8" s="43" t="str">
        <f>IF($B8="N/A","N/A",IF(C8&gt;10,"No",IF(C8&lt;-10,"No","Yes")))</f>
        <v>N/A</v>
      </c>
      <c r="E8" s="35">
        <v>20705</v>
      </c>
      <c r="F8" s="43" t="str">
        <f>IF($B8="N/A","N/A",IF(E8&gt;10,"No",IF(E8&lt;-10,"No","Yes")))</f>
        <v>N/A</v>
      </c>
      <c r="G8" s="35">
        <v>19671</v>
      </c>
      <c r="H8" s="43" t="str">
        <f>IF($B8="N/A","N/A",IF(G8&gt;10,"No",IF(G8&lt;-10,"No","Yes")))</f>
        <v>N/A</v>
      </c>
      <c r="I8" s="12">
        <v>1.62</v>
      </c>
      <c r="J8" s="12">
        <v>-4.99</v>
      </c>
      <c r="K8" s="35" t="s">
        <v>217</v>
      </c>
      <c r="L8" s="9" t="str">
        <f>IF(J8="Div by 0", "N/A", IF(K8="N/A","N/A", IF(J8&gt;VALUE(MID(K8,1,2)), "No", IF(J8&lt;-1*VALUE(MID(K8,1,2)), "No", "Yes"))))</f>
        <v>N/A</v>
      </c>
    </row>
    <row r="9" spans="1:12" x14ac:dyDescent="0.2">
      <c r="A9" s="16" t="s">
        <v>681</v>
      </c>
      <c r="B9" s="35" t="s">
        <v>217</v>
      </c>
      <c r="C9" s="35">
        <v>19807</v>
      </c>
      <c r="D9" s="43" t="str">
        <f t="shared" ref="D9:D11" si="0">IF($B9="N/A","N/A",IF(C9&gt;10,"No",IF(C9&lt;-10,"No","Yes")))</f>
        <v>N/A</v>
      </c>
      <c r="E9" s="35">
        <v>20108</v>
      </c>
      <c r="F9" s="43" t="str">
        <f t="shared" ref="F9:F11" si="1">IF($B9="N/A","N/A",IF(E9&gt;10,"No",IF(E9&lt;-10,"No","Yes")))</f>
        <v>N/A</v>
      </c>
      <c r="G9" s="35">
        <v>19079</v>
      </c>
      <c r="H9" s="43" t="str">
        <f t="shared" ref="H9:H11" si="2">IF($B9="N/A","N/A",IF(G9&gt;10,"No",IF(G9&lt;-10,"No","Yes")))</f>
        <v>N/A</v>
      </c>
      <c r="I9" s="12">
        <v>1.52</v>
      </c>
      <c r="J9" s="12">
        <v>-5.12</v>
      </c>
      <c r="K9" s="35" t="s">
        <v>217</v>
      </c>
      <c r="L9" s="9" t="str">
        <f t="shared" ref="L9:L11" si="3">IF(J9="Div by 0", "N/A", IF(K9="N/A","N/A", IF(J9&gt;VALUE(MID(K9,1,2)), "No", IF(J9&lt;-1*VALUE(MID(K9,1,2)), "No", "Yes"))))</f>
        <v>N/A</v>
      </c>
    </row>
    <row r="10" spans="1:12" x14ac:dyDescent="0.2">
      <c r="A10" s="16" t="s">
        <v>424</v>
      </c>
      <c r="B10" s="35" t="s">
        <v>217</v>
      </c>
      <c r="C10" s="35">
        <v>568</v>
      </c>
      <c r="D10" s="43" t="str">
        <f t="shared" si="0"/>
        <v>N/A</v>
      </c>
      <c r="E10" s="35">
        <v>597</v>
      </c>
      <c r="F10" s="43" t="str">
        <f t="shared" si="1"/>
        <v>N/A</v>
      </c>
      <c r="G10" s="35">
        <v>592</v>
      </c>
      <c r="H10" s="43" t="str">
        <f t="shared" si="2"/>
        <v>N/A</v>
      </c>
      <c r="I10" s="12">
        <v>5.1059999999999999</v>
      </c>
      <c r="J10" s="12">
        <v>-0.83799999999999997</v>
      </c>
      <c r="K10" s="35" t="s">
        <v>217</v>
      </c>
      <c r="L10" s="9" t="str">
        <f t="shared" si="3"/>
        <v>N/A</v>
      </c>
    </row>
    <row r="11" spans="1:12" x14ac:dyDescent="0.2">
      <c r="A11" s="16" t="s">
        <v>173</v>
      </c>
      <c r="B11" s="35" t="s">
        <v>217</v>
      </c>
      <c r="C11" s="8">
        <v>8.8815560050000002</v>
      </c>
      <c r="D11" s="43" t="str">
        <f t="shared" si="0"/>
        <v>N/A</v>
      </c>
      <c r="E11" s="8">
        <v>8.4989266025999992</v>
      </c>
      <c r="F11" s="43" t="str">
        <f t="shared" si="1"/>
        <v>N/A</v>
      </c>
      <c r="G11" s="8">
        <v>7.492458407</v>
      </c>
      <c r="H11" s="43" t="str">
        <f t="shared" si="2"/>
        <v>N/A</v>
      </c>
      <c r="I11" s="12">
        <v>-4.3099999999999996</v>
      </c>
      <c r="J11" s="12">
        <v>-11.8</v>
      </c>
      <c r="K11" s="35" t="s">
        <v>217</v>
      </c>
      <c r="L11" s="9" t="str">
        <f t="shared" si="3"/>
        <v>N/A</v>
      </c>
    </row>
    <row r="12" spans="1:12" x14ac:dyDescent="0.2">
      <c r="A12" s="16" t="s">
        <v>144</v>
      </c>
      <c r="B12" s="35" t="s">
        <v>217</v>
      </c>
      <c r="C12" s="35">
        <v>12045.666667</v>
      </c>
      <c r="D12" s="43" t="str">
        <f>IF($B12="N/A","N/A",IF(C12&gt;10,"No",IF(C12&lt;-10,"No","Yes")))</f>
        <v>N/A</v>
      </c>
      <c r="E12" s="35">
        <v>11883</v>
      </c>
      <c r="F12" s="43" t="str">
        <f>IF($B12="N/A","N/A",IF(E12&gt;10,"No",IF(E12&lt;-10,"No","Yes")))</f>
        <v>N/A</v>
      </c>
      <c r="G12" s="35">
        <v>11595.833333</v>
      </c>
      <c r="H12" s="43" t="str">
        <f>IF($B12="N/A","N/A",IF(G12&gt;10,"No",IF(G12&lt;-10,"No","Yes")))</f>
        <v>N/A</v>
      </c>
      <c r="I12" s="12">
        <v>-1.35</v>
      </c>
      <c r="J12" s="12">
        <v>-2.42</v>
      </c>
      <c r="K12" s="35" t="s">
        <v>217</v>
      </c>
      <c r="L12" s="9" t="str">
        <f>IF(J12="Div by 0", "N/A", IF(K12="N/A","N/A", IF(J12&gt;VALUE(MID(K12,1,2)), "No", IF(J12&lt;-1*VALUE(MID(K12,1,2)), "No", "Yes"))))</f>
        <v>N/A</v>
      </c>
    </row>
    <row r="13" spans="1:12" s="104" customFormat="1" ht="12.75" customHeight="1" x14ac:dyDescent="0.2">
      <c r="A13" s="2" t="s">
        <v>1656</v>
      </c>
      <c r="B13" s="47" t="s">
        <v>281</v>
      </c>
      <c r="C13" s="13">
        <v>95.883752963999996</v>
      </c>
      <c r="D13" s="11" t="str">
        <f>IF($B13="N/A","N/A",IF(C13&gt;=95,"Yes","No"))</f>
        <v>Yes</v>
      </c>
      <c r="E13" s="13">
        <v>95.905491772000005</v>
      </c>
      <c r="F13" s="11" t="str">
        <f>IF($B13="N/A","N/A",IF(E13&gt;=95,"Yes","No"))</f>
        <v>Yes</v>
      </c>
      <c r="G13" s="13">
        <v>98.764397587000005</v>
      </c>
      <c r="H13" s="11" t="str">
        <f>IF($B13="N/A","N/A",IF(G13&gt;=95,"Yes","No"))</f>
        <v>Yes</v>
      </c>
      <c r="I13" s="56">
        <v>2.2700000000000001E-2</v>
      </c>
      <c r="J13" s="56">
        <v>2.9809999999999999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95.868496304000004</v>
      </c>
      <c r="D14" s="11" t="str">
        <f>IF($B14="N/A","N/A",IF(C14&gt;95,"Yes","No"))</f>
        <v>Yes</v>
      </c>
      <c r="E14" s="68">
        <v>95.900976525000004</v>
      </c>
      <c r="F14" s="11" t="str">
        <f>IF($B14="N/A","N/A",IF(E14&gt;95,"Yes","No"))</f>
        <v>Yes</v>
      </c>
      <c r="G14" s="68">
        <v>98.732022060999995</v>
      </c>
      <c r="H14" s="11" t="str">
        <f>IF($B14="N/A","N/A",IF(G14&gt;95,"Yes","No"))</f>
        <v>Yes</v>
      </c>
      <c r="I14" s="128">
        <v>3.39E-2</v>
      </c>
      <c r="J14" s="128">
        <v>2.952</v>
      </c>
      <c r="K14" s="127" t="s">
        <v>733</v>
      </c>
      <c r="L14" s="11" t="str">
        <f t="shared" si="4"/>
        <v>Yes</v>
      </c>
    </row>
    <row r="15" spans="1:12" s="104" customFormat="1" ht="12.75" customHeight="1" x14ac:dyDescent="0.2">
      <c r="A15" s="2" t="s">
        <v>1659</v>
      </c>
      <c r="B15" s="127" t="s">
        <v>217</v>
      </c>
      <c r="C15" s="68">
        <v>2.6154275000000002E-3</v>
      </c>
      <c r="D15" s="129" t="str">
        <f t="shared" ref="D15:D19" si="5">IF($B15="N/A","N/A",IF(C15&gt;10,"No",IF(C15&lt;-10,"No","Yes")))</f>
        <v>N/A</v>
      </c>
      <c r="E15" s="68">
        <v>2.8733391E-3</v>
      </c>
      <c r="F15" s="129" t="str">
        <f t="shared" ref="F15:F19" si="6">IF($B15="N/A","N/A",IF(E15&gt;10,"No",IF(E15&lt;-10,"No","Yes")))</f>
        <v>N/A</v>
      </c>
      <c r="G15" s="68">
        <v>9.5222134E-3</v>
      </c>
      <c r="H15" s="129" t="str">
        <f t="shared" ref="H15:H19" si="7">IF($B15="N/A","N/A",IF(G15&gt;10,"No",IF(G15&lt;-10,"No","Yes")))</f>
        <v>N/A</v>
      </c>
      <c r="I15" s="128">
        <v>9.8610000000000007</v>
      </c>
      <c r="J15" s="128">
        <v>231.4</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5.3324395000000002E-3</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1.26412331E-2</v>
      </c>
      <c r="D18" s="11" t="str">
        <f t="shared" si="5"/>
        <v>N/A</v>
      </c>
      <c r="E18" s="13">
        <v>1.6419080999999999E-3</v>
      </c>
      <c r="F18" s="11" t="str">
        <f t="shared" si="6"/>
        <v>N/A</v>
      </c>
      <c r="G18" s="13">
        <v>1.71399842E-2</v>
      </c>
      <c r="H18" s="11" t="str">
        <f t="shared" si="7"/>
        <v>N/A</v>
      </c>
      <c r="I18" s="56">
        <v>-87</v>
      </c>
      <c r="J18" s="56">
        <v>943.9</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3.8088850000000002E-4</v>
      </c>
      <c r="H19" s="11" t="str">
        <f t="shared" si="7"/>
        <v>N/A</v>
      </c>
      <c r="I19" s="56" t="s">
        <v>1743</v>
      </c>
      <c r="J19" s="56" t="s">
        <v>1743</v>
      </c>
      <c r="K19" s="47" t="s">
        <v>217</v>
      </c>
      <c r="L19" s="11" t="str">
        <f t="shared" si="4"/>
        <v>N/A</v>
      </c>
    </row>
    <row r="20" spans="1:14" s="104" customFormat="1" x14ac:dyDescent="0.2">
      <c r="A20" s="2" t="s">
        <v>1664</v>
      </c>
      <c r="B20" s="47" t="s">
        <v>217</v>
      </c>
      <c r="C20" s="1">
        <v>9478</v>
      </c>
      <c r="D20" s="11" t="str">
        <f>IF($B20="N/A","N/A",IF(C20&gt;0,"No",IF(C20&lt;0,"No","Yes")))</f>
        <v>N/A</v>
      </c>
      <c r="E20" s="1">
        <v>9986</v>
      </c>
      <c r="F20" s="11" t="str">
        <f>IF($B20="N/A","N/A",IF(E20&gt;0,"No",IF(E20&lt;0,"No","Yes")))</f>
        <v>N/A</v>
      </c>
      <c r="G20" s="1">
        <v>3329</v>
      </c>
      <c r="H20" s="11" t="str">
        <f>IF($B20="N/A","N/A",IF(G20&gt;0,"No",IF(G20&lt;0,"No","Yes")))</f>
        <v>N/A</v>
      </c>
      <c r="I20" s="56">
        <v>5.36</v>
      </c>
      <c r="J20" s="56">
        <v>-66.7</v>
      </c>
      <c r="K20" s="47" t="s">
        <v>217</v>
      </c>
      <c r="L20" s="11" t="str">
        <f t="shared" si="4"/>
        <v>N/A</v>
      </c>
    </row>
    <row r="21" spans="1:14" s="104" customFormat="1" x14ac:dyDescent="0.2">
      <c r="A21" s="2" t="s">
        <v>1665</v>
      </c>
      <c r="B21" s="47" t="s">
        <v>282</v>
      </c>
      <c r="C21" s="13">
        <v>4.1315036965000003</v>
      </c>
      <c r="D21" s="11" t="str">
        <f>IF($B21="N/A","N/A",IF(C21&gt;=5,"No",IF(C21&lt;0,"No","Yes")))</f>
        <v>Yes</v>
      </c>
      <c r="E21" s="13">
        <v>4.0990234752000001</v>
      </c>
      <c r="F21" s="11" t="str">
        <f>IF($B21="N/A","N/A",IF(E21&gt;=5,"No",IF(E21&lt;0,"No","Yes")))</f>
        <v>Yes</v>
      </c>
      <c r="G21" s="13">
        <v>1.2679779389000001</v>
      </c>
      <c r="H21" s="11" t="str">
        <f>IF($B21="N/A","N/A",IF(G21&gt;=5,"No",IF(G21&lt;0,"No","Yes")))</f>
        <v>Yes</v>
      </c>
      <c r="I21" s="56">
        <v>-0.78600000000000003</v>
      </c>
      <c r="J21" s="56">
        <v>-69.099999999999994</v>
      </c>
      <c r="K21" s="11" t="s">
        <v>217</v>
      </c>
      <c r="L21" s="11" t="str">
        <f t="shared" si="4"/>
        <v>N/A</v>
      </c>
    </row>
    <row r="22" spans="1:14" s="104" customFormat="1" ht="12.75" customHeight="1" x14ac:dyDescent="0.2">
      <c r="A22" s="4" t="s">
        <v>1666</v>
      </c>
      <c r="B22" s="127" t="s">
        <v>217</v>
      </c>
      <c r="C22" s="68">
        <v>86.600548638999996</v>
      </c>
      <c r="D22" s="129" t="str">
        <f t="shared" ref="D22:D25" si="8">IF($B22="N/A","N/A",IF(C22&gt;10,"No",IF(C22&lt;-10,"No","Yes")))</f>
        <v>N/A</v>
      </c>
      <c r="E22" s="68">
        <v>88.924494292000006</v>
      </c>
      <c r="F22" s="129" t="str">
        <f t="shared" ref="F22:F25" si="9">IF($B22="N/A","N/A",IF(E22&gt;10,"No",IF(E22&lt;-10,"No","Yes")))</f>
        <v>N/A</v>
      </c>
      <c r="G22" s="68">
        <v>92.790627815999997</v>
      </c>
      <c r="H22" s="129" t="str">
        <f t="shared" ref="H22:H25" si="10">IF($B22="N/A","N/A",IF(G22&gt;10,"No",IF(G22&lt;-10,"No","Yes")))</f>
        <v>N/A</v>
      </c>
      <c r="I22" s="56">
        <v>2.6840000000000002</v>
      </c>
      <c r="J22" s="56">
        <v>4.3479999999999999</v>
      </c>
      <c r="K22" s="127" t="s">
        <v>217</v>
      </c>
      <c r="L22" s="11" t="str">
        <f t="shared" si="4"/>
        <v>N/A</v>
      </c>
    </row>
    <row r="23" spans="1:14" s="104" customFormat="1" ht="12.75" customHeight="1" x14ac:dyDescent="0.2">
      <c r="A23" s="4" t="s">
        <v>1667</v>
      </c>
      <c r="B23" s="127" t="s">
        <v>217</v>
      </c>
      <c r="C23" s="68">
        <v>44.197087992999997</v>
      </c>
      <c r="D23" s="129" t="str">
        <f t="shared" si="8"/>
        <v>N/A</v>
      </c>
      <c r="E23" s="68">
        <v>49.659523333000003</v>
      </c>
      <c r="F23" s="129" t="str">
        <f t="shared" si="9"/>
        <v>N/A</v>
      </c>
      <c r="G23" s="68">
        <v>33.283268249000002</v>
      </c>
      <c r="H23" s="129" t="str">
        <f t="shared" si="10"/>
        <v>N/A</v>
      </c>
      <c r="I23" s="56">
        <v>12.36</v>
      </c>
      <c r="J23" s="56">
        <v>-33</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6.5184740161999999</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20</v>
      </c>
      <c r="D26" s="43" t="str">
        <f>IF($B26="N/A","N/A",IF(C26&gt;0,"No",IF(C26&lt;0,"No","Yes")))</f>
        <v>No</v>
      </c>
      <c r="E26" s="1">
        <v>59</v>
      </c>
      <c r="F26" s="43" t="str">
        <f>IF($B26="N/A","N/A",IF(E26&gt;0,"No",IF(E26&lt;0,"No","Yes")))</f>
        <v>No</v>
      </c>
      <c r="G26" s="1">
        <v>54</v>
      </c>
      <c r="H26" s="43" t="str">
        <f>IF($B26="N/A","N/A",IF(G26&gt;0,"No",IF(G26&lt;0,"No","Yes")))</f>
        <v>No</v>
      </c>
      <c r="I26" s="12">
        <v>195</v>
      </c>
      <c r="J26" s="12">
        <v>-8.4700000000000006</v>
      </c>
      <c r="K26" s="44" t="s">
        <v>217</v>
      </c>
      <c r="L26" s="9" t="str">
        <f t="shared" ref="L26:L74" si="11">IF(J26="Div by 0", "N/A", IF(K26="N/A","N/A", IF(J26&gt;VALUE(MID(K26,1,2)), "No", IF(J26&lt;-1*VALUE(MID(K26,1,2)), "No", "Yes"))))</f>
        <v>N/A</v>
      </c>
    </row>
    <row r="27" spans="1:14" x14ac:dyDescent="0.2">
      <c r="A27" s="6" t="s">
        <v>149</v>
      </c>
      <c r="B27" s="47" t="s">
        <v>283</v>
      </c>
      <c r="C27" s="8">
        <v>1.7436183599999999E-2</v>
      </c>
      <c r="D27" s="43" t="str">
        <f>IF($B27="N/A","N/A",IF(C27&gt;=10,"No",IF(C27&lt;0,"No","Yes")))</f>
        <v>Yes</v>
      </c>
      <c r="E27" s="8">
        <v>4.8436287799999998E-2</v>
      </c>
      <c r="F27" s="43" t="str">
        <f>IF($B27="N/A","N/A",IF(E27&gt;=10,"No",IF(E27&lt;0,"No","Yes")))</f>
        <v>Yes</v>
      </c>
      <c r="G27" s="8">
        <v>4.57066244E-2</v>
      </c>
      <c r="H27" s="43" t="str">
        <f>IF($B27="N/A","N/A",IF(G27&gt;=10,"No",IF(G27&lt;0,"No","Yes")))</f>
        <v>Yes</v>
      </c>
      <c r="I27" s="12">
        <v>177.8</v>
      </c>
      <c r="J27" s="12">
        <v>-5.64</v>
      </c>
      <c r="K27" s="44" t="s">
        <v>217</v>
      </c>
      <c r="L27" s="9" t="str">
        <f t="shared" si="11"/>
        <v>N/A</v>
      </c>
    </row>
    <row r="28" spans="1:14" x14ac:dyDescent="0.2">
      <c r="A28" s="2" t="s">
        <v>425</v>
      </c>
      <c r="B28" s="34" t="s">
        <v>217</v>
      </c>
      <c r="C28" s="13">
        <v>100</v>
      </c>
      <c r="D28" s="70" t="str">
        <f t="shared" ref="D28:D31" si="12">IF($B28="N/A","N/A",IF(C28&gt;10,"No",IF(C28&lt;-10,"No","Yes")))</f>
        <v>N/A</v>
      </c>
      <c r="E28" s="13">
        <v>89.830508475000002</v>
      </c>
      <c r="F28" s="43" t="str">
        <f t="shared" ref="F28:F31" si="13">IF($B28="N/A","N/A",IF(E28&gt;10,"No",IF(E28&lt;-10,"No","Yes")))</f>
        <v>N/A</v>
      </c>
      <c r="G28" s="13">
        <v>92.5</v>
      </c>
      <c r="H28" s="43" t="str">
        <f t="shared" ref="H28:H31" si="14">IF($B28="N/A","N/A",IF(G28&gt;10,"No",IF(G28&lt;-10,"No","Yes")))</f>
        <v>N/A</v>
      </c>
      <c r="I28" s="12">
        <v>-10.199999999999999</v>
      </c>
      <c r="J28" s="12">
        <v>2.972</v>
      </c>
      <c r="K28" s="44" t="s">
        <v>217</v>
      </c>
      <c r="L28" s="9" t="str">
        <f t="shared" si="11"/>
        <v>N/A</v>
      </c>
    </row>
    <row r="29" spans="1:14" x14ac:dyDescent="0.2">
      <c r="A29" s="2" t="s">
        <v>426</v>
      </c>
      <c r="B29" s="34" t="s">
        <v>217</v>
      </c>
      <c r="C29" s="13">
        <v>5</v>
      </c>
      <c r="D29" s="70" t="str">
        <f t="shared" si="12"/>
        <v>N/A</v>
      </c>
      <c r="E29" s="13">
        <v>11.864406779999999</v>
      </c>
      <c r="F29" s="43" t="str">
        <f t="shared" si="13"/>
        <v>N/A</v>
      </c>
      <c r="G29" s="13">
        <v>18.333333332999999</v>
      </c>
      <c r="H29" s="43" t="str">
        <f t="shared" si="14"/>
        <v>N/A</v>
      </c>
      <c r="I29" s="12">
        <v>137.30000000000001</v>
      </c>
      <c r="J29" s="12">
        <v>54.52</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15.295456131</v>
      </c>
      <c r="D32" s="70" t="str">
        <f>IF($B32="N/A","N/A",IF(C32&gt;10,"No",IF(C32&lt;-10,"No","Yes")))</f>
        <v>N/A</v>
      </c>
      <c r="E32" s="68">
        <v>14.755827747</v>
      </c>
      <c r="F32" s="70" t="str">
        <f>IF($B32="N/A","N/A",IF(E32&gt;10,"No",IF(E32&lt;-10,"No","Yes")))</f>
        <v>N/A</v>
      </c>
      <c r="G32" s="68">
        <v>14.609741605</v>
      </c>
      <c r="H32" s="70" t="str">
        <f>IF($B32="N/A","N/A",IF(G32&gt;10,"No",IF(G32&lt;-10,"No","Yes")))</f>
        <v>N/A</v>
      </c>
      <c r="I32" s="12">
        <v>-3.53</v>
      </c>
      <c r="J32" s="12">
        <v>-0.99</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97.451701772000007</v>
      </c>
      <c r="D34" s="43" t="str">
        <f>IF($B34="N/A","N/A",IF(C34&gt;=98,"Yes","No"))</f>
        <v>No</v>
      </c>
      <c r="E34" s="13">
        <v>98.154905815999996</v>
      </c>
      <c r="F34" s="43" t="str">
        <f>IF($B34="N/A","N/A",IF(E34&gt;=98,"Yes","No"))</f>
        <v>Yes</v>
      </c>
      <c r="G34" s="13">
        <v>97.280074959000004</v>
      </c>
      <c r="H34" s="43" t="str">
        <f>IF($B34="N/A","N/A",IF(G34&gt;=98,"Yes","No"))</f>
        <v>No</v>
      </c>
      <c r="I34" s="12">
        <v>0.72160000000000002</v>
      </c>
      <c r="J34" s="12">
        <v>-0.89100000000000001</v>
      </c>
      <c r="K34" s="44" t="s">
        <v>733</v>
      </c>
      <c r="L34" s="9" t="str">
        <f t="shared" si="11"/>
        <v>Yes</v>
      </c>
    </row>
    <row r="35" spans="1:14" x14ac:dyDescent="0.2">
      <c r="A35" s="2" t="s">
        <v>18</v>
      </c>
      <c r="B35" s="47" t="s">
        <v>281</v>
      </c>
      <c r="C35" s="13">
        <v>99.997384572000001</v>
      </c>
      <c r="D35" s="43" t="str">
        <f>IF($B35="N/A","N/A",IF(C35&gt;=95,"Yes","No"))</f>
        <v>Yes</v>
      </c>
      <c r="E35" s="13">
        <v>99.998768569000006</v>
      </c>
      <c r="F35" s="43" t="str">
        <f>IF($B35="N/A","N/A",IF(E35&gt;=95,"Yes","No"))</f>
        <v>Yes</v>
      </c>
      <c r="G35" s="13">
        <v>99.993144005999994</v>
      </c>
      <c r="H35" s="43" t="str">
        <f>IF($B35="N/A","N/A",IF(G35&gt;=95,"Yes","No"))</f>
        <v>Yes</v>
      </c>
      <c r="I35" s="12">
        <v>1.4E-3</v>
      </c>
      <c r="J35" s="12">
        <v>-6.0000000000000001E-3</v>
      </c>
      <c r="K35" s="44" t="s">
        <v>733</v>
      </c>
      <c r="L35" s="9" t="str">
        <f t="shared" si="11"/>
        <v>Yes</v>
      </c>
    </row>
    <row r="36" spans="1:14" x14ac:dyDescent="0.2">
      <c r="A36" s="2" t="s">
        <v>23</v>
      </c>
      <c r="B36" s="34" t="s">
        <v>217</v>
      </c>
      <c r="C36" s="13">
        <v>95.011507881</v>
      </c>
      <c r="D36" s="43" t="str">
        <f t="shared" ref="D36:D41" si="15">IF($B36="N/A","N/A",IF(C36&gt;10,"No",IF(C36&lt;-10,"No","Yes")))</f>
        <v>N/A</v>
      </c>
      <c r="E36" s="13">
        <v>91.881585591000004</v>
      </c>
      <c r="F36" s="43" t="str">
        <f t="shared" ref="F36:F41" si="16">IF($B36="N/A","N/A",IF(E36&gt;10,"No",IF(E36&lt;-10,"No","Yes")))</f>
        <v>N/A</v>
      </c>
      <c r="G36" s="13">
        <v>98.034615149999993</v>
      </c>
      <c r="H36" s="43" t="str">
        <f t="shared" ref="H36:H41" si="17">IF($B36="N/A","N/A",IF(G36&gt;10,"No",IF(G36&lt;-10,"No","Yes")))</f>
        <v>N/A</v>
      </c>
      <c r="I36" s="12">
        <v>-3.29</v>
      </c>
      <c r="J36" s="12">
        <v>6.6970000000000001</v>
      </c>
      <c r="K36" s="44" t="s">
        <v>733</v>
      </c>
      <c r="L36" s="9" t="str">
        <f t="shared" si="11"/>
        <v>Yes</v>
      </c>
    </row>
    <row r="37" spans="1:14" x14ac:dyDescent="0.2">
      <c r="A37" s="2" t="s">
        <v>24</v>
      </c>
      <c r="B37" s="34" t="s">
        <v>217</v>
      </c>
      <c r="C37" s="13">
        <v>1.3203550007</v>
      </c>
      <c r="D37" s="43" t="str">
        <f t="shared" si="15"/>
        <v>N/A</v>
      </c>
      <c r="E37" s="13">
        <v>1.2667320692999999</v>
      </c>
      <c r="F37" s="43" t="str">
        <f t="shared" si="16"/>
        <v>N/A</v>
      </c>
      <c r="G37" s="13">
        <v>5.1800841E-2</v>
      </c>
      <c r="H37" s="43" t="str">
        <f t="shared" si="17"/>
        <v>N/A</v>
      </c>
      <c r="I37" s="12">
        <v>-4.0599999999999996</v>
      </c>
      <c r="J37" s="12">
        <v>-95.9</v>
      </c>
      <c r="K37" s="44" t="s">
        <v>733</v>
      </c>
      <c r="L37" s="9" t="str">
        <f t="shared" si="11"/>
        <v>No</v>
      </c>
    </row>
    <row r="38" spans="1:14" x14ac:dyDescent="0.2">
      <c r="A38" s="2" t="s">
        <v>25</v>
      </c>
      <c r="B38" s="34" t="s">
        <v>217</v>
      </c>
      <c r="C38" s="13">
        <v>2.1668817129</v>
      </c>
      <c r="D38" s="43" t="str">
        <f t="shared" si="15"/>
        <v>N/A</v>
      </c>
      <c r="E38" s="13">
        <v>1.8947619028</v>
      </c>
      <c r="F38" s="43" t="str">
        <f t="shared" si="16"/>
        <v>N/A</v>
      </c>
      <c r="G38" s="13">
        <v>1.4031933695000001</v>
      </c>
      <c r="H38" s="43" t="str">
        <f t="shared" si="17"/>
        <v>N/A</v>
      </c>
      <c r="I38" s="12">
        <v>-12.6</v>
      </c>
      <c r="J38" s="12">
        <v>-25.9</v>
      </c>
      <c r="K38" s="44" t="s">
        <v>733</v>
      </c>
      <c r="L38" s="9" t="str">
        <f t="shared" si="11"/>
        <v>No</v>
      </c>
    </row>
    <row r="39" spans="1:14" x14ac:dyDescent="0.2">
      <c r="A39" s="2" t="s">
        <v>26</v>
      </c>
      <c r="B39" s="47" t="s">
        <v>217</v>
      </c>
      <c r="C39" s="13">
        <v>0.71008857579999995</v>
      </c>
      <c r="D39" s="11" t="str">
        <f t="shared" si="15"/>
        <v>N/A</v>
      </c>
      <c r="E39" s="13">
        <v>0.60504312059999998</v>
      </c>
      <c r="F39" s="11" t="str">
        <f t="shared" si="16"/>
        <v>N/A</v>
      </c>
      <c r="G39" s="13">
        <v>3.9231519300000003E-2</v>
      </c>
      <c r="H39" s="11" t="str">
        <f t="shared" si="17"/>
        <v>N/A</v>
      </c>
      <c r="I39" s="12">
        <v>-14.8</v>
      </c>
      <c r="J39" s="12">
        <v>-93.5</v>
      </c>
      <c r="K39" s="47" t="s">
        <v>217</v>
      </c>
      <c r="L39" s="9" t="str">
        <f t="shared" si="11"/>
        <v>N/A</v>
      </c>
    </row>
    <row r="40" spans="1:14" x14ac:dyDescent="0.2">
      <c r="A40" s="2" t="s">
        <v>60</v>
      </c>
      <c r="B40" s="47" t="s">
        <v>217</v>
      </c>
      <c r="C40" s="13">
        <v>0.144284419</v>
      </c>
      <c r="D40" s="11" t="str">
        <f t="shared" si="15"/>
        <v>N/A</v>
      </c>
      <c r="E40" s="13">
        <v>0.32058254899999999</v>
      </c>
      <c r="F40" s="11" t="str">
        <f t="shared" si="16"/>
        <v>N/A</v>
      </c>
      <c r="G40" s="13">
        <v>0</v>
      </c>
      <c r="H40" s="11" t="str">
        <f t="shared" si="17"/>
        <v>N/A</v>
      </c>
      <c r="I40" s="12">
        <v>122.2</v>
      </c>
      <c r="J40" s="12">
        <v>-100</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0.64688241040000005</v>
      </c>
      <c r="D42" s="11" t="str">
        <f>IF($B42="N/A","N/A",IF(C42&gt;=5,"No",IF(C42&lt;0,"No","Yes")))</f>
        <v>Yes</v>
      </c>
      <c r="E42" s="13">
        <v>4.0312947676000004</v>
      </c>
      <c r="F42" s="11" t="str">
        <f>IF($B42="N/A","N/A",IF(E42&gt;=5,"No",IF(E42&lt;0,"No","Yes")))</f>
        <v>Yes</v>
      </c>
      <c r="G42" s="13">
        <v>0.47115911999999999</v>
      </c>
      <c r="H42" s="11" t="str">
        <f>IF($B42="N/A","N/A",IF(G42&gt;=5,"No",IF(G42&lt;0,"No","Yes")))</f>
        <v>Yes</v>
      </c>
      <c r="I42" s="12">
        <v>523.20000000000005</v>
      </c>
      <c r="J42" s="12">
        <v>-88.3</v>
      </c>
      <c r="K42" s="44" t="s">
        <v>733</v>
      </c>
      <c r="L42" s="9" t="str">
        <f t="shared" si="11"/>
        <v>No</v>
      </c>
    </row>
    <row r="43" spans="1:14" x14ac:dyDescent="0.2">
      <c r="A43" s="2" t="s">
        <v>63</v>
      </c>
      <c r="B43" s="47" t="s">
        <v>217</v>
      </c>
      <c r="C43" s="13">
        <v>0.64688241040000005</v>
      </c>
      <c r="D43" s="11" t="str">
        <f>IF($B43="N/A","N/A",IF(C43&gt;10,"No",IF(C43&lt;-10,"No","Yes")))</f>
        <v>N/A</v>
      </c>
      <c r="E43" s="13">
        <v>4.0312947676000004</v>
      </c>
      <c r="F43" s="11" t="str">
        <f>IF($B43="N/A","N/A",IF(E43&gt;10,"No",IF(E43&lt;-10,"No","Yes")))</f>
        <v>N/A</v>
      </c>
      <c r="G43" s="13">
        <v>0.47115911999999999</v>
      </c>
      <c r="H43" s="11" t="str">
        <f>IF($B43="N/A","N/A",IF(G43&gt;10,"No",IF(G43&lt;-10,"No","Yes")))</f>
        <v>N/A</v>
      </c>
      <c r="I43" s="12">
        <v>523.20000000000005</v>
      </c>
      <c r="J43" s="12">
        <v>-88.3</v>
      </c>
      <c r="K43" s="47" t="s">
        <v>733</v>
      </c>
      <c r="L43" s="9" t="str">
        <f t="shared" si="11"/>
        <v>No</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5.1515204352000001</v>
      </c>
      <c r="D45" s="43" t="str">
        <f>IF($B45="N/A","N/A",IF(C45&gt;8,"No",IF(C45&lt;2,"No","Yes")))</f>
        <v>Yes</v>
      </c>
      <c r="E45" s="8">
        <v>4.5185309848999999</v>
      </c>
      <c r="F45" s="43" t="str">
        <f>IF($B45="N/A","N/A",IF(E45&gt;8,"No",IF(E45&lt;2,"No","Yes")))</f>
        <v>Yes</v>
      </c>
      <c r="G45" s="8">
        <v>4.6933085502000003</v>
      </c>
      <c r="H45" s="43" t="str">
        <f>IF($B45="N/A","N/A",IF(G45&gt;8,"No",IF(G45&lt;2,"No","Yes")))</f>
        <v>Yes</v>
      </c>
      <c r="I45" s="12">
        <v>-12.3</v>
      </c>
      <c r="J45" s="12">
        <v>3.8679999999999999</v>
      </c>
      <c r="K45" s="44" t="s">
        <v>733</v>
      </c>
      <c r="L45" s="9" t="str">
        <f t="shared" si="11"/>
        <v>Yes</v>
      </c>
    </row>
    <row r="46" spans="1:14" x14ac:dyDescent="0.2">
      <c r="A46" s="3" t="s">
        <v>174</v>
      </c>
      <c r="B46" s="34" t="s">
        <v>217</v>
      </c>
      <c r="C46" s="8">
        <v>22.583344957000001</v>
      </c>
      <c r="D46" s="11" t="str">
        <f t="shared" ref="D46:D53" si="18">IF($B46="N/A","N/A",IF(C46&gt;10,"No",IF(C46&lt;-10,"No","Yes")))</f>
        <v>N/A</v>
      </c>
      <c r="E46" s="8">
        <v>23.092205452000002</v>
      </c>
      <c r="F46" s="11" t="str">
        <f t="shared" ref="F46:F53" si="19">IF($B46="N/A","N/A",IF(E46&gt;10,"No",IF(E46&lt;-10,"No","Yes")))</f>
        <v>N/A</v>
      </c>
      <c r="G46" s="8">
        <v>22.480041441000001</v>
      </c>
      <c r="H46" s="11" t="str">
        <f t="shared" ref="H46:H53" si="20">IF($B46="N/A","N/A",IF(G46&gt;10,"No",IF(G46&lt;-10,"No","Yes")))</f>
        <v>N/A</v>
      </c>
      <c r="I46" s="12">
        <v>2.2530000000000001</v>
      </c>
      <c r="J46" s="12">
        <v>-2.65</v>
      </c>
      <c r="K46" s="44" t="s">
        <v>733</v>
      </c>
      <c r="L46" s="9" t="str">
        <f>IF(J46="Div by 0", "N/A", IF(OR(J46="N/A",K46="N/A"),"N/A", IF(J46&gt;VALUE(MID(K46,1,2)), "No", IF(J46&lt;-1*VALUE(MID(K46,1,2)), "No", "Yes"))))</f>
        <v>Yes</v>
      </c>
    </row>
    <row r="47" spans="1:14" x14ac:dyDescent="0.2">
      <c r="A47" s="3" t="s">
        <v>175</v>
      </c>
      <c r="B47" s="34" t="s">
        <v>217</v>
      </c>
      <c r="C47" s="8">
        <v>38.023085506999998</v>
      </c>
      <c r="D47" s="11" t="str">
        <f t="shared" si="18"/>
        <v>N/A</v>
      </c>
      <c r="E47" s="8">
        <v>38.904601036999999</v>
      </c>
      <c r="F47" s="11" t="str">
        <f t="shared" si="19"/>
        <v>N/A</v>
      </c>
      <c r="G47" s="8">
        <v>39.040694131000002</v>
      </c>
      <c r="H47" s="11" t="str">
        <f t="shared" si="20"/>
        <v>N/A</v>
      </c>
      <c r="I47" s="12">
        <v>2.3180000000000001</v>
      </c>
      <c r="J47" s="12">
        <v>0.3498</v>
      </c>
      <c r="K47" s="44" t="s">
        <v>733</v>
      </c>
      <c r="L47" s="9" t="str">
        <f>IF(J47="Div by 0", "N/A", IF(OR(J47="N/A",K47="N/A"),"N/A", IF(J47&gt;VALUE(MID(K47,1,2)), "No", IF(J47&lt;-1*VALUE(MID(K47,1,2)), "No", "Yes"))))</f>
        <v>Yes</v>
      </c>
    </row>
    <row r="48" spans="1:14" x14ac:dyDescent="0.2">
      <c r="A48" s="3" t="s">
        <v>176</v>
      </c>
      <c r="B48" s="34" t="s">
        <v>217</v>
      </c>
      <c r="C48" s="8">
        <v>3.0042544287999999</v>
      </c>
      <c r="D48" s="11" t="str">
        <f t="shared" si="18"/>
        <v>N/A</v>
      </c>
      <c r="E48" s="8">
        <v>2.8548676416999998</v>
      </c>
      <c r="F48" s="11" t="str">
        <f t="shared" si="19"/>
        <v>N/A</v>
      </c>
      <c r="G48" s="8">
        <v>2.8707569017000001</v>
      </c>
      <c r="H48" s="11" t="str">
        <f t="shared" si="20"/>
        <v>N/A</v>
      </c>
      <c r="I48" s="12">
        <v>-4.97</v>
      </c>
      <c r="J48" s="12">
        <v>0.55659999999999998</v>
      </c>
      <c r="K48" s="44" t="s">
        <v>733</v>
      </c>
      <c r="L48" s="9" t="str">
        <f t="shared" ref="L48:L57" si="21">IF(J48="Div by 0", "N/A", IF(OR(J48="N/A",K48="N/A"),"N/A", IF(J48&gt;VALUE(MID(K48,1,2)), "No", IF(J48&lt;-1*VALUE(MID(K48,1,2)), "No", "Yes"))))</f>
        <v>Yes</v>
      </c>
    </row>
    <row r="49" spans="1:12" x14ac:dyDescent="0.2">
      <c r="A49" s="3" t="s">
        <v>177</v>
      </c>
      <c r="B49" s="34" t="s">
        <v>217</v>
      </c>
      <c r="C49" s="8">
        <v>16.256625750000001</v>
      </c>
      <c r="D49" s="11" t="str">
        <f t="shared" si="18"/>
        <v>N/A</v>
      </c>
      <c r="E49" s="8">
        <v>16.042673190999999</v>
      </c>
      <c r="F49" s="11" t="str">
        <f t="shared" si="19"/>
        <v>N/A</v>
      </c>
      <c r="G49" s="8">
        <v>16.287174721</v>
      </c>
      <c r="H49" s="11" t="str">
        <f t="shared" si="20"/>
        <v>N/A</v>
      </c>
      <c r="I49" s="12">
        <v>-1.32</v>
      </c>
      <c r="J49" s="12">
        <v>1.524</v>
      </c>
      <c r="K49" s="44" t="s">
        <v>733</v>
      </c>
      <c r="L49" s="9" t="str">
        <f t="shared" si="21"/>
        <v>Yes</v>
      </c>
    </row>
    <row r="50" spans="1:12" x14ac:dyDescent="0.2">
      <c r="A50" s="3" t="s">
        <v>178</v>
      </c>
      <c r="B50" s="34" t="s">
        <v>217</v>
      </c>
      <c r="C50" s="8">
        <v>7.6566641094000003</v>
      </c>
      <c r="D50" s="11" t="str">
        <f t="shared" si="18"/>
        <v>N/A</v>
      </c>
      <c r="E50" s="8">
        <v>7.5798685653</v>
      </c>
      <c r="F50" s="11" t="str">
        <f t="shared" si="19"/>
        <v>N/A</v>
      </c>
      <c r="G50" s="8">
        <v>7.8025016759000003</v>
      </c>
      <c r="H50" s="11" t="str">
        <f t="shared" si="20"/>
        <v>N/A</v>
      </c>
      <c r="I50" s="12">
        <v>-1</v>
      </c>
      <c r="J50" s="12">
        <v>2.9369999999999998</v>
      </c>
      <c r="K50" s="44" t="s">
        <v>733</v>
      </c>
      <c r="L50" s="9" t="str">
        <f t="shared" si="21"/>
        <v>Yes</v>
      </c>
    </row>
    <row r="51" spans="1:12" x14ac:dyDescent="0.2">
      <c r="A51" s="3" t="s">
        <v>179</v>
      </c>
      <c r="B51" s="34" t="s">
        <v>217</v>
      </c>
      <c r="C51" s="8">
        <v>3.2365915747999998</v>
      </c>
      <c r="D51" s="11" t="str">
        <f t="shared" si="18"/>
        <v>N/A</v>
      </c>
      <c r="E51" s="8">
        <v>3.1458958456000001</v>
      </c>
      <c r="F51" s="11" t="str">
        <f t="shared" si="19"/>
        <v>N/A</v>
      </c>
      <c r="G51" s="8">
        <v>3.2002254859999999</v>
      </c>
      <c r="H51" s="11" t="str">
        <f t="shared" si="20"/>
        <v>N/A</v>
      </c>
      <c r="I51" s="12">
        <v>-2.8</v>
      </c>
      <c r="J51" s="12">
        <v>1.7270000000000001</v>
      </c>
      <c r="K51" s="44" t="s">
        <v>733</v>
      </c>
      <c r="L51" s="9" t="str">
        <f t="shared" si="21"/>
        <v>Yes</v>
      </c>
    </row>
    <row r="52" spans="1:12" x14ac:dyDescent="0.2">
      <c r="A52" s="3" t="s">
        <v>180</v>
      </c>
      <c r="B52" s="34" t="s">
        <v>217</v>
      </c>
      <c r="C52" s="8">
        <v>2.3612951597</v>
      </c>
      <c r="D52" s="11" t="str">
        <f t="shared" si="18"/>
        <v>N/A</v>
      </c>
      <c r="E52" s="8">
        <v>2.2251959002000001</v>
      </c>
      <c r="F52" s="11" t="str">
        <f t="shared" si="19"/>
        <v>N/A</v>
      </c>
      <c r="G52" s="8">
        <v>2.1085989396000002</v>
      </c>
      <c r="H52" s="11" t="str">
        <f t="shared" si="20"/>
        <v>N/A</v>
      </c>
      <c r="I52" s="12">
        <v>-5.76</v>
      </c>
      <c r="J52" s="12">
        <v>-5.24</v>
      </c>
      <c r="K52" s="44" t="s">
        <v>733</v>
      </c>
      <c r="L52" s="9" t="str">
        <f t="shared" si="21"/>
        <v>Yes</v>
      </c>
    </row>
    <row r="53" spans="1:12" x14ac:dyDescent="0.2">
      <c r="A53" s="3" t="s">
        <v>950</v>
      </c>
      <c r="B53" s="34" t="s">
        <v>217</v>
      </c>
      <c r="C53" s="8">
        <v>1.7266180778</v>
      </c>
      <c r="D53" s="11" t="str">
        <f t="shared" si="18"/>
        <v>N/A</v>
      </c>
      <c r="E53" s="8">
        <v>1.6361613830999999</v>
      </c>
      <c r="F53" s="11" t="str">
        <f t="shared" si="19"/>
        <v>N/A</v>
      </c>
      <c r="G53" s="8">
        <v>1.5166981534999999</v>
      </c>
      <c r="H53" s="11" t="str">
        <f t="shared" si="20"/>
        <v>N/A</v>
      </c>
      <c r="I53" s="12">
        <v>-5.24</v>
      </c>
      <c r="J53" s="12">
        <v>-7.3</v>
      </c>
      <c r="K53" s="44" t="s">
        <v>733</v>
      </c>
      <c r="L53" s="9" t="str">
        <f t="shared" si="21"/>
        <v>Yes</v>
      </c>
    </row>
    <row r="54" spans="1:12" x14ac:dyDescent="0.2">
      <c r="A54" s="2" t="s">
        <v>212</v>
      </c>
      <c r="B54" s="34" t="s">
        <v>217</v>
      </c>
      <c r="C54" s="35" t="s">
        <v>217</v>
      </c>
      <c r="D54" s="9" t="str">
        <f t="shared" ref="D54:D57" si="22">IF($B54="N/A","N/A",IF(C54&lt;0,"No","Yes"))</f>
        <v>N/A</v>
      </c>
      <c r="E54" s="35">
        <v>161284</v>
      </c>
      <c r="F54" s="9" t="str">
        <f t="shared" ref="F54:F57" si="23">IF($B54="N/A","N/A",IF(E54&lt;0,"No","Yes"))</f>
        <v>N/A</v>
      </c>
      <c r="G54" s="35">
        <v>173423</v>
      </c>
      <c r="H54" s="9" t="str">
        <f t="shared" ref="H54:H57" si="24">IF($B54="N/A","N/A",IF(G54&lt;0,"No","Yes"))</f>
        <v>N/A</v>
      </c>
      <c r="I54" s="12" t="s">
        <v>217</v>
      </c>
      <c r="J54" s="12">
        <v>7.5259999999999998</v>
      </c>
      <c r="K54" s="44" t="s">
        <v>733</v>
      </c>
      <c r="L54" s="9" t="str">
        <f t="shared" si="21"/>
        <v>Yes</v>
      </c>
    </row>
    <row r="55" spans="1:12" x14ac:dyDescent="0.2">
      <c r="A55" s="2" t="s">
        <v>213</v>
      </c>
      <c r="B55" s="34" t="s">
        <v>217</v>
      </c>
      <c r="C55" s="35" t="s">
        <v>217</v>
      </c>
      <c r="D55" s="9" t="str">
        <f t="shared" si="22"/>
        <v>N/A</v>
      </c>
      <c r="E55" s="35">
        <v>6856</v>
      </c>
      <c r="F55" s="9" t="str">
        <f t="shared" si="23"/>
        <v>N/A</v>
      </c>
      <c r="G55" s="35">
        <v>7483</v>
      </c>
      <c r="H55" s="9" t="str">
        <f t="shared" si="24"/>
        <v>N/A</v>
      </c>
      <c r="I55" s="12" t="s">
        <v>217</v>
      </c>
      <c r="J55" s="12">
        <v>9.1449999999999996</v>
      </c>
      <c r="K55" s="44" t="s">
        <v>733</v>
      </c>
      <c r="L55" s="9" t="str">
        <f t="shared" si="21"/>
        <v>Yes</v>
      </c>
    </row>
    <row r="56" spans="1:12" x14ac:dyDescent="0.2">
      <c r="A56" s="2" t="s">
        <v>214</v>
      </c>
      <c r="B56" s="34" t="s">
        <v>217</v>
      </c>
      <c r="C56" s="35" t="s">
        <v>217</v>
      </c>
      <c r="D56" s="9" t="str">
        <f t="shared" si="22"/>
        <v>N/A</v>
      </c>
      <c r="E56" s="35">
        <v>55627</v>
      </c>
      <c r="F56" s="9" t="str">
        <f t="shared" si="23"/>
        <v>N/A</v>
      </c>
      <c r="G56" s="35">
        <v>62050</v>
      </c>
      <c r="H56" s="9" t="str">
        <f t="shared" si="24"/>
        <v>N/A</v>
      </c>
      <c r="I56" s="12" t="s">
        <v>217</v>
      </c>
      <c r="J56" s="12">
        <v>11.55</v>
      </c>
      <c r="K56" s="44" t="s">
        <v>733</v>
      </c>
      <c r="L56" s="9" t="str">
        <f t="shared" si="21"/>
        <v>No</v>
      </c>
    </row>
    <row r="57" spans="1:12" x14ac:dyDescent="0.2">
      <c r="A57" s="2" t="s">
        <v>951</v>
      </c>
      <c r="B57" s="34" t="s">
        <v>217</v>
      </c>
      <c r="C57" s="35" t="s">
        <v>217</v>
      </c>
      <c r="D57" s="9" t="str">
        <f t="shared" si="22"/>
        <v>N/A</v>
      </c>
      <c r="E57" s="35">
        <v>13518</v>
      </c>
      <c r="F57" s="9" t="str">
        <f t="shared" si="23"/>
        <v>N/A</v>
      </c>
      <c r="G57" s="35">
        <v>15143</v>
      </c>
      <c r="H57" s="9" t="str">
        <f t="shared" si="24"/>
        <v>N/A</v>
      </c>
      <c r="I57" s="12" t="s">
        <v>217</v>
      </c>
      <c r="J57" s="12">
        <v>12.02</v>
      </c>
      <c r="K57" s="44" t="s">
        <v>733</v>
      </c>
      <c r="L57" s="9" t="str">
        <f t="shared" si="21"/>
        <v>No</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55.972328777000001</v>
      </c>
      <c r="D60" s="43" t="str">
        <f t="shared" ref="D60:D61" si="25">IF($B60="N/A","N/A",IF(C60&gt;10,"No",IF(C60&lt;-10,"No","Yes")))</f>
        <v>N/A</v>
      </c>
      <c r="E60" s="8">
        <v>55.642622291000002</v>
      </c>
      <c r="F60" s="43" t="str">
        <f t="shared" ref="F60:F61" si="26">IF($B60="N/A","N/A",IF(E60&gt;10,"No",IF(E60&lt;-10,"No","Yes")))</f>
        <v>N/A</v>
      </c>
      <c r="G60" s="8">
        <v>55.219315619</v>
      </c>
      <c r="H60" s="43" t="str">
        <f t="shared" ref="H60:H61" si="27">IF($B60="N/A","N/A",IF(G60&gt;10,"No",IF(G60&lt;-10,"No","Yes")))</f>
        <v>N/A</v>
      </c>
      <c r="I60" s="12">
        <v>-0.58899999999999997</v>
      </c>
      <c r="J60" s="12">
        <v>-0.76100000000000001</v>
      </c>
      <c r="K60" s="44" t="s">
        <v>733</v>
      </c>
      <c r="L60" s="9" t="str">
        <f>IF(J60="Div by 0", "N/A", IF(OR(J60="N/A",K60="N/A"),"N/A", IF(J60&gt;VALUE(MID(K60,1,2)), "No", IF(J60&lt;-1*VALUE(MID(K60,1,2)), "No", "Yes"))))</f>
        <v>Yes</v>
      </c>
    </row>
    <row r="61" spans="1:12" x14ac:dyDescent="0.2">
      <c r="A61" s="6" t="s">
        <v>182</v>
      </c>
      <c r="B61" s="34" t="s">
        <v>217</v>
      </c>
      <c r="C61" s="8">
        <v>44.027671222999999</v>
      </c>
      <c r="D61" s="43" t="str">
        <f t="shared" si="25"/>
        <v>N/A</v>
      </c>
      <c r="E61" s="8">
        <v>44.357377708999998</v>
      </c>
      <c r="F61" s="43" t="str">
        <f t="shared" si="26"/>
        <v>N/A</v>
      </c>
      <c r="G61" s="8">
        <v>44.780684381</v>
      </c>
      <c r="H61" s="43" t="str">
        <f t="shared" si="27"/>
        <v>N/A</v>
      </c>
      <c r="I61" s="12">
        <v>0.74890000000000001</v>
      </c>
      <c r="J61" s="12">
        <v>0.95430000000000004</v>
      </c>
      <c r="K61" s="44" t="s">
        <v>733</v>
      </c>
      <c r="L61" s="9" t="str">
        <f>IF(J61="Div by 0", "N/A", IF(OR(J61="N/A",K61="N/A"),"N/A", IF(J61&gt;VALUE(MID(K61,1,2)), "No", IF(J61&lt;-1*VALUE(MID(K61,1,2)), "No", "Yes"))))</f>
        <v>Yes</v>
      </c>
    </row>
    <row r="62" spans="1:12" x14ac:dyDescent="0.2">
      <c r="A62" s="7" t="s">
        <v>682</v>
      </c>
      <c r="B62" s="34" t="s">
        <v>286</v>
      </c>
      <c r="C62" s="8">
        <v>51.774567583</v>
      </c>
      <c r="D62" s="43" t="str">
        <f>IF($B62="N/A","N/A",IF(C62&gt;70,"No",IF(C62&lt;40,"No","Yes")))</f>
        <v>Yes</v>
      </c>
      <c r="E62" s="8">
        <v>50.918031845000002</v>
      </c>
      <c r="F62" s="43" t="str">
        <f>IF($B62="N/A","N/A",IF(E62&gt;70,"No",IF(E62&lt;40,"No","Yes")))</f>
        <v>Yes</v>
      </c>
      <c r="G62" s="8">
        <v>55.672572977999998</v>
      </c>
      <c r="H62" s="43" t="str">
        <f>IF($B62="N/A","N/A",IF(G62&gt;70,"No",IF(G62&lt;40,"No","Yes")))</f>
        <v>Yes</v>
      </c>
      <c r="I62" s="12">
        <v>-1.65</v>
      </c>
      <c r="J62" s="12">
        <v>9.3379999999999992</v>
      </c>
      <c r="K62" s="44" t="s">
        <v>733</v>
      </c>
      <c r="L62" s="9" t="str">
        <f t="shared" si="11"/>
        <v>Yes</v>
      </c>
    </row>
    <row r="63" spans="1:12" x14ac:dyDescent="0.2">
      <c r="A63" s="2" t="s">
        <v>683</v>
      </c>
      <c r="B63" s="34" t="s">
        <v>217</v>
      </c>
      <c r="C63" s="8">
        <v>71.983762162999994</v>
      </c>
      <c r="D63" s="43" t="str">
        <f>IF($B63="N/A","N/A",IF(C63&gt;10,"No",IF(C63&lt;-10,"No","Yes")))</f>
        <v>N/A</v>
      </c>
      <c r="E63" s="8">
        <v>71.923825246000007</v>
      </c>
      <c r="F63" s="43" t="str">
        <f>IF($B63="N/A","N/A",IF(E63&gt;10,"No",IF(E63&lt;-10,"No","Yes")))</f>
        <v>N/A</v>
      </c>
      <c r="G63" s="8">
        <v>68.561328695</v>
      </c>
      <c r="H63" s="43" t="str">
        <f>IF($B63="N/A","N/A",IF(G63&gt;10,"No",IF(G63&lt;-10,"No","Yes")))</f>
        <v>N/A</v>
      </c>
      <c r="I63" s="12">
        <v>-8.3000000000000004E-2</v>
      </c>
      <c r="J63" s="12">
        <v>-4.68</v>
      </c>
      <c r="K63" s="34" t="s">
        <v>217</v>
      </c>
      <c r="L63" s="9" t="str">
        <f t="shared" si="11"/>
        <v>N/A</v>
      </c>
    </row>
    <row r="64" spans="1:12" x14ac:dyDescent="0.2">
      <c r="A64" s="2" t="s">
        <v>684</v>
      </c>
      <c r="B64" s="34" t="s">
        <v>217</v>
      </c>
      <c r="C64" s="8">
        <v>79.665165204000004</v>
      </c>
      <c r="D64" s="43" t="str">
        <f t="shared" ref="D64:D70" si="28">IF($B64="N/A","N/A",IF(C64&gt;10,"No",IF(C64&lt;-10,"No","Yes")))</f>
        <v>N/A</v>
      </c>
      <c r="E64" s="8">
        <v>80.008322280000002</v>
      </c>
      <c r="F64" s="43" t="str">
        <f t="shared" ref="F64:F70" si="29">IF($B64="N/A","N/A",IF(E64&gt;10,"No",IF(E64&lt;-10,"No","Yes")))</f>
        <v>N/A</v>
      </c>
      <c r="G64" s="8">
        <v>78.301543831000004</v>
      </c>
      <c r="H64" s="43" t="str">
        <f t="shared" ref="H64:H70" si="30">IF($B64="N/A","N/A",IF(G64&gt;10,"No",IF(G64&lt;-10,"No","Yes")))</f>
        <v>N/A</v>
      </c>
      <c r="I64" s="12">
        <v>0.43070000000000003</v>
      </c>
      <c r="J64" s="12">
        <v>-2.13</v>
      </c>
      <c r="K64" s="34" t="s">
        <v>217</v>
      </c>
      <c r="L64" s="9" t="str">
        <f t="shared" si="11"/>
        <v>N/A</v>
      </c>
    </row>
    <row r="65" spans="1:12" x14ac:dyDescent="0.2">
      <c r="A65" s="2" t="s">
        <v>427</v>
      </c>
      <c r="B65" s="34" t="s">
        <v>217</v>
      </c>
      <c r="C65" s="8">
        <v>49.140950218</v>
      </c>
      <c r="D65" s="43" t="str">
        <f t="shared" si="28"/>
        <v>N/A</v>
      </c>
      <c r="E65" s="8">
        <v>47.381609576000002</v>
      </c>
      <c r="F65" s="43" t="str">
        <f t="shared" si="29"/>
        <v>N/A</v>
      </c>
      <c r="G65" s="8">
        <v>55.289834548999998</v>
      </c>
      <c r="H65" s="43" t="str">
        <f t="shared" si="30"/>
        <v>N/A</v>
      </c>
      <c r="I65" s="12">
        <v>-3.58</v>
      </c>
      <c r="J65" s="12">
        <v>16.690000000000001</v>
      </c>
      <c r="K65" s="34" t="s">
        <v>217</v>
      </c>
      <c r="L65" s="9" t="str">
        <f t="shared" si="11"/>
        <v>N/A</v>
      </c>
    </row>
    <row r="66" spans="1:12" x14ac:dyDescent="0.2">
      <c r="A66" s="2" t="s">
        <v>685</v>
      </c>
      <c r="B66" s="34" t="s">
        <v>217</v>
      </c>
      <c r="C66" s="8">
        <v>16.257997579000001</v>
      </c>
      <c r="D66" s="43" t="str">
        <f t="shared" si="28"/>
        <v>N/A</v>
      </c>
      <c r="E66" s="8">
        <v>21.253995414999999</v>
      </c>
      <c r="F66" s="43" t="str">
        <f t="shared" si="29"/>
        <v>N/A</v>
      </c>
      <c r="G66" s="8">
        <v>23.348536118999998</v>
      </c>
      <c r="H66" s="43" t="str">
        <f t="shared" si="30"/>
        <v>N/A</v>
      </c>
      <c r="I66" s="12">
        <v>30.73</v>
      </c>
      <c r="J66" s="12">
        <v>9.8550000000000004</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1.0221962617</v>
      </c>
      <c r="D68" s="43" t="str">
        <f t="shared" si="28"/>
        <v>N/A</v>
      </c>
      <c r="E68" s="8">
        <v>0.87842081279999995</v>
      </c>
      <c r="F68" s="43" t="str">
        <f t="shared" si="29"/>
        <v>N/A</v>
      </c>
      <c r="G68" s="8">
        <v>0.82652812480000004</v>
      </c>
      <c r="H68" s="43" t="str">
        <f t="shared" si="30"/>
        <v>N/A</v>
      </c>
      <c r="I68" s="12">
        <v>-14.1</v>
      </c>
      <c r="J68" s="12">
        <v>-5.91</v>
      </c>
      <c r="K68" s="34" t="s">
        <v>217</v>
      </c>
      <c r="L68" s="9" t="str">
        <f t="shared" si="11"/>
        <v>N/A</v>
      </c>
    </row>
    <row r="69" spans="1:12" x14ac:dyDescent="0.2">
      <c r="A69" s="3" t="s">
        <v>151</v>
      </c>
      <c r="B69" s="34" t="s">
        <v>217</v>
      </c>
      <c r="C69" s="8">
        <v>1.1468649742000001</v>
      </c>
      <c r="D69" s="43" t="str">
        <f t="shared" si="28"/>
        <v>N/A</v>
      </c>
      <c r="E69" s="8">
        <v>1.0853012285999999</v>
      </c>
      <c r="F69" s="43" t="str">
        <f t="shared" si="29"/>
        <v>N/A</v>
      </c>
      <c r="G69" s="8">
        <v>0.82767079040000002</v>
      </c>
      <c r="H69" s="43" t="str">
        <f t="shared" si="30"/>
        <v>N/A</v>
      </c>
      <c r="I69" s="12">
        <v>-5.37</v>
      </c>
      <c r="J69" s="12">
        <v>-23.7</v>
      </c>
      <c r="K69" s="34" t="s">
        <v>217</v>
      </c>
      <c r="L69" s="9" t="str">
        <f t="shared" si="11"/>
        <v>N/A</v>
      </c>
    </row>
    <row r="70" spans="1:12" x14ac:dyDescent="0.2">
      <c r="A70" s="3" t="s">
        <v>152</v>
      </c>
      <c r="B70" s="34" t="s">
        <v>217</v>
      </c>
      <c r="C70" s="8">
        <v>1.1974299065</v>
      </c>
      <c r="D70" s="43" t="str">
        <f t="shared" si="28"/>
        <v>N/A</v>
      </c>
      <c r="E70" s="8">
        <v>1.1316851313</v>
      </c>
      <c r="F70" s="43" t="str">
        <f t="shared" si="29"/>
        <v>N/A</v>
      </c>
      <c r="G70" s="8">
        <v>0.86994941800000003</v>
      </c>
      <c r="H70" s="43" t="str">
        <f t="shared" si="30"/>
        <v>N/A</v>
      </c>
      <c r="I70" s="12">
        <v>-5.49</v>
      </c>
      <c r="J70" s="12">
        <v>-23.1</v>
      </c>
      <c r="K70" s="34" t="s">
        <v>217</v>
      </c>
      <c r="L70" s="9" t="str">
        <f t="shared" si="11"/>
        <v>N/A</v>
      </c>
    </row>
    <row r="71" spans="1:12" x14ac:dyDescent="0.2">
      <c r="A71" s="2" t="s">
        <v>954</v>
      </c>
      <c r="B71" s="47" t="s">
        <v>217</v>
      </c>
      <c r="C71" s="1">
        <v>615</v>
      </c>
      <c r="D71" s="11" t="str">
        <f>IF($B71="N/A","N/A",IF(C71&gt;10,"No",IF(C71&lt;-10,"No","Yes")))</f>
        <v>N/A</v>
      </c>
      <c r="E71" s="1">
        <v>756</v>
      </c>
      <c r="F71" s="11" t="str">
        <f>IF($B71="N/A","N/A",IF(E71&gt;10,"No",IF(E71&lt;-10,"No","Yes")))</f>
        <v>N/A</v>
      </c>
      <c r="G71" s="1">
        <v>318</v>
      </c>
      <c r="H71" s="11" t="str">
        <f>IF($B71="N/A","N/A",IF(G71&gt;10,"No",IF(G71&lt;-10,"No","Yes")))</f>
        <v>N/A</v>
      </c>
      <c r="I71" s="12">
        <v>22.93</v>
      </c>
      <c r="J71" s="12">
        <v>-57.9</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55</v>
      </c>
      <c r="D73" s="43" t="str">
        <f t="shared" si="31"/>
        <v>No</v>
      </c>
      <c r="E73" s="1">
        <v>42</v>
      </c>
      <c r="F73" s="43" t="str">
        <f t="shared" si="32"/>
        <v>No</v>
      </c>
      <c r="G73" s="1">
        <v>64</v>
      </c>
      <c r="H73" s="43" t="str">
        <f t="shared" si="33"/>
        <v>No</v>
      </c>
      <c r="I73" s="12">
        <v>-23.6</v>
      </c>
      <c r="J73" s="12">
        <v>52.38</v>
      </c>
      <c r="K73" s="34" t="s">
        <v>217</v>
      </c>
      <c r="L73" s="9" t="str">
        <f t="shared" si="11"/>
        <v>N/A</v>
      </c>
    </row>
    <row r="74" spans="1:12" x14ac:dyDescent="0.2">
      <c r="A74" s="3" t="s">
        <v>207</v>
      </c>
      <c r="B74" s="67" t="s">
        <v>217</v>
      </c>
      <c r="C74" s="13">
        <v>41.818181817999999</v>
      </c>
      <c r="D74" s="11" t="str">
        <f>IF($B74="N/A","N/A",IF(C74&gt;10,"No",IF(C74&lt;-10,"No","Yes")))</f>
        <v>N/A</v>
      </c>
      <c r="E74" s="13">
        <v>38.095238094999999</v>
      </c>
      <c r="F74" s="11" t="str">
        <f>IF($B74="N/A","N/A",IF(E74&gt;10,"No",IF(E74&lt;-10,"No","Yes")))</f>
        <v>N/A</v>
      </c>
      <c r="G74" s="13">
        <v>96.875</v>
      </c>
      <c r="H74" s="11" t="str">
        <f>IF($B74="N/A","N/A",IF(G74&gt;10,"No",IF(G74&lt;-10,"No","Yes")))</f>
        <v>N/A</v>
      </c>
      <c r="I74" s="12">
        <v>-8.9</v>
      </c>
      <c r="J74" s="12">
        <v>154.30000000000001</v>
      </c>
      <c r="K74" s="67" t="s">
        <v>217</v>
      </c>
      <c r="L74" s="9" t="str">
        <f t="shared" si="11"/>
        <v>N/A</v>
      </c>
    </row>
    <row r="75" spans="1:12" x14ac:dyDescent="0.2">
      <c r="A75" s="2" t="s">
        <v>65</v>
      </c>
      <c r="B75" s="47" t="s">
        <v>217</v>
      </c>
      <c r="C75" s="1">
        <v>32786</v>
      </c>
      <c r="D75" s="11" t="str">
        <f>IF($B75="N/A","N/A",IF(C75&gt;10,"No",IF(C75&lt;-10,"No","Yes")))</f>
        <v>N/A</v>
      </c>
      <c r="E75" s="1">
        <v>33603</v>
      </c>
      <c r="F75" s="11" t="str">
        <f>IF($B75="N/A","N/A",IF(E75&gt;10,"No",IF(E75&lt;-10,"No","Yes")))</f>
        <v>N/A</v>
      </c>
      <c r="G75" s="1">
        <v>35746</v>
      </c>
      <c r="H75" s="11" t="str">
        <f>IF($B75="N/A","N/A",IF(G75&gt;10,"No",IF(G75&lt;-10,"No","Yes")))</f>
        <v>N/A</v>
      </c>
      <c r="I75" s="12">
        <v>2.492</v>
      </c>
      <c r="J75" s="12">
        <v>6.3769999999999998</v>
      </c>
      <c r="K75" s="47" t="s">
        <v>733</v>
      </c>
      <c r="L75" s="9" t="str">
        <f t="shared" ref="L75:L107" si="34">IF(J75="Div by 0", "N/A", IF(K75="N/A","N/A", IF(J75&gt;VALUE(MID(K75,1,2)), "No", IF(J75&lt;-1*VALUE(MID(K75,1,2)), "No", "Yes"))))</f>
        <v>Yes</v>
      </c>
    </row>
    <row r="76" spans="1:12" x14ac:dyDescent="0.2">
      <c r="A76" s="4" t="s">
        <v>66</v>
      </c>
      <c r="B76" s="47" t="s">
        <v>217</v>
      </c>
      <c r="C76" s="1">
        <v>28939.33</v>
      </c>
      <c r="D76" s="11" t="str">
        <f>IF($B76="N/A","N/A",IF(C76&gt;10,"No",IF(C76&lt;-10,"No","Yes")))</f>
        <v>N/A</v>
      </c>
      <c r="E76" s="1">
        <v>29715.15</v>
      </c>
      <c r="F76" s="11" t="str">
        <f>IF($B76="N/A","N/A",IF(E76&gt;10,"No",IF(E76&lt;-10,"No","Yes")))</f>
        <v>N/A</v>
      </c>
      <c r="G76" s="1">
        <v>30726.86</v>
      </c>
      <c r="H76" s="11" t="str">
        <f>IF($B76="N/A","N/A",IF(G76&gt;10,"No",IF(G76&lt;-10,"No","Yes")))</f>
        <v>N/A</v>
      </c>
      <c r="I76" s="12">
        <v>2.681</v>
      </c>
      <c r="J76" s="12">
        <v>3.4049999999999998</v>
      </c>
      <c r="K76" s="47" t="s">
        <v>734</v>
      </c>
      <c r="L76" s="9" t="str">
        <f t="shared" si="34"/>
        <v>Yes</v>
      </c>
    </row>
    <row r="77" spans="1:12" x14ac:dyDescent="0.2">
      <c r="A77" s="3" t="s">
        <v>67</v>
      </c>
      <c r="B77" s="34" t="s">
        <v>287</v>
      </c>
      <c r="C77" s="8">
        <v>97.708742486000006</v>
      </c>
      <c r="D77" s="43" t="str">
        <f>IF($B77="N/A","N/A",IF(C77&gt;=90,"Yes","No"))</f>
        <v>Yes</v>
      </c>
      <c r="E77" s="8">
        <v>97.164782379000002</v>
      </c>
      <c r="F77" s="43" t="str">
        <f>IF($B77="N/A","N/A",IF(E77&gt;=90,"Yes","No"))</f>
        <v>Yes</v>
      </c>
      <c r="G77" s="8">
        <v>96.618303570999998</v>
      </c>
      <c r="H77" s="43" t="str">
        <f>IF($B77="N/A","N/A",IF(G77&gt;=90,"Yes","No"))</f>
        <v>Yes</v>
      </c>
      <c r="I77" s="12">
        <v>-0.55700000000000005</v>
      </c>
      <c r="J77" s="12">
        <v>-0.56200000000000006</v>
      </c>
      <c r="K77" s="44" t="s">
        <v>733</v>
      </c>
      <c r="L77" s="9" t="str">
        <f t="shared" si="34"/>
        <v>Yes</v>
      </c>
    </row>
    <row r="78" spans="1:12" x14ac:dyDescent="0.2">
      <c r="A78" s="2" t="s">
        <v>955</v>
      </c>
      <c r="B78" s="34" t="s">
        <v>287</v>
      </c>
      <c r="C78" s="8">
        <v>97.731478718000005</v>
      </c>
      <c r="D78" s="43" t="str">
        <f>IF($B78="N/A","N/A",IF(C78&gt;=90,"Yes","No"))</f>
        <v>Yes</v>
      </c>
      <c r="E78" s="8">
        <v>97.264312246000003</v>
      </c>
      <c r="F78" s="43" t="str">
        <f>IF($B78="N/A","N/A",IF(E78&gt;=90,"Yes","No"))</f>
        <v>Yes</v>
      </c>
      <c r="G78" s="8">
        <v>96.700706991000004</v>
      </c>
      <c r="H78" s="43" t="str">
        <f>IF($B78="N/A","N/A",IF(G78&gt;=90,"Yes","No"))</f>
        <v>Yes</v>
      </c>
      <c r="I78" s="12">
        <v>-0.47799999999999998</v>
      </c>
      <c r="J78" s="12">
        <v>-0.57899999999999996</v>
      </c>
      <c r="K78" s="44" t="s">
        <v>733</v>
      </c>
      <c r="L78" s="9" t="str">
        <f t="shared" si="34"/>
        <v>Yes</v>
      </c>
    </row>
    <row r="79" spans="1:12" x14ac:dyDescent="0.2">
      <c r="A79" s="6" t="s">
        <v>956</v>
      </c>
      <c r="B79" s="47" t="s">
        <v>288</v>
      </c>
      <c r="C79" s="13">
        <v>42.372484182999997</v>
      </c>
      <c r="D79" s="43" t="str">
        <f>IF($B79="N/A","N/A",IF(C79&gt;55,"No",IF(C79&lt;30,"No","Yes")))</f>
        <v>Yes</v>
      </c>
      <c r="E79" s="13">
        <v>44.144495591999998</v>
      </c>
      <c r="F79" s="43" t="str">
        <f>IF($B79="N/A","N/A",IF(E79&gt;55,"No",IF(E79&lt;30,"No","Yes")))</f>
        <v>Yes</v>
      </c>
      <c r="G79" s="13">
        <v>44.533578923999997</v>
      </c>
      <c r="H79" s="43" t="str">
        <f>IF($B79="N/A","N/A",IF(G79&gt;55,"No",IF(G79&lt;30,"No","Yes")))</f>
        <v>Yes</v>
      </c>
      <c r="I79" s="12">
        <v>4.1820000000000004</v>
      </c>
      <c r="J79" s="12">
        <v>0.88139999999999996</v>
      </c>
      <c r="K79" s="47" t="s">
        <v>733</v>
      </c>
      <c r="L79" s="9" t="str">
        <f t="shared" si="34"/>
        <v>Yes</v>
      </c>
    </row>
    <row r="80" spans="1:12" ht="25.5" x14ac:dyDescent="0.2">
      <c r="A80" s="2" t="s">
        <v>957</v>
      </c>
      <c r="B80" s="47" t="s">
        <v>282</v>
      </c>
      <c r="C80" s="13">
        <v>2.6505215640999999</v>
      </c>
      <c r="D80" s="43" t="str">
        <f>IF($B80="N/A","N/A",IF(C80&gt;=5,"No",IF(C80&lt;0,"No","Yes")))</f>
        <v>Yes</v>
      </c>
      <c r="E80" s="13">
        <v>4.2972353658999998</v>
      </c>
      <c r="F80" s="43" t="str">
        <f>IF($B80="N/A","N/A",IF(E80&gt;=5,"No",IF(E80&lt;0,"No","Yes")))</f>
        <v>Yes</v>
      </c>
      <c r="G80" s="13">
        <v>1.4043529346000001</v>
      </c>
      <c r="H80" s="43" t="str">
        <f>IF($B80="N/A","N/A",IF(G80&gt;=5,"No",IF(G80&lt;0,"No","Yes")))</f>
        <v>Yes</v>
      </c>
      <c r="I80" s="12">
        <v>62.13</v>
      </c>
      <c r="J80" s="12">
        <v>-67.3</v>
      </c>
      <c r="K80" s="47" t="s">
        <v>217</v>
      </c>
      <c r="L80" s="9" t="str">
        <f t="shared" si="34"/>
        <v>N/A</v>
      </c>
    </row>
    <row r="81" spans="1:12" ht="25.5" x14ac:dyDescent="0.2">
      <c r="A81" s="2" t="s">
        <v>958</v>
      </c>
      <c r="B81" s="47" t="s">
        <v>217</v>
      </c>
      <c r="C81" s="13">
        <v>14.463490514</v>
      </c>
      <c r="D81" s="47" t="s">
        <v>217</v>
      </c>
      <c r="E81" s="13">
        <v>14.92128679</v>
      </c>
      <c r="F81" s="47" t="s">
        <v>217</v>
      </c>
      <c r="G81" s="13">
        <v>15.940245062000001</v>
      </c>
      <c r="H81" s="47" t="s">
        <v>217</v>
      </c>
      <c r="I81" s="12">
        <v>3.165</v>
      </c>
      <c r="J81" s="12">
        <v>6.8289999999999997</v>
      </c>
      <c r="K81" s="47" t="s">
        <v>217</v>
      </c>
      <c r="L81" s="9" t="str">
        <f t="shared" si="34"/>
        <v>N/A</v>
      </c>
    </row>
    <row r="82" spans="1:12" ht="25.5" x14ac:dyDescent="0.2">
      <c r="A82" s="2" t="s">
        <v>959</v>
      </c>
      <c r="B82" s="47" t="s">
        <v>217</v>
      </c>
      <c r="C82" s="13">
        <v>42.716403343000003</v>
      </c>
      <c r="D82" s="47" t="s">
        <v>217</v>
      </c>
      <c r="E82" s="13">
        <v>42.966401808999997</v>
      </c>
      <c r="F82" s="47" t="s">
        <v>217</v>
      </c>
      <c r="G82" s="13">
        <v>44.399373355999998</v>
      </c>
      <c r="H82" s="47" t="s">
        <v>217</v>
      </c>
      <c r="I82" s="12">
        <v>0.58530000000000004</v>
      </c>
      <c r="J82" s="12">
        <v>3.335</v>
      </c>
      <c r="K82" s="47" t="s">
        <v>217</v>
      </c>
      <c r="L82" s="9" t="str">
        <f t="shared" si="34"/>
        <v>N/A</v>
      </c>
    </row>
    <row r="83" spans="1:12" ht="25.5" x14ac:dyDescent="0.2">
      <c r="A83" s="2" t="s">
        <v>960</v>
      </c>
      <c r="B83" s="47" t="s">
        <v>217</v>
      </c>
      <c r="C83" s="13">
        <v>9.8060147624000003</v>
      </c>
      <c r="D83" s="47" t="s">
        <v>217</v>
      </c>
      <c r="E83" s="13">
        <v>9.8235276612</v>
      </c>
      <c r="F83" s="47" t="s">
        <v>217</v>
      </c>
      <c r="G83" s="13">
        <v>9.8248755105000001</v>
      </c>
      <c r="H83" s="47" t="s">
        <v>217</v>
      </c>
      <c r="I83" s="12">
        <v>0.17860000000000001</v>
      </c>
      <c r="J83" s="12">
        <v>1.37E-2</v>
      </c>
      <c r="K83" s="47" t="s">
        <v>217</v>
      </c>
      <c r="L83" s="9" t="str">
        <f t="shared" si="34"/>
        <v>N/A</v>
      </c>
    </row>
    <row r="84" spans="1:12" ht="25.5" x14ac:dyDescent="0.2">
      <c r="A84" s="2" t="s">
        <v>961</v>
      </c>
      <c r="B84" s="47" t="s">
        <v>217</v>
      </c>
      <c r="C84" s="13">
        <v>4.7794790458999996</v>
      </c>
      <c r="D84" s="47" t="s">
        <v>217</v>
      </c>
      <c r="E84" s="13">
        <v>4.9430110407000001</v>
      </c>
      <c r="F84" s="47" t="s">
        <v>217</v>
      </c>
      <c r="G84" s="13">
        <v>6.0454316566999999</v>
      </c>
      <c r="H84" s="47" t="s">
        <v>217</v>
      </c>
      <c r="I84" s="12">
        <v>3.4220000000000002</v>
      </c>
      <c r="J84" s="12">
        <v>22.3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4.4988714695000001</v>
      </c>
      <c r="D86" s="47" t="s">
        <v>217</v>
      </c>
      <c r="E86" s="13">
        <v>4.5739963693999997</v>
      </c>
      <c r="F86" s="47" t="s">
        <v>217</v>
      </c>
      <c r="G86" s="13">
        <v>5.2117719464999999</v>
      </c>
      <c r="H86" s="47" t="s">
        <v>217</v>
      </c>
      <c r="I86" s="12">
        <v>1.67</v>
      </c>
      <c r="J86" s="12">
        <v>13.94</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21.085219300999999</v>
      </c>
      <c r="D88" s="47" t="s">
        <v>217</v>
      </c>
      <c r="E88" s="13">
        <v>18.474540963999999</v>
      </c>
      <c r="F88" s="47" t="s">
        <v>217</v>
      </c>
      <c r="G88" s="13">
        <v>17.173949532999998</v>
      </c>
      <c r="H88" s="47" t="s">
        <v>217</v>
      </c>
      <c r="I88" s="12">
        <v>-12.4</v>
      </c>
      <c r="J88" s="12">
        <v>-7.04</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71.231623253999999</v>
      </c>
      <c r="D91" s="47" t="s">
        <v>217</v>
      </c>
      <c r="E91" s="13">
        <v>70.681189180000004</v>
      </c>
      <c r="F91" s="47" t="s">
        <v>217</v>
      </c>
      <c r="G91" s="13">
        <v>69.023107480999997</v>
      </c>
      <c r="H91" s="47" t="s">
        <v>217</v>
      </c>
      <c r="I91" s="12">
        <v>-0.77300000000000002</v>
      </c>
      <c r="J91" s="12">
        <v>-2.35</v>
      </c>
      <c r="K91" s="47" t="s">
        <v>217</v>
      </c>
      <c r="L91" s="9" t="str">
        <f t="shared" si="34"/>
        <v>N/A</v>
      </c>
    </row>
    <row r="92" spans="1:12" x14ac:dyDescent="0.2">
      <c r="A92" s="2" t="s">
        <v>969</v>
      </c>
      <c r="B92" s="47" t="s">
        <v>217</v>
      </c>
      <c r="C92" s="13">
        <v>28.768376746000001</v>
      </c>
      <c r="D92" s="47" t="s">
        <v>217</v>
      </c>
      <c r="E92" s="13">
        <v>29.318810819999999</v>
      </c>
      <c r="F92" s="47" t="s">
        <v>217</v>
      </c>
      <c r="G92" s="13">
        <v>30.976892519</v>
      </c>
      <c r="H92" s="47" t="s">
        <v>217</v>
      </c>
      <c r="I92" s="12">
        <v>1.913</v>
      </c>
      <c r="J92" s="12">
        <v>5.6550000000000002</v>
      </c>
      <c r="K92" s="47" t="s">
        <v>217</v>
      </c>
      <c r="L92" s="9" t="str">
        <f t="shared" si="34"/>
        <v>N/A</v>
      </c>
    </row>
    <row r="93" spans="1:12" x14ac:dyDescent="0.2">
      <c r="A93" s="6" t="s">
        <v>68</v>
      </c>
      <c r="B93" s="47" t="s">
        <v>217</v>
      </c>
      <c r="C93" s="1">
        <v>443</v>
      </c>
      <c r="D93" s="11" t="str">
        <f>IF($B93="N/A","N/A",IF(C93&gt;10,"No",IF(C93&lt;-10,"No","Yes")))</f>
        <v>N/A</v>
      </c>
      <c r="E93" s="1">
        <v>72</v>
      </c>
      <c r="F93" s="11" t="str">
        <f>IF($B93="N/A","N/A",IF(E93&gt;10,"No",IF(E93&lt;-10,"No","Yes")))</f>
        <v>N/A</v>
      </c>
      <c r="G93" s="1">
        <v>2523</v>
      </c>
      <c r="H93" s="11" t="str">
        <f>IF($B93="N/A","N/A",IF(G93&gt;10,"No",IF(G93&lt;-10,"No","Yes")))</f>
        <v>N/A</v>
      </c>
      <c r="I93" s="12">
        <v>-83.7</v>
      </c>
      <c r="J93" s="12">
        <v>3404</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0.90293453720000005</v>
      </c>
      <c r="D95" s="43" t="str">
        <f>IF($B95="N/A","N/A",IF(C95&gt;10,"No",IF(C95&lt;-10,"No","Yes")))</f>
        <v>N/A</v>
      </c>
      <c r="E95" s="13">
        <v>0</v>
      </c>
      <c r="F95" s="43" t="str">
        <f>IF($B95="N/A","N/A",IF(E95&gt;10,"No",IF(E95&lt;-10,"No","Yes")))</f>
        <v>N/A</v>
      </c>
      <c r="G95" s="13">
        <v>13.872374158</v>
      </c>
      <c r="H95" s="43" t="str">
        <f>IF($B95="N/A","N/A",IF(G95&gt;10,"No",IF(G95&lt;-10,"No","Yes")))</f>
        <v>N/A</v>
      </c>
      <c r="I95" s="12">
        <v>-100</v>
      </c>
      <c r="J95" s="12" t="s">
        <v>1743</v>
      </c>
      <c r="K95" s="47" t="s">
        <v>733</v>
      </c>
      <c r="L95" s="9" t="str">
        <f t="shared" si="34"/>
        <v>N/A</v>
      </c>
    </row>
    <row r="96" spans="1:12" x14ac:dyDescent="0.2">
      <c r="A96" s="4" t="s">
        <v>7</v>
      </c>
      <c r="B96" s="47" t="s">
        <v>217</v>
      </c>
      <c r="C96" s="13">
        <v>1.5677423290000001</v>
      </c>
      <c r="D96" s="11" t="str">
        <f>IF($B96="N/A","N/A",IF(C96&gt;10,"No",IF(C96&lt;-10,"No","Yes")))</f>
        <v>N/A</v>
      </c>
      <c r="E96" s="13">
        <v>1.7200845163</v>
      </c>
      <c r="F96" s="11" t="str">
        <f>IF($B96="N/A","N/A",IF(E96&gt;10,"No",IF(E96&lt;-10,"No","Yes")))</f>
        <v>N/A</v>
      </c>
      <c r="G96" s="13">
        <v>1.8575504951999999</v>
      </c>
      <c r="H96" s="11" t="str">
        <f>IF($B96="N/A","N/A",IF(G96&gt;10,"No",IF(G96&lt;-10,"No","Yes")))</f>
        <v>N/A</v>
      </c>
      <c r="I96" s="12">
        <v>9.7170000000000005</v>
      </c>
      <c r="J96" s="12">
        <v>7.992</v>
      </c>
      <c r="K96" s="47" t="s">
        <v>734</v>
      </c>
      <c r="L96" s="9" t="str">
        <f t="shared" si="34"/>
        <v>Yes</v>
      </c>
    </row>
    <row r="97" spans="1:12" x14ac:dyDescent="0.2">
      <c r="A97" s="4" t="s">
        <v>184</v>
      </c>
      <c r="B97" s="47" t="s">
        <v>217</v>
      </c>
      <c r="C97" s="13">
        <v>59.592508998</v>
      </c>
      <c r="D97" s="11" t="str">
        <f t="shared" ref="D97:D98" si="35">IF($B97="N/A","N/A",IF(C97&gt;10,"No",IF(C97&lt;-10,"No","Yes")))</f>
        <v>N/A</v>
      </c>
      <c r="E97" s="13">
        <v>59.512543522999998</v>
      </c>
      <c r="F97" s="11" t="str">
        <f t="shared" ref="F97:F98" si="36">IF($B97="N/A","N/A",IF(E97&gt;10,"No",IF(E97&lt;-10,"No","Yes")))</f>
        <v>N/A</v>
      </c>
      <c r="G97" s="13">
        <v>59.147876685999996</v>
      </c>
      <c r="H97" s="11" t="str">
        <f t="shared" ref="H97:H98" si="37">IF($B97="N/A","N/A",IF(G97&gt;10,"No",IF(G97&lt;-10,"No","Yes")))</f>
        <v>N/A</v>
      </c>
      <c r="I97" s="12">
        <v>-0.13400000000000001</v>
      </c>
      <c r="J97" s="12">
        <v>-0.61299999999999999</v>
      </c>
      <c r="K97" s="47" t="s">
        <v>733</v>
      </c>
      <c r="L97" s="9" t="str">
        <f>IF(J97="Div by 0", "N/A", IF(OR(J97="N/A",K97="N/A"),"N/A", IF(J97&gt;VALUE(MID(K97,1,2)), "No", IF(J97&lt;-1*VALUE(MID(K97,1,2)), "No", "Yes"))))</f>
        <v>Yes</v>
      </c>
    </row>
    <row r="98" spans="1:12" x14ac:dyDescent="0.2">
      <c r="A98" s="4" t="s">
        <v>185</v>
      </c>
      <c r="B98" s="47" t="s">
        <v>217</v>
      </c>
      <c r="C98" s="13">
        <v>40.407491002</v>
      </c>
      <c r="D98" s="11" t="str">
        <f t="shared" si="35"/>
        <v>N/A</v>
      </c>
      <c r="E98" s="13">
        <v>40.487456477000002</v>
      </c>
      <c r="F98" s="11" t="str">
        <f t="shared" si="36"/>
        <v>N/A</v>
      </c>
      <c r="G98" s="13">
        <v>40.852123314000004</v>
      </c>
      <c r="H98" s="11" t="str">
        <f t="shared" si="37"/>
        <v>N/A</v>
      </c>
      <c r="I98" s="12">
        <v>0.19789999999999999</v>
      </c>
      <c r="J98" s="12">
        <v>0.90069999999999995</v>
      </c>
      <c r="K98" s="47" t="s">
        <v>733</v>
      </c>
      <c r="L98" s="9" t="str">
        <f>IF(J98="Div by 0", "N/A", IF(OR(J98="N/A",K98="N/A"),"N/A", IF(J98&gt;VALUE(MID(K98,1,2)), "No", IF(J98&lt;-1*VALUE(MID(K98,1,2)), "No", "Yes"))))</f>
        <v>Yes</v>
      </c>
    </row>
    <row r="99" spans="1:12" x14ac:dyDescent="0.2">
      <c r="A99" s="2" t="s">
        <v>8</v>
      </c>
      <c r="B99" s="47" t="s">
        <v>289</v>
      </c>
      <c r="C99" s="13">
        <v>7.0029890806999999</v>
      </c>
      <c r="D99" s="43" t="str">
        <f>IF($B99="N/A","N/A",IF(C99&gt;10,"No",IF(C99&lt;5,"No","Yes")))</f>
        <v>Yes</v>
      </c>
      <c r="E99" s="13">
        <v>6.8356991935</v>
      </c>
      <c r="F99" s="43" t="str">
        <f>IF($B99="N/A","N/A",IF(E99&gt;10,"No",IF(E99&lt;5,"No","Yes")))</f>
        <v>Yes</v>
      </c>
      <c r="G99" s="13">
        <v>5.2481396519999999</v>
      </c>
      <c r="H99" s="43" t="str">
        <f t="shared" ref="H99:H102" si="38">IF($B99="N/A","N/A",IF(G99&gt;10,"No",IF(G99&lt;5,"No","Yes")))</f>
        <v>Yes</v>
      </c>
      <c r="I99" s="12">
        <v>-2.39</v>
      </c>
      <c r="J99" s="12">
        <v>-23.2</v>
      </c>
      <c r="K99" s="47" t="s">
        <v>734</v>
      </c>
      <c r="L99" s="9" t="str">
        <f t="shared" si="34"/>
        <v>No</v>
      </c>
    </row>
    <row r="100" spans="1:12" x14ac:dyDescent="0.2">
      <c r="A100" s="2" t="s">
        <v>153</v>
      </c>
      <c r="B100" s="47" t="s">
        <v>289</v>
      </c>
      <c r="C100" s="13">
        <v>6.0879643750000003</v>
      </c>
      <c r="D100" s="43" t="str">
        <f>IF($B100="N/A","N/A",IF(C100&gt;10,"No",IF(C100&lt;5,"No","Yes")))</f>
        <v>Yes</v>
      </c>
      <c r="E100" s="13">
        <v>5.4459423266</v>
      </c>
      <c r="F100" s="43" t="str">
        <f t="shared" ref="F100:F102" si="39">IF($B100="N/A","N/A",IF(E100&gt;10,"No",IF(E100&lt;5,"No","Yes")))</f>
        <v>Yes</v>
      </c>
      <c r="G100" s="13">
        <v>4.9879706820000003</v>
      </c>
      <c r="H100" s="43" t="str">
        <f t="shared" si="38"/>
        <v>No</v>
      </c>
      <c r="I100" s="12">
        <v>-10.5</v>
      </c>
      <c r="J100" s="12">
        <v>-8.41</v>
      </c>
      <c r="K100" s="47" t="s">
        <v>734</v>
      </c>
      <c r="L100" s="9" t="str">
        <f t="shared" si="34"/>
        <v>Yes</v>
      </c>
    </row>
    <row r="101" spans="1:12" x14ac:dyDescent="0.2">
      <c r="A101" s="2" t="s">
        <v>154</v>
      </c>
      <c r="B101" s="47" t="s">
        <v>289</v>
      </c>
      <c r="C101" s="13">
        <v>6.7681327396000004</v>
      </c>
      <c r="D101" s="43" t="str">
        <f>IF($B101="N/A","N/A",IF(C101&gt;10,"No",IF(C101&lt;5,"No","Yes")))</f>
        <v>Yes</v>
      </c>
      <c r="E101" s="13">
        <v>6.5738178138999999</v>
      </c>
      <c r="F101" s="43" t="str">
        <f t="shared" si="39"/>
        <v>Yes</v>
      </c>
      <c r="G101" s="13">
        <v>5.0439209981999999</v>
      </c>
      <c r="H101" s="43" t="str">
        <f t="shared" si="38"/>
        <v>Yes</v>
      </c>
      <c r="I101" s="12">
        <v>-2.87</v>
      </c>
      <c r="J101" s="12">
        <v>-23.3</v>
      </c>
      <c r="K101" s="47" t="s">
        <v>734</v>
      </c>
      <c r="L101" s="9" t="str">
        <f t="shared" si="34"/>
        <v>No</v>
      </c>
    </row>
    <row r="102" spans="1:12" x14ac:dyDescent="0.2">
      <c r="A102" s="2" t="s">
        <v>155</v>
      </c>
      <c r="B102" s="47" t="s">
        <v>289</v>
      </c>
      <c r="C102" s="13">
        <v>7.0121393277999999</v>
      </c>
      <c r="D102" s="43" t="str">
        <f>IF($B102="N/A","N/A",IF(C102&gt;10,"No",IF(C102&lt;5,"No","Yes")))</f>
        <v>Yes</v>
      </c>
      <c r="E102" s="13">
        <v>6.8476028926000003</v>
      </c>
      <c r="F102" s="43" t="str">
        <f t="shared" si="39"/>
        <v>Yes</v>
      </c>
      <c r="G102" s="13">
        <v>5.2565321993999996</v>
      </c>
      <c r="H102" s="43" t="str">
        <f t="shared" si="38"/>
        <v>Yes</v>
      </c>
      <c r="I102" s="12">
        <v>-2.35</v>
      </c>
      <c r="J102" s="12">
        <v>-23.2</v>
      </c>
      <c r="K102" s="47" t="s">
        <v>734</v>
      </c>
      <c r="L102" s="9" t="str">
        <f t="shared" si="34"/>
        <v>No</v>
      </c>
    </row>
    <row r="103" spans="1:12" x14ac:dyDescent="0.2">
      <c r="A103" s="2" t="s">
        <v>970</v>
      </c>
      <c r="B103" s="47" t="s">
        <v>217</v>
      </c>
      <c r="C103" s="1">
        <v>381</v>
      </c>
      <c r="D103" s="11" t="str">
        <f t="shared" ref="D103:D114" si="40">IF($B103="N/A","N/A",IF(C103&gt;10,"No",IF(C103&lt;-10,"No","Yes")))</f>
        <v>N/A</v>
      </c>
      <c r="E103" s="1">
        <v>526</v>
      </c>
      <c r="F103" s="11" t="str">
        <f t="shared" ref="F103:F114" si="41">IF($B103="N/A","N/A",IF(E103&gt;10,"No",IF(E103&lt;-10,"No","Yes")))</f>
        <v>N/A</v>
      </c>
      <c r="G103" s="1">
        <v>166</v>
      </c>
      <c r="H103" s="11" t="str">
        <f t="shared" ref="H103:H114" si="42">IF($B103="N/A","N/A",IF(G103&gt;10,"No",IF(G103&lt;-10,"No","Yes")))</f>
        <v>N/A</v>
      </c>
      <c r="I103" s="12">
        <v>38.06</v>
      </c>
      <c r="J103" s="12">
        <v>-68.400000000000006</v>
      </c>
      <c r="K103" s="44" t="s">
        <v>733</v>
      </c>
      <c r="L103" s="9" t="str">
        <f t="shared" si="34"/>
        <v>No</v>
      </c>
    </row>
    <row r="104" spans="1:12" x14ac:dyDescent="0.2">
      <c r="A104" s="2" t="s">
        <v>971</v>
      </c>
      <c r="B104" s="47" t="s">
        <v>217</v>
      </c>
      <c r="C104" s="1">
        <v>128</v>
      </c>
      <c r="D104" s="11" t="str">
        <f t="shared" si="40"/>
        <v>N/A</v>
      </c>
      <c r="E104" s="1">
        <v>128</v>
      </c>
      <c r="F104" s="11" t="str">
        <f t="shared" si="41"/>
        <v>N/A</v>
      </c>
      <c r="G104" s="1">
        <v>120</v>
      </c>
      <c r="H104" s="11" t="str">
        <f t="shared" si="42"/>
        <v>N/A</v>
      </c>
      <c r="I104" s="12">
        <v>0</v>
      </c>
      <c r="J104" s="12">
        <v>-6.25</v>
      </c>
      <c r="K104" s="44" t="s">
        <v>733</v>
      </c>
      <c r="L104" s="9" t="str">
        <f t="shared" si="34"/>
        <v>Yes</v>
      </c>
    </row>
    <row r="105" spans="1:12" x14ac:dyDescent="0.2">
      <c r="A105" s="2" t="s">
        <v>1</v>
      </c>
      <c r="B105" s="47" t="s">
        <v>217</v>
      </c>
      <c r="C105" s="13">
        <v>96.346001341999994</v>
      </c>
      <c r="D105" s="11" t="str">
        <f t="shared" si="40"/>
        <v>N/A</v>
      </c>
      <c r="E105" s="13">
        <v>94.003511591000006</v>
      </c>
      <c r="F105" s="11" t="str">
        <f t="shared" si="41"/>
        <v>N/A</v>
      </c>
      <c r="G105" s="13">
        <v>99.345381301000003</v>
      </c>
      <c r="H105" s="11" t="str">
        <f t="shared" si="42"/>
        <v>N/A</v>
      </c>
      <c r="I105" s="12">
        <v>-2.4300000000000002</v>
      </c>
      <c r="J105" s="12">
        <v>5.6829999999999998</v>
      </c>
      <c r="K105" s="47" t="s">
        <v>734</v>
      </c>
      <c r="L105" s="9" t="str">
        <f t="shared" si="34"/>
        <v>Yes</v>
      </c>
    </row>
    <row r="106" spans="1:12" x14ac:dyDescent="0.2">
      <c r="A106" s="2" t="s">
        <v>69</v>
      </c>
      <c r="B106" s="47" t="s">
        <v>217</v>
      </c>
      <c r="C106" s="13">
        <v>99.468152462999996</v>
      </c>
      <c r="D106" s="11" t="str">
        <f t="shared" si="40"/>
        <v>N/A</v>
      </c>
      <c r="E106" s="13">
        <v>99.363682410999999</v>
      </c>
      <c r="F106" s="11" t="str">
        <f t="shared" si="41"/>
        <v>N/A</v>
      </c>
      <c r="G106" s="13">
        <v>98.862356387000005</v>
      </c>
      <c r="H106" s="11" t="str">
        <f t="shared" si="42"/>
        <v>N/A</v>
      </c>
      <c r="I106" s="12">
        <v>-0.105</v>
      </c>
      <c r="J106" s="12">
        <v>-0.505</v>
      </c>
      <c r="K106" s="47" t="s">
        <v>734</v>
      </c>
      <c r="L106" s="9" t="str">
        <f t="shared" si="34"/>
        <v>Yes</v>
      </c>
    </row>
    <row r="107" spans="1:12" x14ac:dyDescent="0.2">
      <c r="A107" s="4" t="s">
        <v>70</v>
      </c>
      <c r="B107" s="47" t="s">
        <v>217</v>
      </c>
      <c r="C107" s="1">
        <v>31028</v>
      </c>
      <c r="D107" s="11" t="str">
        <f t="shared" si="40"/>
        <v>N/A</v>
      </c>
      <c r="E107" s="1">
        <v>31922</v>
      </c>
      <c r="F107" s="11" t="str">
        <f t="shared" si="41"/>
        <v>N/A</v>
      </c>
      <c r="G107" s="1">
        <v>34219</v>
      </c>
      <c r="H107" s="11" t="str">
        <f t="shared" si="42"/>
        <v>N/A</v>
      </c>
      <c r="I107" s="12">
        <v>2.8809999999999998</v>
      </c>
      <c r="J107" s="12">
        <v>7.1959999999999997</v>
      </c>
      <c r="K107" s="47" t="s">
        <v>733</v>
      </c>
      <c r="L107" s="9" t="str">
        <f t="shared" si="34"/>
        <v>Yes</v>
      </c>
    </row>
    <row r="108" spans="1:12" x14ac:dyDescent="0.2">
      <c r="A108" s="2" t="s">
        <v>688</v>
      </c>
      <c r="B108" s="47" t="s">
        <v>217</v>
      </c>
      <c r="C108" s="13">
        <v>1.1699110480999999</v>
      </c>
      <c r="D108" s="11" t="str">
        <f t="shared" si="40"/>
        <v>N/A</v>
      </c>
      <c r="E108" s="13">
        <v>1.0525656287</v>
      </c>
      <c r="F108" s="11" t="str">
        <f t="shared" si="41"/>
        <v>N/A</v>
      </c>
      <c r="G108" s="13">
        <v>1.2040094684</v>
      </c>
      <c r="H108" s="11" t="str">
        <f t="shared" si="42"/>
        <v>N/A</v>
      </c>
      <c r="I108" s="12">
        <v>-10</v>
      </c>
      <c r="J108" s="12">
        <v>14.39</v>
      </c>
      <c r="K108" s="47" t="s">
        <v>734</v>
      </c>
      <c r="L108" s="9" t="str">
        <f t="shared" ref="L108:L114" si="43">IF(J108="Div by 0", "N/A", IF(K108="N/A","N/A", IF(J108&gt;VALUE(MID(K108,1,2)), "No", IF(J108&lt;-1*VALUE(MID(K108,1,2)), "No", "Yes"))))</f>
        <v>Yes</v>
      </c>
    </row>
    <row r="109" spans="1:12" x14ac:dyDescent="0.2">
      <c r="A109" s="2" t="s">
        <v>687</v>
      </c>
      <c r="B109" s="47" t="s">
        <v>217</v>
      </c>
      <c r="C109" s="13">
        <v>0.18370504060000001</v>
      </c>
      <c r="D109" s="11" t="str">
        <f t="shared" si="40"/>
        <v>N/A</v>
      </c>
      <c r="E109" s="13">
        <v>0.1221727962</v>
      </c>
      <c r="F109" s="11" t="str">
        <f t="shared" si="41"/>
        <v>N/A</v>
      </c>
      <c r="G109" s="13">
        <v>0.11397177009999999</v>
      </c>
      <c r="H109" s="11" t="str">
        <f t="shared" si="42"/>
        <v>N/A</v>
      </c>
      <c r="I109" s="12">
        <v>-33.5</v>
      </c>
      <c r="J109" s="12">
        <v>-6.71</v>
      </c>
      <c r="K109" s="47" t="s">
        <v>734</v>
      </c>
      <c r="L109" s="9" t="str">
        <f t="shared" si="43"/>
        <v>Yes</v>
      </c>
    </row>
    <row r="110" spans="1:12" x14ac:dyDescent="0.2">
      <c r="A110" s="2" t="s">
        <v>686</v>
      </c>
      <c r="B110" s="47" t="s">
        <v>217</v>
      </c>
      <c r="C110" s="13">
        <v>98.646383911000001</v>
      </c>
      <c r="D110" s="11" t="str">
        <f t="shared" si="40"/>
        <v>N/A</v>
      </c>
      <c r="E110" s="13">
        <v>98.825261574999999</v>
      </c>
      <c r="F110" s="11" t="str">
        <f t="shared" si="41"/>
        <v>N/A</v>
      </c>
      <c r="G110" s="13">
        <v>98.682018761999998</v>
      </c>
      <c r="H110" s="11" t="str">
        <f t="shared" si="42"/>
        <v>N/A</v>
      </c>
      <c r="I110" s="12">
        <v>0.18129999999999999</v>
      </c>
      <c r="J110" s="12">
        <v>-0.14499999999999999</v>
      </c>
      <c r="K110" s="47" t="s">
        <v>734</v>
      </c>
      <c r="L110" s="9" t="str">
        <f t="shared" si="43"/>
        <v>Yes</v>
      </c>
    </row>
    <row r="111" spans="1:12" ht="25.5" x14ac:dyDescent="0.2">
      <c r="A111" s="4" t="s">
        <v>972</v>
      </c>
      <c r="B111" s="47" t="s">
        <v>217</v>
      </c>
      <c r="C111" s="13">
        <v>38.464588544000001</v>
      </c>
      <c r="D111" s="11" t="str">
        <f t="shared" si="40"/>
        <v>N/A</v>
      </c>
      <c r="E111" s="13">
        <v>37.594857601999998</v>
      </c>
      <c r="F111" s="11" t="str">
        <f t="shared" si="41"/>
        <v>N/A</v>
      </c>
      <c r="G111" s="13">
        <v>36.913221059999998</v>
      </c>
      <c r="H111" s="11" t="str">
        <f t="shared" si="42"/>
        <v>N/A</v>
      </c>
      <c r="I111" s="12">
        <v>-2.2599999999999998</v>
      </c>
      <c r="J111" s="12">
        <v>-1.81</v>
      </c>
      <c r="K111" s="47" t="s">
        <v>734</v>
      </c>
      <c r="L111" s="9" t="str">
        <f t="shared" si="43"/>
        <v>Yes</v>
      </c>
    </row>
    <row r="112" spans="1:12" ht="25.5" x14ac:dyDescent="0.2">
      <c r="A112" s="4" t="s">
        <v>973</v>
      </c>
      <c r="B112" s="47" t="s">
        <v>217</v>
      </c>
      <c r="C112" s="13">
        <v>60.290977855999998</v>
      </c>
      <c r="D112" s="11" t="str">
        <f t="shared" si="40"/>
        <v>N/A</v>
      </c>
      <c r="E112" s="13">
        <v>61.131446597</v>
      </c>
      <c r="F112" s="11" t="str">
        <f t="shared" si="41"/>
        <v>N/A</v>
      </c>
      <c r="G112" s="13">
        <v>61.841884407000002</v>
      </c>
      <c r="H112" s="11" t="str">
        <f t="shared" si="42"/>
        <v>N/A</v>
      </c>
      <c r="I112" s="12">
        <v>1.3939999999999999</v>
      </c>
      <c r="J112" s="12">
        <v>1.1619999999999999</v>
      </c>
      <c r="K112" s="47" t="s">
        <v>734</v>
      </c>
      <c r="L112" s="9" t="str">
        <f t="shared" si="43"/>
        <v>Yes</v>
      </c>
    </row>
    <row r="113" spans="1:12" ht="25.5" x14ac:dyDescent="0.2">
      <c r="A113" s="4" t="s">
        <v>974</v>
      </c>
      <c r="B113" s="47" t="s">
        <v>217</v>
      </c>
      <c r="C113" s="13">
        <v>0.45446227049999999</v>
      </c>
      <c r="D113" s="11" t="str">
        <f t="shared" si="40"/>
        <v>N/A</v>
      </c>
      <c r="E113" s="13">
        <v>0.4820998125</v>
      </c>
      <c r="F113" s="11" t="str">
        <f t="shared" si="41"/>
        <v>N/A</v>
      </c>
      <c r="G113" s="13">
        <v>0.45879259220000002</v>
      </c>
      <c r="H113" s="11" t="str">
        <f t="shared" si="42"/>
        <v>N/A</v>
      </c>
      <c r="I113" s="12">
        <v>6.0810000000000004</v>
      </c>
      <c r="J113" s="12">
        <v>-4.83</v>
      </c>
      <c r="K113" s="47" t="s">
        <v>734</v>
      </c>
      <c r="L113" s="9" t="str">
        <f t="shared" si="43"/>
        <v>Yes</v>
      </c>
    </row>
    <row r="114" spans="1:12" ht="25.5" x14ac:dyDescent="0.2">
      <c r="A114" s="4" t="s">
        <v>975</v>
      </c>
      <c r="B114" s="47" t="s">
        <v>217</v>
      </c>
      <c r="C114" s="13">
        <v>0.78997132920000002</v>
      </c>
      <c r="D114" s="11" t="str">
        <f t="shared" si="40"/>
        <v>N/A</v>
      </c>
      <c r="E114" s="13">
        <v>0.79159598850000001</v>
      </c>
      <c r="F114" s="11" t="str">
        <f t="shared" si="41"/>
        <v>N/A</v>
      </c>
      <c r="G114" s="13">
        <v>0.78610194150000001</v>
      </c>
      <c r="H114" s="11" t="str">
        <f t="shared" si="42"/>
        <v>N/A</v>
      </c>
      <c r="I114" s="12">
        <v>0.20569999999999999</v>
      </c>
      <c r="J114" s="12">
        <v>-0.69399999999999995</v>
      </c>
      <c r="K114" s="47" t="s">
        <v>734</v>
      </c>
      <c r="L114" s="9" t="str">
        <f t="shared" si="43"/>
        <v>Yes</v>
      </c>
    </row>
    <row r="115" spans="1:12" x14ac:dyDescent="0.2">
      <c r="A115" s="2" t="s">
        <v>976</v>
      </c>
      <c r="B115" s="47" t="s">
        <v>290</v>
      </c>
      <c r="C115" s="13">
        <v>99.749268700000002</v>
      </c>
      <c r="D115" s="43" t="str">
        <f>IF($B115="N/A","N/A",IF(C115&gt;=99,"Yes","No"))</f>
        <v>Yes</v>
      </c>
      <c r="E115" s="13">
        <v>99.834915394000006</v>
      </c>
      <c r="F115" s="43" t="str">
        <f>IF($B115="N/A","N/A",IF(E115&gt;=99,"Yes","No"))</f>
        <v>Yes</v>
      </c>
      <c r="G115" s="13">
        <v>99.988777915</v>
      </c>
      <c r="H115" s="43" t="str">
        <f>IF($B115="N/A","N/A",IF(G115&gt;=99,"Yes","No"))</f>
        <v>Yes</v>
      </c>
      <c r="I115" s="12">
        <v>8.5900000000000004E-2</v>
      </c>
      <c r="J115" s="12">
        <v>0.15409999999999999</v>
      </c>
      <c r="K115" s="47" t="s">
        <v>733</v>
      </c>
      <c r="L115" s="9" t="str">
        <f t="shared" ref="L115:L149" si="44">IF(J115="Div by 0", "N/A", IF(K115="N/A","N/A", IF(J115&gt;VALUE(MID(K115,1,2)), "No", IF(J115&lt;-1*VALUE(MID(K115,1,2)), "No", "Yes"))))</f>
        <v>Yes</v>
      </c>
    </row>
    <row r="116" spans="1:12" x14ac:dyDescent="0.2">
      <c r="A116" s="2" t="s">
        <v>977</v>
      </c>
      <c r="B116" s="47" t="s">
        <v>217</v>
      </c>
      <c r="C116" s="13">
        <v>0.20308797880000001</v>
      </c>
      <c r="D116" s="43" t="str">
        <f>IF($B116="N/A","N/A",IF(C116&gt;10,"No",IF(C116&lt;-10,"No","Yes")))</f>
        <v>N/A</v>
      </c>
      <c r="E116" s="13">
        <v>0.32768978700000001</v>
      </c>
      <c r="F116" s="43" t="str">
        <f>IF($B116="N/A","N/A",IF(E116&gt;10,"No",IF(E116&lt;-10,"No","Yes")))</f>
        <v>N/A</v>
      </c>
      <c r="G116" s="13">
        <v>0.23993601710000001</v>
      </c>
      <c r="H116" s="43" t="str">
        <f>IF($B116="N/A","N/A",IF(G116&gt;10,"No",IF(G116&lt;-10,"No","Yes")))</f>
        <v>N/A</v>
      </c>
      <c r="I116" s="12">
        <v>61.35</v>
      </c>
      <c r="J116" s="12">
        <v>-26.8</v>
      </c>
      <c r="K116" s="47" t="s">
        <v>733</v>
      </c>
      <c r="L116" s="9" t="str">
        <f t="shared" si="44"/>
        <v>No</v>
      </c>
    </row>
    <row r="117" spans="1:12" x14ac:dyDescent="0.2">
      <c r="A117" s="3" t="s">
        <v>978</v>
      </c>
      <c r="B117" s="47" t="s">
        <v>284</v>
      </c>
      <c r="C117" s="8">
        <v>99.968348986999999</v>
      </c>
      <c r="D117" s="43" t="str">
        <f>IF($B117="N/A","N/A",IF(C117&gt;=98,"Yes","No"))</f>
        <v>Yes</v>
      </c>
      <c r="E117" s="8">
        <v>99.975196204</v>
      </c>
      <c r="F117" s="43" t="str">
        <f>IF($B117="N/A","N/A",IF(E117&gt;=98,"Yes","No"))</f>
        <v>Yes</v>
      </c>
      <c r="G117" s="8">
        <v>99.995279568000001</v>
      </c>
      <c r="H117" s="43" t="str">
        <f>IF($B117="N/A","N/A",IF(G117&gt;=98,"Yes","No"))</f>
        <v>Yes</v>
      </c>
      <c r="I117" s="12">
        <v>6.7999999999999996E-3</v>
      </c>
      <c r="J117" s="12">
        <v>2.01E-2</v>
      </c>
      <c r="K117" s="44" t="s">
        <v>733</v>
      </c>
      <c r="L117" s="9" t="str">
        <f t="shared" si="44"/>
        <v>Yes</v>
      </c>
    </row>
    <row r="118" spans="1:12" x14ac:dyDescent="0.2">
      <c r="A118" s="3" t="s">
        <v>979</v>
      </c>
      <c r="B118" s="47" t="s">
        <v>291</v>
      </c>
      <c r="C118" s="8">
        <v>90.105481584000003</v>
      </c>
      <c r="D118" s="43" t="str">
        <f>IF($B118="N/A","N/A",IF(C118&gt;=80,"Yes","No"))</f>
        <v>Yes</v>
      </c>
      <c r="E118" s="8">
        <v>90.462661026999996</v>
      </c>
      <c r="F118" s="43" t="str">
        <f>IF($B118="N/A","N/A",IF(E118&gt;=80,"Yes","No"))</f>
        <v>Yes</v>
      </c>
      <c r="G118" s="8">
        <v>91.184346035000004</v>
      </c>
      <c r="H118" s="43" t="str">
        <f>IF($B118="N/A","N/A",IF(G118&gt;=80,"Yes","No"))</f>
        <v>Yes</v>
      </c>
      <c r="I118" s="12">
        <v>0.39639999999999997</v>
      </c>
      <c r="J118" s="12">
        <v>0.79779999999999995</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v>100</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v>100</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v>100</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v>100</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16751</v>
      </c>
      <c r="D123" s="43" t="str">
        <f t="shared" ref="D123:D149" si="47">IF($B123="N/A","N/A",IF(C123&gt;10,"No",IF(C123&lt;-10,"No","Yes")))</f>
        <v>N/A</v>
      </c>
      <c r="E123" s="35">
        <v>16961</v>
      </c>
      <c r="F123" s="43" t="str">
        <f t="shared" ref="F123:F149" si="48">IF($B123="N/A","N/A",IF(E123&gt;10,"No",IF(E123&lt;-10,"No","Yes")))</f>
        <v>N/A</v>
      </c>
      <c r="G123" s="35">
        <v>17822</v>
      </c>
      <c r="H123" s="43" t="str">
        <f t="shared" ref="H123:H149" si="49">IF($B123="N/A","N/A",IF(G123&gt;10,"No",IF(G123&lt;-10,"No","Yes")))</f>
        <v>N/A</v>
      </c>
      <c r="I123" s="12">
        <v>1.254</v>
      </c>
      <c r="J123" s="12">
        <v>5.0759999999999996</v>
      </c>
      <c r="K123" s="44" t="s">
        <v>733</v>
      </c>
      <c r="L123" s="9" t="str">
        <f t="shared" si="44"/>
        <v>Yes</v>
      </c>
    </row>
    <row r="124" spans="1:12" x14ac:dyDescent="0.2">
      <c r="A124" s="2" t="s">
        <v>984</v>
      </c>
      <c r="B124" s="34" t="s">
        <v>217</v>
      </c>
      <c r="C124" s="35">
        <v>2462</v>
      </c>
      <c r="D124" s="43" t="str">
        <f t="shared" si="47"/>
        <v>N/A</v>
      </c>
      <c r="E124" s="35">
        <v>2440</v>
      </c>
      <c r="F124" s="43" t="str">
        <f t="shared" si="48"/>
        <v>N/A</v>
      </c>
      <c r="G124" s="35">
        <v>2207</v>
      </c>
      <c r="H124" s="43" t="str">
        <f t="shared" si="49"/>
        <v>N/A</v>
      </c>
      <c r="I124" s="12">
        <v>-0.89400000000000002</v>
      </c>
      <c r="J124" s="12">
        <v>-9.5500000000000007</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4791</v>
      </c>
      <c r="D126" s="43" t="str">
        <f t="shared" si="47"/>
        <v>N/A</v>
      </c>
      <c r="E126" s="35">
        <v>4929</v>
      </c>
      <c r="F126" s="43" t="str">
        <f t="shared" si="48"/>
        <v>N/A</v>
      </c>
      <c r="G126" s="35">
        <v>5631</v>
      </c>
      <c r="H126" s="43" t="str">
        <f t="shared" si="49"/>
        <v>N/A</v>
      </c>
      <c r="I126" s="12">
        <v>2.88</v>
      </c>
      <c r="J126" s="12">
        <v>14.24</v>
      </c>
      <c r="K126" s="44" t="s">
        <v>733</v>
      </c>
      <c r="L126" s="9" t="str">
        <f t="shared" si="44"/>
        <v>No</v>
      </c>
    </row>
    <row r="127" spans="1:12" x14ac:dyDescent="0.2">
      <c r="A127" s="2" t="s">
        <v>987</v>
      </c>
      <c r="B127" s="34" t="s">
        <v>217</v>
      </c>
      <c r="C127" s="35">
        <v>9498</v>
      </c>
      <c r="D127" s="43" t="str">
        <f t="shared" si="47"/>
        <v>N/A</v>
      </c>
      <c r="E127" s="35">
        <v>9592</v>
      </c>
      <c r="F127" s="43" t="str">
        <f t="shared" si="48"/>
        <v>N/A</v>
      </c>
      <c r="G127" s="35">
        <v>9984</v>
      </c>
      <c r="H127" s="43" t="str">
        <f t="shared" si="49"/>
        <v>N/A</v>
      </c>
      <c r="I127" s="12">
        <v>0.98970000000000002</v>
      </c>
      <c r="J127" s="12">
        <v>4.0869999999999997</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38407</v>
      </c>
      <c r="D129" s="43" t="str">
        <f t="shared" si="47"/>
        <v>N/A</v>
      </c>
      <c r="E129" s="35">
        <v>38451</v>
      </c>
      <c r="F129" s="43" t="str">
        <f t="shared" si="48"/>
        <v>N/A</v>
      </c>
      <c r="G129" s="35">
        <v>41261</v>
      </c>
      <c r="H129" s="43" t="str">
        <f t="shared" si="49"/>
        <v>N/A</v>
      </c>
      <c r="I129" s="12">
        <v>0.11459999999999999</v>
      </c>
      <c r="J129" s="12">
        <v>7.3079999999999998</v>
      </c>
      <c r="K129" s="44" t="s">
        <v>733</v>
      </c>
      <c r="L129" s="9" t="str">
        <f t="shared" si="44"/>
        <v>Yes</v>
      </c>
    </row>
    <row r="130" spans="1:12" x14ac:dyDescent="0.2">
      <c r="A130" s="2" t="s">
        <v>989</v>
      </c>
      <c r="B130" s="34" t="s">
        <v>217</v>
      </c>
      <c r="C130" s="35">
        <v>31421</v>
      </c>
      <c r="D130" s="43" t="str">
        <f t="shared" si="47"/>
        <v>N/A</v>
      </c>
      <c r="E130" s="35">
        <v>31303</v>
      </c>
      <c r="F130" s="43" t="str">
        <f t="shared" si="48"/>
        <v>N/A</v>
      </c>
      <c r="G130" s="35">
        <v>12737</v>
      </c>
      <c r="H130" s="43" t="str">
        <f t="shared" si="49"/>
        <v>N/A</v>
      </c>
      <c r="I130" s="12">
        <v>-0.376</v>
      </c>
      <c r="J130" s="12">
        <v>-59.3</v>
      </c>
      <c r="K130" s="44" t="s">
        <v>733</v>
      </c>
      <c r="L130" s="9" t="str">
        <f t="shared" si="44"/>
        <v>No</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4642</v>
      </c>
      <c r="D132" s="43" t="str">
        <f t="shared" si="47"/>
        <v>N/A</v>
      </c>
      <c r="E132" s="35">
        <v>4853</v>
      </c>
      <c r="F132" s="43" t="str">
        <f t="shared" si="48"/>
        <v>N/A</v>
      </c>
      <c r="G132" s="35">
        <v>5920</v>
      </c>
      <c r="H132" s="43" t="str">
        <f t="shared" si="49"/>
        <v>N/A</v>
      </c>
      <c r="I132" s="12">
        <v>4.5449999999999999</v>
      </c>
      <c r="J132" s="12">
        <v>21.99</v>
      </c>
      <c r="K132" s="44" t="s">
        <v>733</v>
      </c>
      <c r="L132" s="9" t="str">
        <f t="shared" si="44"/>
        <v>No</v>
      </c>
    </row>
    <row r="133" spans="1:12" x14ac:dyDescent="0.2">
      <c r="A133" s="2" t="s">
        <v>992</v>
      </c>
      <c r="B133" s="34" t="s">
        <v>217</v>
      </c>
      <c r="C133" s="35">
        <v>2344</v>
      </c>
      <c r="D133" s="43" t="str">
        <f t="shared" si="47"/>
        <v>N/A</v>
      </c>
      <c r="E133" s="35">
        <v>2295</v>
      </c>
      <c r="F133" s="43" t="str">
        <f t="shared" si="48"/>
        <v>N/A</v>
      </c>
      <c r="G133" s="35">
        <v>22604</v>
      </c>
      <c r="H133" s="43" t="str">
        <f t="shared" si="49"/>
        <v>N/A</v>
      </c>
      <c r="I133" s="12">
        <v>-2.09</v>
      </c>
      <c r="J133" s="12">
        <v>884.9</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145335</v>
      </c>
      <c r="D135" s="43" t="str">
        <f t="shared" si="47"/>
        <v>N/A</v>
      </c>
      <c r="E135" s="35">
        <v>157234</v>
      </c>
      <c r="F135" s="43" t="str">
        <f t="shared" si="48"/>
        <v>N/A</v>
      </c>
      <c r="G135" s="35">
        <v>169476</v>
      </c>
      <c r="H135" s="43" t="str">
        <f t="shared" si="49"/>
        <v>N/A</v>
      </c>
      <c r="I135" s="12">
        <v>8.1869999999999994</v>
      </c>
      <c r="J135" s="12">
        <v>7.7859999999999996</v>
      </c>
      <c r="K135" s="44" t="s">
        <v>733</v>
      </c>
      <c r="L135" s="9" t="str">
        <f t="shared" si="44"/>
        <v>Yes</v>
      </c>
    </row>
    <row r="136" spans="1:12" x14ac:dyDescent="0.2">
      <c r="A136" s="2" t="s">
        <v>994</v>
      </c>
      <c r="B136" s="34" t="s">
        <v>217</v>
      </c>
      <c r="C136" s="35">
        <v>11</v>
      </c>
      <c r="D136" s="43" t="str">
        <f t="shared" si="47"/>
        <v>N/A</v>
      </c>
      <c r="E136" s="35">
        <v>0</v>
      </c>
      <c r="F136" s="43" t="str">
        <f t="shared" si="48"/>
        <v>N/A</v>
      </c>
      <c r="G136" s="35">
        <v>950</v>
      </c>
      <c r="H136" s="43" t="str">
        <f t="shared" si="49"/>
        <v>N/A</v>
      </c>
      <c r="I136" s="12">
        <v>-100</v>
      </c>
      <c r="J136" s="12" t="s">
        <v>1743</v>
      </c>
      <c r="K136" s="44" t="s">
        <v>733</v>
      </c>
      <c r="L136" s="9" t="str">
        <f t="shared" si="44"/>
        <v>N/A</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141954</v>
      </c>
      <c r="D139" s="43" t="str">
        <f t="shared" si="47"/>
        <v>N/A</v>
      </c>
      <c r="E139" s="35">
        <v>152919</v>
      </c>
      <c r="F139" s="43" t="str">
        <f t="shared" si="48"/>
        <v>N/A</v>
      </c>
      <c r="G139" s="35">
        <v>164191</v>
      </c>
      <c r="H139" s="43" t="str">
        <f t="shared" si="49"/>
        <v>N/A</v>
      </c>
      <c r="I139" s="12">
        <v>7.7240000000000002</v>
      </c>
      <c r="J139" s="12">
        <v>7.3710000000000004</v>
      </c>
      <c r="K139" s="44" t="s">
        <v>733</v>
      </c>
      <c r="L139" s="9" t="str">
        <f t="shared" si="44"/>
        <v>Yes</v>
      </c>
    </row>
    <row r="140" spans="1:12" x14ac:dyDescent="0.2">
      <c r="A140" s="2" t="s">
        <v>998</v>
      </c>
      <c r="B140" s="34" t="s">
        <v>217</v>
      </c>
      <c r="C140" s="35">
        <v>11</v>
      </c>
      <c r="D140" s="43" t="str">
        <f t="shared" si="47"/>
        <v>N/A</v>
      </c>
      <c r="E140" s="35">
        <v>11</v>
      </c>
      <c r="F140" s="43" t="str">
        <f t="shared" si="48"/>
        <v>N/A</v>
      </c>
      <c r="G140" s="35">
        <v>22</v>
      </c>
      <c r="H140" s="43" t="str">
        <f t="shared" si="49"/>
        <v>N/A</v>
      </c>
      <c r="I140" s="12">
        <v>-44.4</v>
      </c>
      <c r="J140" s="12">
        <v>340</v>
      </c>
      <c r="K140" s="44" t="s">
        <v>733</v>
      </c>
      <c r="L140" s="9" t="str">
        <f t="shared" si="44"/>
        <v>No</v>
      </c>
    </row>
    <row r="141" spans="1:12" x14ac:dyDescent="0.2">
      <c r="A141" s="2" t="s">
        <v>999</v>
      </c>
      <c r="B141" s="34" t="s">
        <v>217</v>
      </c>
      <c r="C141" s="35">
        <v>3370</v>
      </c>
      <c r="D141" s="43" t="str">
        <f t="shared" si="47"/>
        <v>N/A</v>
      </c>
      <c r="E141" s="35">
        <v>4310</v>
      </c>
      <c r="F141" s="43" t="str">
        <f t="shared" si="48"/>
        <v>N/A</v>
      </c>
      <c r="G141" s="35">
        <v>4313</v>
      </c>
      <c r="H141" s="43" t="str">
        <f t="shared" si="49"/>
        <v>N/A</v>
      </c>
      <c r="I141" s="12">
        <v>27.89</v>
      </c>
      <c r="J141" s="12">
        <v>6.9599999999999995E-2</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28915</v>
      </c>
      <c r="D143" s="43" t="str">
        <f t="shared" si="47"/>
        <v>N/A</v>
      </c>
      <c r="E143" s="35">
        <v>30973</v>
      </c>
      <c r="F143" s="43" t="str">
        <f t="shared" si="48"/>
        <v>N/A</v>
      </c>
      <c r="G143" s="35">
        <v>33985</v>
      </c>
      <c r="H143" s="43" t="str">
        <f t="shared" si="49"/>
        <v>N/A</v>
      </c>
      <c r="I143" s="12">
        <v>7.117</v>
      </c>
      <c r="J143" s="12">
        <v>9.7249999999999996</v>
      </c>
      <c r="K143" s="44" t="s">
        <v>733</v>
      </c>
      <c r="L143" s="9" t="str">
        <f t="shared" si="44"/>
        <v>Yes</v>
      </c>
    </row>
    <row r="144" spans="1:12" x14ac:dyDescent="0.2">
      <c r="A144" s="2" t="s">
        <v>1001</v>
      </c>
      <c r="B144" s="34" t="s">
        <v>217</v>
      </c>
      <c r="C144" s="35">
        <v>12739</v>
      </c>
      <c r="D144" s="43" t="str">
        <f t="shared" si="47"/>
        <v>N/A</v>
      </c>
      <c r="E144" s="35">
        <v>15804</v>
      </c>
      <c r="F144" s="43" t="str">
        <f t="shared" si="48"/>
        <v>N/A</v>
      </c>
      <c r="G144" s="35">
        <v>18595</v>
      </c>
      <c r="H144" s="43" t="str">
        <f t="shared" si="49"/>
        <v>N/A</v>
      </c>
      <c r="I144" s="12">
        <v>24.06</v>
      </c>
      <c r="J144" s="12">
        <v>17.66</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12638</v>
      </c>
      <c r="D147" s="43" t="str">
        <f t="shared" si="47"/>
        <v>N/A</v>
      </c>
      <c r="E147" s="35">
        <v>11949</v>
      </c>
      <c r="F147" s="43" t="str">
        <f t="shared" si="48"/>
        <v>N/A</v>
      </c>
      <c r="G147" s="35">
        <v>10092</v>
      </c>
      <c r="H147" s="43" t="str">
        <f t="shared" si="49"/>
        <v>N/A</v>
      </c>
      <c r="I147" s="12">
        <v>-5.45</v>
      </c>
      <c r="J147" s="12">
        <v>-15.5</v>
      </c>
      <c r="K147" s="44" t="s">
        <v>733</v>
      </c>
      <c r="L147" s="9" t="str">
        <f t="shared" si="44"/>
        <v>No</v>
      </c>
    </row>
    <row r="148" spans="1:12" x14ac:dyDescent="0.2">
      <c r="A148" s="2" t="s">
        <v>1005</v>
      </c>
      <c r="B148" s="34" t="s">
        <v>217</v>
      </c>
      <c r="C148" s="35">
        <v>3538</v>
      </c>
      <c r="D148" s="43" t="str">
        <f t="shared" si="47"/>
        <v>N/A</v>
      </c>
      <c r="E148" s="35">
        <v>3220</v>
      </c>
      <c r="F148" s="43" t="str">
        <f t="shared" si="48"/>
        <v>N/A</v>
      </c>
      <c r="G148" s="35">
        <v>5196</v>
      </c>
      <c r="H148" s="43" t="str">
        <f t="shared" si="49"/>
        <v>N/A</v>
      </c>
      <c r="I148" s="12">
        <v>-8.99</v>
      </c>
      <c r="J148" s="12">
        <v>61.37</v>
      </c>
      <c r="K148" s="44" t="s">
        <v>733</v>
      </c>
      <c r="L148" s="9" t="str">
        <f t="shared" si="44"/>
        <v>No</v>
      </c>
    </row>
    <row r="149" spans="1:12" x14ac:dyDescent="0.2">
      <c r="A149" s="2" t="s">
        <v>1006</v>
      </c>
      <c r="B149" s="34" t="s">
        <v>217</v>
      </c>
      <c r="C149" s="35">
        <v>0</v>
      </c>
      <c r="D149" s="43" t="str">
        <f t="shared" si="47"/>
        <v>N/A</v>
      </c>
      <c r="E149" s="35">
        <v>0</v>
      </c>
      <c r="F149" s="43" t="str">
        <f t="shared" si="48"/>
        <v>N/A</v>
      </c>
      <c r="G149" s="35">
        <v>102</v>
      </c>
      <c r="H149" s="43" t="str">
        <f t="shared" si="49"/>
        <v>N/A</v>
      </c>
      <c r="I149" s="12" t="s">
        <v>1743</v>
      </c>
      <c r="J149" s="12" t="s">
        <v>1743</v>
      </c>
      <c r="K149" s="44" t="s">
        <v>733</v>
      </c>
      <c r="L149" s="9" t="str">
        <f t="shared" si="44"/>
        <v>N/A</v>
      </c>
    </row>
    <row r="150" spans="1:12" ht="25.5" x14ac:dyDescent="0.2">
      <c r="A150" s="16" t="s">
        <v>1007</v>
      </c>
      <c r="B150" s="1" t="s">
        <v>217</v>
      </c>
      <c r="C150" s="1">
        <v>6718</v>
      </c>
      <c r="D150" s="11" t="str">
        <f t="shared" ref="D150:D155" si="50">IF($B150="N/A","N/A",IF(C150&gt;10,"No",IF(C150&lt;-10,"No","Yes")))</f>
        <v>N/A</v>
      </c>
      <c r="E150" s="1">
        <v>6334</v>
      </c>
      <c r="F150" s="11" t="str">
        <f t="shared" ref="F150:F155" si="51">IF($B150="N/A","N/A",IF(E150&gt;10,"No",IF(E150&lt;-10,"No","Yes")))</f>
        <v>N/A</v>
      </c>
      <c r="G150" s="1">
        <v>4445</v>
      </c>
      <c r="H150" s="11" t="str">
        <f t="shared" ref="H150:H155" si="52">IF($B150="N/A","N/A",IF(G150&gt;10,"No",IF(G150&lt;-10,"No","Yes")))</f>
        <v>N/A</v>
      </c>
      <c r="I150" s="56">
        <v>-5.72</v>
      </c>
      <c r="J150" s="56">
        <v>-29.8</v>
      </c>
      <c r="K150" s="44" t="s">
        <v>732</v>
      </c>
      <c r="L150" s="9" t="str">
        <f t="shared" ref="L150:L155" si="53">IF(J150="Div by 0", "N/A", IF(K150="N/A","N/A", IF(J150&gt;VALUE(MID(K150,1,2)), "No", IF(J150&lt;-1*VALUE(MID(K150,1,2)), "No", "Yes"))))</f>
        <v>Yes</v>
      </c>
    </row>
    <row r="151" spans="1:12" x14ac:dyDescent="0.2">
      <c r="A151" s="6" t="s">
        <v>330</v>
      </c>
      <c r="B151" s="47" t="s">
        <v>217</v>
      </c>
      <c r="C151" s="13">
        <v>2.9284070302999998</v>
      </c>
      <c r="D151" s="11" t="str">
        <f t="shared" si="50"/>
        <v>N/A</v>
      </c>
      <c r="E151" s="13">
        <v>2.5999614152000001</v>
      </c>
      <c r="F151" s="11" t="str">
        <f t="shared" si="51"/>
        <v>N/A</v>
      </c>
      <c r="G151" s="13">
        <v>1.6930495459999999</v>
      </c>
      <c r="H151" s="11" t="str">
        <f t="shared" si="52"/>
        <v>N/A</v>
      </c>
      <c r="I151" s="56">
        <v>-11.2</v>
      </c>
      <c r="J151" s="56">
        <v>-34.9</v>
      </c>
      <c r="K151" s="44" t="s">
        <v>732</v>
      </c>
      <c r="L151" s="9" t="str">
        <f t="shared" si="53"/>
        <v>No</v>
      </c>
    </row>
    <row r="152" spans="1:12" x14ac:dyDescent="0.2">
      <c r="A152" s="2" t="s">
        <v>331</v>
      </c>
      <c r="B152" s="47" t="s">
        <v>217</v>
      </c>
      <c r="C152" s="13">
        <v>22.177780430999999</v>
      </c>
      <c r="D152" s="11" t="str">
        <f t="shared" si="50"/>
        <v>N/A</v>
      </c>
      <c r="E152" s="13">
        <v>20.865515004999999</v>
      </c>
      <c r="F152" s="11" t="str">
        <f t="shared" si="51"/>
        <v>N/A</v>
      </c>
      <c r="G152" s="13">
        <v>15.559420940000001</v>
      </c>
      <c r="H152" s="11" t="str">
        <f t="shared" si="52"/>
        <v>N/A</v>
      </c>
      <c r="I152" s="56">
        <v>-5.92</v>
      </c>
      <c r="J152" s="56">
        <v>-25.4</v>
      </c>
      <c r="K152" s="44" t="s">
        <v>732</v>
      </c>
      <c r="L152" s="9" t="str">
        <f t="shared" si="53"/>
        <v>Yes</v>
      </c>
    </row>
    <row r="153" spans="1:12" x14ac:dyDescent="0.2">
      <c r="A153" s="2" t="s">
        <v>332</v>
      </c>
      <c r="B153" s="47" t="s">
        <v>217</v>
      </c>
      <c r="C153" s="13">
        <v>5.6760486370000001</v>
      </c>
      <c r="D153" s="11" t="str">
        <f t="shared" si="50"/>
        <v>N/A</v>
      </c>
      <c r="E153" s="13">
        <v>5.3522665209999998</v>
      </c>
      <c r="F153" s="11" t="str">
        <f t="shared" si="51"/>
        <v>N/A</v>
      </c>
      <c r="G153" s="13">
        <v>3.1894525096000002</v>
      </c>
      <c r="H153" s="11" t="str">
        <f t="shared" si="52"/>
        <v>N/A</v>
      </c>
      <c r="I153" s="56">
        <v>-5.7</v>
      </c>
      <c r="J153" s="56">
        <v>-40.4</v>
      </c>
      <c r="K153" s="44" t="s">
        <v>732</v>
      </c>
      <c r="L153" s="9" t="str">
        <f t="shared" si="53"/>
        <v>No</v>
      </c>
    </row>
    <row r="154" spans="1:12" x14ac:dyDescent="0.2">
      <c r="A154" s="2" t="s">
        <v>333</v>
      </c>
      <c r="B154" s="47" t="s">
        <v>217</v>
      </c>
      <c r="C154" s="13">
        <v>0.43004093989999997</v>
      </c>
      <c r="D154" s="11" t="str">
        <f t="shared" si="50"/>
        <v>N/A</v>
      </c>
      <c r="E154" s="13">
        <v>0.33580523299999998</v>
      </c>
      <c r="F154" s="11" t="str">
        <f t="shared" si="51"/>
        <v>N/A</v>
      </c>
      <c r="G154" s="13">
        <v>0.1610847554</v>
      </c>
      <c r="H154" s="11" t="str">
        <f t="shared" si="52"/>
        <v>N/A</v>
      </c>
      <c r="I154" s="56">
        <v>-21.9</v>
      </c>
      <c r="J154" s="56">
        <v>-52</v>
      </c>
      <c r="K154" s="44" t="s">
        <v>732</v>
      </c>
      <c r="L154" s="9" t="str">
        <f t="shared" si="53"/>
        <v>No</v>
      </c>
    </row>
    <row r="155" spans="1:12" x14ac:dyDescent="0.2">
      <c r="A155" s="2" t="s">
        <v>334</v>
      </c>
      <c r="B155" s="47" t="s">
        <v>217</v>
      </c>
      <c r="C155" s="13">
        <v>0.68476569249999997</v>
      </c>
      <c r="D155" s="11" t="str">
        <f t="shared" si="50"/>
        <v>N/A</v>
      </c>
      <c r="E155" s="13">
        <v>0.67478126110000003</v>
      </c>
      <c r="F155" s="11" t="str">
        <f t="shared" si="51"/>
        <v>N/A</v>
      </c>
      <c r="G155" s="13">
        <v>0.24422539360000001</v>
      </c>
      <c r="H155" s="11" t="str">
        <f t="shared" si="52"/>
        <v>N/A</v>
      </c>
      <c r="I155" s="56">
        <v>-1.46</v>
      </c>
      <c r="J155" s="56">
        <v>-63.8</v>
      </c>
      <c r="K155" s="44" t="s">
        <v>732</v>
      </c>
      <c r="L155" s="9" t="str">
        <f t="shared" si="53"/>
        <v>No</v>
      </c>
    </row>
    <row r="156" spans="1:12" x14ac:dyDescent="0.2">
      <c r="A156" s="16" t="s">
        <v>1008</v>
      </c>
      <c r="B156" s="34" t="s">
        <v>217</v>
      </c>
      <c r="C156" s="35">
        <v>15747</v>
      </c>
      <c r="D156" s="43" t="str">
        <f t="shared" ref="D156:D162" si="54">IF($B156="N/A","N/A",IF(C156&gt;10,"No",IF(C156&lt;-10,"No","Yes")))</f>
        <v>N/A</v>
      </c>
      <c r="E156" s="35">
        <v>17073</v>
      </c>
      <c r="F156" s="43" t="str">
        <f t="shared" ref="F156:F162" si="55">IF($B156="N/A","N/A",IF(E156&gt;10,"No",IF(E156&lt;-10,"No","Yes")))</f>
        <v>N/A</v>
      </c>
      <c r="G156" s="35">
        <v>17032</v>
      </c>
      <c r="H156" s="43" t="str">
        <f t="shared" ref="H156:H162" si="56">IF($B156="N/A","N/A",IF(G156&gt;10,"No",IF(G156&lt;-10,"No","Yes")))</f>
        <v>N/A</v>
      </c>
      <c r="I156" s="12">
        <v>8.4209999999999994</v>
      </c>
      <c r="J156" s="12">
        <v>-0.24</v>
      </c>
      <c r="K156" s="44" t="s">
        <v>732</v>
      </c>
      <c r="L156" s="9" t="str">
        <f t="shared" ref="L156:L163" si="57">IF(J156="Div by 0", "N/A", IF(K156="N/A","N/A", IF(J156&gt;VALUE(MID(K156,1,2)), "No", IF(J156&lt;-1*VALUE(MID(K156,1,2)), "No", "Yes"))))</f>
        <v>Yes</v>
      </c>
    </row>
    <row r="157" spans="1:12" x14ac:dyDescent="0.2">
      <c r="A157" s="6" t="s">
        <v>1009</v>
      </c>
      <c r="B157" s="34" t="s">
        <v>217</v>
      </c>
      <c r="C157" s="8">
        <v>6.8641895662000003</v>
      </c>
      <c r="D157" s="43" t="str">
        <f t="shared" si="54"/>
        <v>N/A</v>
      </c>
      <c r="E157" s="8">
        <v>7.0080740829000003</v>
      </c>
      <c r="F157" s="43" t="str">
        <f t="shared" si="55"/>
        <v>N/A</v>
      </c>
      <c r="G157" s="8">
        <v>6.4872935584000002</v>
      </c>
      <c r="H157" s="43" t="str">
        <f t="shared" si="56"/>
        <v>N/A</v>
      </c>
      <c r="I157" s="12">
        <v>2.0960000000000001</v>
      </c>
      <c r="J157" s="12">
        <v>-7.43</v>
      </c>
      <c r="K157" s="44" t="s">
        <v>732</v>
      </c>
      <c r="L157" s="9" t="str">
        <f t="shared" si="57"/>
        <v>Yes</v>
      </c>
    </row>
    <row r="158" spans="1:12" x14ac:dyDescent="0.2">
      <c r="A158" s="16" t="s">
        <v>1010</v>
      </c>
      <c r="B158" s="34" t="s">
        <v>217</v>
      </c>
      <c r="C158" s="8">
        <v>33.902453585000003</v>
      </c>
      <c r="D158" s="43" t="str">
        <f t="shared" si="54"/>
        <v>N/A</v>
      </c>
      <c r="E158" s="8">
        <v>36.353988561999998</v>
      </c>
      <c r="F158" s="43" t="str">
        <f t="shared" si="55"/>
        <v>N/A</v>
      </c>
      <c r="G158" s="8">
        <v>33.077095724000003</v>
      </c>
      <c r="H158" s="43" t="str">
        <f t="shared" si="56"/>
        <v>N/A</v>
      </c>
      <c r="I158" s="12">
        <v>7.2309999999999999</v>
      </c>
      <c r="J158" s="12">
        <v>-9.01</v>
      </c>
      <c r="K158" s="44" t="s">
        <v>732</v>
      </c>
      <c r="L158" s="9" t="str">
        <f t="shared" si="57"/>
        <v>Yes</v>
      </c>
    </row>
    <row r="159" spans="1:12" x14ac:dyDescent="0.2">
      <c r="A159" s="16" t="s">
        <v>1011</v>
      </c>
      <c r="B159" s="34" t="s">
        <v>217</v>
      </c>
      <c r="C159" s="8">
        <v>24.474705132</v>
      </c>
      <c r="D159" s="43" t="str">
        <f t="shared" si="54"/>
        <v>N/A</v>
      </c>
      <c r="E159" s="8">
        <v>26.678109802000002</v>
      </c>
      <c r="F159" s="43" t="str">
        <f t="shared" si="55"/>
        <v>N/A</v>
      </c>
      <c r="G159" s="8">
        <v>25.026053657999999</v>
      </c>
      <c r="H159" s="43" t="str">
        <f t="shared" si="56"/>
        <v>N/A</v>
      </c>
      <c r="I159" s="12">
        <v>9.0030000000000001</v>
      </c>
      <c r="J159" s="12">
        <v>-6.19</v>
      </c>
      <c r="K159" s="44" t="s">
        <v>732</v>
      </c>
      <c r="L159" s="9" t="str">
        <f t="shared" si="57"/>
        <v>Yes</v>
      </c>
    </row>
    <row r="160" spans="1:12" x14ac:dyDescent="0.2">
      <c r="A160" s="16" t="s">
        <v>1012</v>
      </c>
      <c r="B160" s="34" t="s">
        <v>217</v>
      </c>
      <c r="C160" s="8">
        <v>0.37705989610000001</v>
      </c>
      <c r="D160" s="43" t="str">
        <f t="shared" si="54"/>
        <v>N/A</v>
      </c>
      <c r="E160" s="8">
        <v>0.34280117529999998</v>
      </c>
      <c r="F160" s="43" t="str">
        <f t="shared" si="55"/>
        <v>N/A</v>
      </c>
      <c r="G160" s="8">
        <v>0.3971063749</v>
      </c>
      <c r="H160" s="43" t="str">
        <f t="shared" si="56"/>
        <v>N/A</v>
      </c>
      <c r="I160" s="12">
        <v>-9.09</v>
      </c>
      <c r="J160" s="12">
        <v>15.84</v>
      </c>
      <c r="K160" s="44" t="s">
        <v>732</v>
      </c>
      <c r="L160" s="9" t="str">
        <f t="shared" si="57"/>
        <v>Yes</v>
      </c>
    </row>
    <row r="161" spans="1:12" x14ac:dyDescent="0.2">
      <c r="A161" s="16" t="s">
        <v>1013</v>
      </c>
      <c r="B161" s="34" t="s">
        <v>217</v>
      </c>
      <c r="C161" s="8">
        <v>0.41500951060000002</v>
      </c>
      <c r="D161" s="43" t="str">
        <f t="shared" si="54"/>
        <v>N/A</v>
      </c>
      <c r="E161" s="8">
        <v>0.35514803220000002</v>
      </c>
      <c r="F161" s="43" t="str">
        <f t="shared" si="55"/>
        <v>N/A</v>
      </c>
      <c r="G161" s="8">
        <v>0.4060614977</v>
      </c>
      <c r="H161" s="43" t="str">
        <f t="shared" si="56"/>
        <v>N/A</v>
      </c>
      <c r="I161" s="12">
        <v>-14.4</v>
      </c>
      <c r="J161" s="12">
        <v>14.34</v>
      </c>
      <c r="K161" s="44" t="s">
        <v>732</v>
      </c>
      <c r="L161" s="9" t="str">
        <f t="shared" si="57"/>
        <v>Yes</v>
      </c>
    </row>
    <row r="162" spans="1:12" x14ac:dyDescent="0.2">
      <c r="A162" s="2" t="s">
        <v>1014</v>
      </c>
      <c r="B162" s="34" t="s">
        <v>217</v>
      </c>
      <c r="C162" s="35">
        <v>1585</v>
      </c>
      <c r="D162" s="43" t="str">
        <f t="shared" si="54"/>
        <v>N/A</v>
      </c>
      <c r="E162" s="35">
        <v>1661</v>
      </c>
      <c r="F162" s="43" t="str">
        <f t="shared" si="55"/>
        <v>N/A</v>
      </c>
      <c r="G162" s="35">
        <v>902</v>
      </c>
      <c r="H162" s="43" t="str">
        <f t="shared" si="56"/>
        <v>N/A</v>
      </c>
      <c r="I162" s="12">
        <v>4.7949999999999999</v>
      </c>
      <c r="J162" s="12">
        <v>-45.7</v>
      </c>
      <c r="K162" s="44" t="s">
        <v>732</v>
      </c>
      <c r="L162" s="9" t="str">
        <f t="shared" si="57"/>
        <v>No</v>
      </c>
    </row>
    <row r="163" spans="1:12" ht="25.5" x14ac:dyDescent="0.2">
      <c r="A163" s="16" t="s">
        <v>1015</v>
      </c>
      <c r="B163" s="34" t="s">
        <v>217</v>
      </c>
      <c r="C163" s="35">
        <v>16381</v>
      </c>
      <c r="D163" s="43" t="str">
        <f>IF($B163="N/A","N/A",IF(C163&gt;10,"No",IF(C163&lt;-10,"No","Yes")))</f>
        <v>N/A</v>
      </c>
      <c r="E163" s="35">
        <v>17768</v>
      </c>
      <c r="F163" s="43" t="str">
        <f>IF($B163="N/A","N/A",IF(E163&gt;10,"No",IF(E163&lt;-10,"No","Yes")))</f>
        <v>N/A</v>
      </c>
      <c r="G163" s="35">
        <v>17620</v>
      </c>
      <c r="H163" s="43" t="str">
        <f>IF($B163="N/A","N/A",IF(G163&gt;10,"No",IF(G163&lt;-10,"No","Yes")))</f>
        <v>N/A</v>
      </c>
      <c r="I163" s="12">
        <v>8.4670000000000005</v>
      </c>
      <c r="J163" s="12">
        <v>-0.83299999999999996</v>
      </c>
      <c r="K163" s="44" t="s">
        <v>732</v>
      </c>
      <c r="L163" s="9" t="str">
        <f t="shared" si="57"/>
        <v>Yes</v>
      </c>
    </row>
    <row r="164" spans="1:12" x14ac:dyDescent="0.2">
      <c r="A164" s="4" t="s">
        <v>1016</v>
      </c>
      <c r="B164" s="34" t="s">
        <v>217</v>
      </c>
      <c r="C164" s="35">
        <v>11450</v>
      </c>
      <c r="D164" s="43" t="str">
        <f t="shared" ref="D164:D238" si="58">IF($B164="N/A","N/A",IF(C164&gt;10,"No",IF(C164&lt;-10,"No","Yes")))</f>
        <v>N/A</v>
      </c>
      <c r="E164" s="35">
        <v>12087</v>
      </c>
      <c r="F164" s="43" t="str">
        <f t="shared" ref="F164:F238" si="59">IF($B164="N/A","N/A",IF(E164&gt;10,"No",IF(E164&lt;-10,"No","Yes")))</f>
        <v>N/A</v>
      </c>
      <c r="G164" s="35">
        <v>12592</v>
      </c>
      <c r="H164" s="43" t="str">
        <f t="shared" ref="H164:H227" si="60">IF($B164="N/A","N/A",IF(G164&gt;10,"No",IF(G164&lt;-10,"No","Yes")))</f>
        <v>N/A</v>
      </c>
      <c r="I164" s="12">
        <v>5.5629999999999997</v>
      </c>
      <c r="J164" s="12">
        <v>4.1779999999999999</v>
      </c>
      <c r="K164" s="44" t="s">
        <v>732</v>
      </c>
      <c r="L164" s="9" t="str">
        <f t="shared" ref="L164:L227" si="61">IF(J164="Div by 0", "N/A", IF(K164="N/A","N/A", IF(J164&gt;VALUE(MID(K164,1,2)), "No", IF(J164&lt;-1*VALUE(MID(K164,1,2)), "No", "Yes"))))</f>
        <v>Yes</v>
      </c>
    </row>
    <row r="165" spans="1:12" x14ac:dyDescent="0.2">
      <c r="A165" s="60" t="s">
        <v>71</v>
      </c>
      <c r="B165" s="34" t="s">
        <v>217</v>
      </c>
      <c r="C165" s="8">
        <v>4.9911075464000003</v>
      </c>
      <c r="D165" s="43" t="str">
        <f t="shared" si="58"/>
        <v>N/A</v>
      </c>
      <c r="E165" s="8">
        <v>4.9614356843999996</v>
      </c>
      <c r="F165" s="43" t="str">
        <f t="shared" si="59"/>
        <v>N/A</v>
      </c>
      <c r="G165" s="8">
        <v>4.7961484551</v>
      </c>
      <c r="H165" s="43" t="str">
        <f t="shared" si="60"/>
        <v>N/A</v>
      </c>
      <c r="I165" s="12">
        <v>-0.59399999999999997</v>
      </c>
      <c r="J165" s="12">
        <v>-3.33</v>
      </c>
      <c r="K165" s="44" t="s">
        <v>732</v>
      </c>
      <c r="L165" s="9" t="str">
        <f t="shared" si="61"/>
        <v>Yes</v>
      </c>
    </row>
    <row r="166" spans="1:12" x14ac:dyDescent="0.2">
      <c r="A166" s="4" t="s">
        <v>111</v>
      </c>
      <c r="B166" s="34" t="s">
        <v>217</v>
      </c>
      <c r="C166" s="8">
        <v>30.344457046999999</v>
      </c>
      <c r="D166" s="43" t="str">
        <f t="shared" si="58"/>
        <v>N/A</v>
      </c>
      <c r="E166" s="8">
        <v>30.623194387000002</v>
      </c>
      <c r="F166" s="43" t="str">
        <f t="shared" si="59"/>
        <v>N/A</v>
      </c>
      <c r="G166" s="8">
        <v>28.947368421</v>
      </c>
      <c r="H166" s="43" t="str">
        <f t="shared" si="60"/>
        <v>N/A</v>
      </c>
      <c r="I166" s="12">
        <v>0.91859999999999997</v>
      </c>
      <c r="J166" s="12">
        <v>-5.47</v>
      </c>
      <c r="K166" s="44" t="s">
        <v>732</v>
      </c>
      <c r="L166" s="9" t="str">
        <f t="shared" si="61"/>
        <v>Yes</v>
      </c>
    </row>
    <row r="167" spans="1:12" x14ac:dyDescent="0.2">
      <c r="A167" s="4" t="s">
        <v>112</v>
      </c>
      <c r="B167" s="34" t="s">
        <v>217</v>
      </c>
      <c r="C167" s="8">
        <v>16.546462884</v>
      </c>
      <c r="D167" s="43" t="str">
        <f t="shared" si="58"/>
        <v>N/A</v>
      </c>
      <c r="E167" s="8">
        <v>17.903305505999999</v>
      </c>
      <c r="F167" s="43" t="str">
        <f t="shared" si="59"/>
        <v>N/A</v>
      </c>
      <c r="G167" s="8">
        <v>18.014590048999999</v>
      </c>
      <c r="H167" s="43" t="str">
        <f t="shared" si="60"/>
        <v>N/A</v>
      </c>
      <c r="I167" s="12">
        <v>8.1999999999999993</v>
      </c>
      <c r="J167" s="12">
        <v>0.62160000000000004</v>
      </c>
      <c r="K167" s="44" t="s">
        <v>732</v>
      </c>
      <c r="L167" s="9" t="str">
        <f t="shared" si="61"/>
        <v>Yes</v>
      </c>
    </row>
    <row r="168" spans="1:12" x14ac:dyDescent="0.2">
      <c r="A168" s="4" t="s">
        <v>113</v>
      </c>
      <c r="B168" s="34" t="s">
        <v>217</v>
      </c>
      <c r="C168" s="8">
        <v>6.8806550000000003E-4</v>
      </c>
      <c r="D168" s="43" t="str">
        <f t="shared" si="58"/>
        <v>N/A</v>
      </c>
      <c r="E168" s="8">
        <v>2.543979E-3</v>
      </c>
      <c r="F168" s="43" t="str">
        <f t="shared" si="59"/>
        <v>N/A</v>
      </c>
      <c r="G168" s="8">
        <v>0</v>
      </c>
      <c r="H168" s="43" t="str">
        <f t="shared" si="60"/>
        <v>N/A</v>
      </c>
      <c r="I168" s="12">
        <v>269.7</v>
      </c>
      <c r="J168" s="12">
        <v>-100</v>
      </c>
      <c r="K168" s="44" t="s">
        <v>732</v>
      </c>
      <c r="L168" s="9" t="str">
        <f t="shared" si="61"/>
        <v>No</v>
      </c>
    </row>
    <row r="169" spans="1:12" x14ac:dyDescent="0.2">
      <c r="A169" s="4" t="s">
        <v>114</v>
      </c>
      <c r="B169" s="34" t="s">
        <v>217</v>
      </c>
      <c r="C169" s="8">
        <v>3.80425385E-2</v>
      </c>
      <c r="D169" s="43" t="str">
        <f t="shared" si="58"/>
        <v>N/A</v>
      </c>
      <c r="E169" s="8">
        <v>1.61430924E-2</v>
      </c>
      <c r="F169" s="43" t="str">
        <f t="shared" si="59"/>
        <v>N/A</v>
      </c>
      <c r="G169" s="8">
        <v>0</v>
      </c>
      <c r="H169" s="43" t="str">
        <f t="shared" si="60"/>
        <v>N/A</v>
      </c>
      <c r="I169" s="12">
        <v>-57.6</v>
      </c>
      <c r="J169" s="12">
        <v>-100</v>
      </c>
      <c r="K169" s="44" t="s">
        <v>732</v>
      </c>
      <c r="L169" s="9" t="str">
        <f t="shared" si="61"/>
        <v>No</v>
      </c>
    </row>
    <row r="170" spans="1:12" x14ac:dyDescent="0.2">
      <c r="A170" s="4" t="s">
        <v>428</v>
      </c>
      <c r="B170" s="34" t="s">
        <v>217</v>
      </c>
      <c r="C170" s="35">
        <v>4984</v>
      </c>
      <c r="D170" s="43" t="str">
        <f>IF($B170="N/A","N/A",IF(C170&gt;10,"No",IF(C170&lt;-10,"No","Yes")))</f>
        <v>N/A</v>
      </c>
      <c r="E170" s="35">
        <v>5050</v>
      </c>
      <c r="F170" s="43" t="str">
        <f>IF($B170="N/A","N/A",IF(E170&gt;10,"No",IF(E170&lt;-10,"No","Yes")))</f>
        <v>N/A</v>
      </c>
      <c r="G170" s="35">
        <v>4961</v>
      </c>
      <c r="H170" s="43" t="str">
        <f>IF($B170="N/A","N/A",IF(G170&gt;10,"No",IF(G170&lt;-10,"No","Yes")))</f>
        <v>N/A</v>
      </c>
      <c r="I170" s="12">
        <v>1.3240000000000001</v>
      </c>
      <c r="J170" s="12">
        <v>-1.76</v>
      </c>
      <c r="K170" s="44" t="s">
        <v>732</v>
      </c>
      <c r="L170" s="9" t="str">
        <f t="shared" si="61"/>
        <v>Yes</v>
      </c>
    </row>
    <row r="171" spans="1:12" x14ac:dyDescent="0.2">
      <c r="A171" s="4" t="s">
        <v>429</v>
      </c>
      <c r="B171" s="34" t="s">
        <v>217</v>
      </c>
      <c r="C171" s="35">
        <v>99</v>
      </c>
      <c r="D171" s="43" t="str">
        <f>IF($B171="N/A","N/A",IF(C171&gt;10,"No",IF(C171&lt;-10,"No","Yes")))</f>
        <v>N/A</v>
      </c>
      <c r="E171" s="35">
        <v>144</v>
      </c>
      <c r="F171" s="43" t="str">
        <f>IF($B171="N/A","N/A",IF(E171&gt;10,"No",IF(E171&lt;-10,"No","Yes")))</f>
        <v>N/A</v>
      </c>
      <c r="G171" s="35">
        <v>198</v>
      </c>
      <c r="H171" s="43" t="str">
        <f>IF($B171="N/A","N/A",IF(G171&gt;10,"No",IF(G171&lt;-10,"No","Yes")))</f>
        <v>N/A</v>
      </c>
      <c r="I171" s="12">
        <v>45.45</v>
      </c>
      <c r="J171" s="12">
        <v>37.5</v>
      </c>
      <c r="K171" s="44" t="s">
        <v>732</v>
      </c>
      <c r="L171" s="9" t="str">
        <f t="shared" si="61"/>
        <v>No</v>
      </c>
    </row>
    <row r="172" spans="1:12" x14ac:dyDescent="0.2">
      <c r="A172" s="4" t="s">
        <v>430</v>
      </c>
      <c r="B172" s="34" t="s">
        <v>217</v>
      </c>
      <c r="C172" s="35">
        <v>3647</v>
      </c>
      <c r="D172" s="43" t="str">
        <f>IF($B172="N/A","N/A",IF(C172&gt;10,"No",IF(C172&lt;-10,"No","Yes")))</f>
        <v>N/A</v>
      </c>
      <c r="E172" s="35">
        <v>3919</v>
      </c>
      <c r="F172" s="43" t="str">
        <f>IF($B172="N/A","N/A",IF(E172&gt;10,"No",IF(E172&lt;-10,"No","Yes")))</f>
        <v>N/A</v>
      </c>
      <c r="G172" s="35">
        <v>4163</v>
      </c>
      <c r="H172" s="43" t="str">
        <f>IF($B172="N/A","N/A",IF(G172&gt;10,"No",IF(G172&lt;-10,"No","Yes")))</f>
        <v>N/A</v>
      </c>
      <c r="I172" s="12">
        <v>7.4580000000000002</v>
      </c>
      <c r="J172" s="12">
        <v>6.226</v>
      </c>
      <c r="K172" s="44" t="s">
        <v>732</v>
      </c>
      <c r="L172" s="9" t="str">
        <f t="shared" si="61"/>
        <v>Yes</v>
      </c>
    </row>
    <row r="173" spans="1:12" x14ac:dyDescent="0.2">
      <c r="A173" s="4" t="s">
        <v>431</v>
      </c>
      <c r="B173" s="34" t="s">
        <v>217</v>
      </c>
      <c r="C173" s="35">
        <v>2708</v>
      </c>
      <c r="D173" s="43" t="str">
        <f>IF($B173="N/A","N/A",IF(C173&gt;10,"No",IF(C173&lt;-10,"No","Yes")))</f>
        <v>N/A</v>
      </c>
      <c r="E173" s="35">
        <v>2965</v>
      </c>
      <c r="F173" s="43" t="str">
        <f>IF($B173="N/A","N/A",IF(E173&gt;10,"No",IF(E173&lt;-10,"No","Yes")))</f>
        <v>N/A</v>
      </c>
      <c r="G173" s="35">
        <v>3270</v>
      </c>
      <c r="H173" s="43" t="str">
        <f>IF($B173="N/A","N/A",IF(G173&gt;10,"No",IF(G173&lt;-10,"No","Yes")))</f>
        <v>N/A</v>
      </c>
      <c r="I173" s="12">
        <v>9.49</v>
      </c>
      <c r="J173" s="12">
        <v>10.29</v>
      </c>
      <c r="K173" s="44" t="s">
        <v>732</v>
      </c>
      <c r="L173" s="9" t="str">
        <f t="shared" si="61"/>
        <v>Yes</v>
      </c>
    </row>
    <row r="174" spans="1:12" x14ac:dyDescent="0.2">
      <c r="A174" s="4" t="s">
        <v>432</v>
      </c>
      <c r="B174" s="34" t="s">
        <v>217</v>
      </c>
      <c r="C174" s="35">
        <v>12</v>
      </c>
      <c r="D174" s="43" t="str">
        <f>IF($B174="N/A","N/A",IF(C174&gt;10,"No",IF(C174&lt;-10,"No","Yes")))</f>
        <v>N/A</v>
      </c>
      <c r="E174" s="35">
        <v>11</v>
      </c>
      <c r="F174" s="43" t="str">
        <f>IF($B174="N/A","N/A",IF(E174&gt;10,"No",IF(E174&lt;-10,"No","Yes")))</f>
        <v>N/A</v>
      </c>
      <c r="G174" s="35">
        <v>0</v>
      </c>
      <c r="H174" s="43" t="str">
        <f>IF($B174="N/A","N/A",IF(G174&gt;10,"No",IF(G174&lt;-10,"No","Yes")))</f>
        <v>N/A</v>
      </c>
      <c r="I174" s="12">
        <v>-25</v>
      </c>
      <c r="J174" s="12">
        <v>-100</v>
      </c>
      <c r="K174" s="44" t="s">
        <v>732</v>
      </c>
      <c r="L174" s="9" t="str">
        <f t="shared" si="61"/>
        <v>No</v>
      </c>
    </row>
    <row r="175" spans="1:12" x14ac:dyDescent="0.2">
      <c r="A175" s="6" t="s">
        <v>1017</v>
      </c>
      <c r="B175" s="34" t="s">
        <v>217</v>
      </c>
      <c r="C175" s="35">
        <v>8979</v>
      </c>
      <c r="D175" s="43" t="str">
        <f t="shared" si="58"/>
        <v>N/A</v>
      </c>
      <c r="E175" s="35">
        <v>9456</v>
      </c>
      <c r="F175" s="43" t="str">
        <f t="shared" si="59"/>
        <v>N/A</v>
      </c>
      <c r="G175" s="35">
        <v>9715</v>
      </c>
      <c r="H175" s="43" t="str">
        <f t="shared" si="60"/>
        <v>N/A</v>
      </c>
      <c r="I175" s="12">
        <v>5.3120000000000003</v>
      </c>
      <c r="J175" s="12">
        <v>2.7389999999999999</v>
      </c>
      <c r="K175" s="44" t="s">
        <v>732</v>
      </c>
      <c r="L175" s="9" t="str">
        <f t="shared" si="61"/>
        <v>Yes</v>
      </c>
    </row>
    <row r="176" spans="1:12" x14ac:dyDescent="0.2">
      <c r="A176" s="4" t="s">
        <v>1018</v>
      </c>
      <c r="B176" s="34" t="s">
        <v>217</v>
      </c>
      <c r="C176" s="35">
        <v>4895</v>
      </c>
      <c r="D176" s="43" t="str">
        <f>IF($B176="N/A","N/A",IF(C176&gt;10,"No",IF(C176&lt;-10,"No","Yes")))</f>
        <v>N/A</v>
      </c>
      <c r="E176" s="35">
        <v>4959</v>
      </c>
      <c r="F176" s="43" t="str">
        <f>IF($B176="N/A","N/A",IF(E176&gt;10,"No",IF(E176&lt;-10,"No","Yes")))</f>
        <v>N/A</v>
      </c>
      <c r="G176" s="35">
        <v>4873</v>
      </c>
      <c r="H176" s="43" t="str">
        <f>IF($B176="N/A","N/A",IF(G176&gt;10,"No",IF(G176&lt;-10,"No","Yes")))</f>
        <v>N/A</v>
      </c>
      <c r="I176" s="12">
        <v>1.3069999999999999</v>
      </c>
      <c r="J176" s="12">
        <v>-1.73</v>
      </c>
      <c r="K176" s="44" t="s">
        <v>732</v>
      </c>
      <c r="L176" s="9" t="str">
        <f t="shared" si="61"/>
        <v>Yes</v>
      </c>
    </row>
    <row r="177" spans="1:12" x14ac:dyDescent="0.2">
      <c r="A177" s="4" t="s">
        <v>1019</v>
      </c>
      <c r="B177" s="34" t="s">
        <v>217</v>
      </c>
      <c r="C177" s="35">
        <v>96</v>
      </c>
      <c r="D177" s="43" t="str">
        <f>IF($B177="N/A","N/A",IF(C177&gt;10,"No",IF(C177&lt;-10,"No","Yes")))</f>
        <v>N/A</v>
      </c>
      <c r="E177" s="35">
        <v>141</v>
      </c>
      <c r="F177" s="43" t="str">
        <f>IF($B177="N/A","N/A",IF(E177&gt;10,"No",IF(E177&lt;-10,"No","Yes")))</f>
        <v>N/A</v>
      </c>
      <c r="G177" s="35">
        <v>193</v>
      </c>
      <c r="H177" s="43" t="str">
        <f>IF($B177="N/A","N/A",IF(G177&gt;10,"No",IF(G177&lt;-10,"No","Yes")))</f>
        <v>N/A</v>
      </c>
      <c r="I177" s="12">
        <v>46.88</v>
      </c>
      <c r="J177" s="12">
        <v>36.880000000000003</v>
      </c>
      <c r="K177" s="44" t="s">
        <v>732</v>
      </c>
      <c r="L177" s="9" t="str">
        <f t="shared" si="61"/>
        <v>No</v>
      </c>
    </row>
    <row r="178" spans="1:12" ht="25.5" x14ac:dyDescent="0.2">
      <c r="A178" s="4" t="s">
        <v>1020</v>
      </c>
      <c r="B178" s="34" t="s">
        <v>217</v>
      </c>
      <c r="C178" s="35">
        <v>2505</v>
      </c>
      <c r="D178" s="43" t="str">
        <f>IF($B178="N/A","N/A",IF(C178&gt;10,"No",IF(C178&lt;-10,"No","Yes")))</f>
        <v>N/A</v>
      </c>
      <c r="E178" s="35">
        <v>2698</v>
      </c>
      <c r="F178" s="43" t="str">
        <f>IF($B178="N/A","N/A",IF(E178&gt;10,"No",IF(E178&lt;-10,"No","Yes")))</f>
        <v>N/A</v>
      </c>
      <c r="G178" s="35">
        <v>2831</v>
      </c>
      <c r="H178" s="43" t="str">
        <f>IF($B178="N/A","N/A",IF(G178&gt;10,"No",IF(G178&lt;-10,"No","Yes")))</f>
        <v>N/A</v>
      </c>
      <c r="I178" s="12">
        <v>7.7050000000000001</v>
      </c>
      <c r="J178" s="12">
        <v>4.93</v>
      </c>
      <c r="K178" s="44" t="s">
        <v>732</v>
      </c>
      <c r="L178" s="9" t="str">
        <f t="shared" si="61"/>
        <v>Yes</v>
      </c>
    </row>
    <row r="179" spans="1:12" ht="25.5" x14ac:dyDescent="0.2">
      <c r="A179" s="4" t="s">
        <v>1021</v>
      </c>
      <c r="B179" s="34" t="s">
        <v>217</v>
      </c>
      <c r="C179" s="35">
        <v>1472</v>
      </c>
      <c r="D179" s="43" t="str">
        <f>IF($B179="N/A","N/A",IF(C179&gt;10,"No",IF(C179&lt;-10,"No","Yes")))</f>
        <v>N/A</v>
      </c>
      <c r="E179" s="35">
        <v>1651</v>
      </c>
      <c r="F179" s="43" t="str">
        <f>IF($B179="N/A","N/A",IF(E179&gt;10,"No",IF(E179&lt;-10,"No","Yes")))</f>
        <v>N/A</v>
      </c>
      <c r="G179" s="35">
        <v>1818</v>
      </c>
      <c r="H179" s="43" t="str">
        <f>IF($B179="N/A","N/A",IF(G179&gt;10,"No",IF(G179&lt;-10,"No","Yes")))</f>
        <v>N/A</v>
      </c>
      <c r="I179" s="12">
        <v>12.16</v>
      </c>
      <c r="J179" s="12">
        <v>10.119999999999999</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0</v>
      </c>
      <c r="H180" s="43" t="str">
        <f>IF($B180="N/A","N/A",IF(G180&gt;10,"No",IF(G180&lt;-10,"No","Yes")))</f>
        <v>N/A</v>
      </c>
      <c r="I180" s="12">
        <v>-36.4</v>
      </c>
      <c r="J180" s="12">
        <v>-100</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2471</v>
      </c>
      <c r="D205" s="11" t="str">
        <f t="shared" si="58"/>
        <v>N/A</v>
      </c>
      <c r="E205" s="1">
        <v>2631</v>
      </c>
      <c r="F205" s="11" t="str">
        <f t="shared" si="59"/>
        <v>N/A</v>
      </c>
      <c r="G205" s="1">
        <v>2877</v>
      </c>
      <c r="H205" s="11" t="str">
        <f t="shared" si="60"/>
        <v>N/A</v>
      </c>
      <c r="I205" s="56">
        <v>6.4749999999999996</v>
      </c>
      <c r="J205" s="56">
        <v>9.35</v>
      </c>
      <c r="K205" s="47" t="s">
        <v>732</v>
      </c>
      <c r="L205" s="11" t="str">
        <f t="shared" si="61"/>
        <v>Yes</v>
      </c>
    </row>
    <row r="206" spans="1:12" x14ac:dyDescent="0.2">
      <c r="A206" s="4" t="s">
        <v>1048</v>
      </c>
      <c r="B206" s="34" t="s">
        <v>217</v>
      </c>
      <c r="C206" s="35">
        <v>89</v>
      </c>
      <c r="D206" s="43" t="str">
        <f t="shared" si="58"/>
        <v>N/A</v>
      </c>
      <c r="E206" s="35">
        <v>91</v>
      </c>
      <c r="F206" s="43" t="str">
        <f t="shared" si="59"/>
        <v>N/A</v>
      </c>
      <c r="G206" s="35">
        <v>88</v>
      </c>
      <c r="H206" s="43" t="str">
        <f t="shared" si="60"/>
        <v>N/A</v>
      </c>
      <c r="I206" s="12">
        <v>2.2469999999999999</v>
      </c>
      <c r="J206" s="12">
        <v>-3.3</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0</v>
      </c>
      <c r="J207" s="12">
        <v>66.67</v>
      </c>
      <c r="K207" s="44" t="s">
        <v>732</v>
      </c>
      <c r="L207" s="9" t="str">
        <f t="shared" si="61"/>
        <v>No</v>
      </c>
    </row>
    <row r="208" spans="1:12" ht="25.5" x14ac:dyDescent="0.2">
      <c r="A208" s="4" t="s">
        <v>1050</v>
      </c>
      <c r="B208" s="34" t="s">
        <v>217</v>
      </c>
      <c r="C208" s="35">
        <v>1142</v>
      </c>
      <c r="D208" s="43" t="str">
        <f t="shared" si="58"/>
        <v>N/A</v>
      </c>
      <c r="E208" s="35">
        <v>1221</v>
      </c>
      <c r="F208" s="43" t="str">
        <f t="shared" si="59"/>
        <v>N/A</v>
      </c>
      <c r="G208" s="35">
        <v>1332</v>
      </c>
      <c r="H208" s="43" t="str">
        <f t="shared" si="60"/>
        <v>N/A</v>
      </c>
      <c r="I208" s="12">
        <v>6.9180000000000001</v>
      </c>
      <c r="J208" s="12">
        <v>9.0909999999999993</v>
      </c>
      <c r="K208" s="44" t="s">
        <v>732</v>
      </c>
      <c r="L208" s="9" t="str">
        <f t="shared" si="61"/>
        <v>Yes</v>
      </c>
    </row>
    <row r="209" spans="1:12" ht="25.5" x14ac:dyDescent="0.2">
      <c r="A209" s="4" t="s">
        <v>1051</v>
      </c>
      <c r="B209" s="34" t="s">
        <v>217</v>
      </c>
      <c r="C209" s="35">
        <v>1236</v>
      </c>
      <c r="D209" s="43" t="str">
        <f t="shared" si="58"/>
        <v>N/A</v>
      </c>
      <c r="E209" s="35">
        <v>1314</v>
      </c>
      <c r="F209" s="43" t="str">
        <f t="shared" si="59"/>
        <v>N/A</v>
      </c>
      <c r="G209" s="35">
        <v>1452</v>
      </c>
      <c r="H209" s="43" t="str">
        <f t="shared" si="60"/>
        <v>N/A</v>
      </c>
      <c r="I209" s="12">
        <v>6.3109999999999999</v>
      </c>
      <c r="J209" s="12">
        <v>10.5</v>
      </c>
      <c r="K209" s="44" t="s">
        <v>732</v>
      </c>
      <c r="L209" s="9" t="str">
        <f t="shared" si="61"/>
        <v>Yes</v>
      </c>
    </row>
    <row r="210" spans="1:12" ht="25.5" x14ac:dyDescent="0.2">
      <c r="A210" s="4" t="s">
        <v>1052</v>
      </c>
      <c r="B210" s="34" t="s">
        <v>217</v>
      </c>
      <c r="C210" s="35">
        <v>11</v>
      </c>
      <c r="D210" s="43" t="str">
        <f t="shared" si="58"/>
        <v>N/A</v>
      </c>
      <c r="E210" s="35">
        <v>11</v>
      </c>
      <c r="F210" s="43" t="str">
        <f t="shared" si="59"/>
        <v>N/A</v>
      </c>
      <c r="G210" s="35">
        <v>0</v>
      </c>
      <c r="H210" s="43" t="str">
        <f t="shared" si="60"/>
        <v>N/A</v>
      </c>
      <c r="I210" s="12">
        <v>100</v>
      </c>
      <c r="J210" s="12">
        <v>-100</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8.9170305676999995</v>
      </c>
      <c r="D235" s="43" t="str">
        <f>IF($B235="N/A","N/A",IF(C235&lt;15,"Yes","No"))</f>
        <v>Yes</v>
      </c>
      <c r="E235" s="8">
        <v>8.8111193844999995</v>
      </c>
      <c r="F235" s="43" t="str">
        <f>IF($B235="N/A","N/A",IF(E235&lt;15,"Yes","No"))</f>
        <v>Yes</v>
      </c>
      <c r="G235" s="8">
        <v>6.0038119440999997</v>
      </c>
      <c r="H235" s="43" t="str">
        <f>IF($B235="N/A","N/A",IF(G235&lt;15,"Yes","No"))</f>
        <v>Yes</v>
      </c>
      <c r="I235" s="12">
        <v>-1.19</v>
      </c>
      <c r="J235" s="12">
        <v>-31.9</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1643</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0.26776322079999998</v>
      </c>
      <c r="D237" s="43" t="str">
        <f>IF($B237="N/A","N/A",IF(C237&lt;10,"Yes","No"))</f>
        <v>Yes</v>
      </c>
      <c r="E237" s="8">
        <v>0.10875475800000001</v>
      </c>
      <c r="F237" s="43" t="str">
        <f>IF($B237="N/A","N/A",IF(E237&lt;10,"Yes","No"))</f>
        <v>Yes</v>
      </c>
      <c r="G237" s="8">
        <v>12.189331553000001</v>
      </c>
      <c r="H237" s="43" t="str">
        <f>IF($B237="N/A","N/A",IF(G237&lt;10,"Yes","No"))</f>
        <v>No</v>
      </c>
      <c r="I237" s="12">
        <v>-59.4</v>
      </c>
      <c r="J237" s="12">
        <v>11108</v>
      </c>
      <c r="K237" s="44" t="s">
        <v>732</v>
      </c>
      <c r="L237" s="9" t="str">
        <f t="shared" si="63"/>
        <v>No</v>
      </c>
    </row>
    <row r="238" spans="1:12" x14ac:dyDescent="0.2">
      <c r="A238" s="2" t="s">
        <v>72</v>
      </c>
      <c r="B238" s="34" t="s">
        <v>217</v>
      </c>
      <c r="C238" s="8">
        <v>0</v>
      </c>
      <c r="D238" s="43" t="str">
        <f t="shared" si="58"/>
        <v>N/A</v>
      </c>
      <c r="E238" s="8">
        <v>0</v>
      </c>
      <c r="F238" s="43" t="str">
        <f t="shared" si="59"/>
        <v>N/A</v>
      </c>
      <c r="G238" s="8">
        <v>0</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v>8.9170305676999995</v>
      </c>
      <c r="D239" s="43" t="str">
        <f>IF($B239="N/A","N/A",IF(C239&lt;15,"Yes","No"))</f>
        <v>Yes</v>
      </c>
      <c r="E239" s="9">
        <v>8.8111193844999995</v>
      </c>
      <c r="F239" s="43" t="str">
        <f>IF($B239="N/A","N/A",IF(E239&lt;15,"Yes","No"))</f>
        <v>Yes</v>
      </c>
      <c r="G239" s="9">
        <v>6.0038119440999997</v>
      </c>
      <c r="H239" s="43" t="str">
        <f>IF($B239="N/A","N/A",IF(G239&lt;15,"Yes","No"))</f>
        <v>Yes</v>
      </c>
      <c r="I239" s="12">
        <v>-1.19</v>
      </c>
      <c r="J239" s="12">
        <v>-31.9</v>
      </c>
      <c r="K239" s="44" t="s">
        <v>732</v>
      </c>
      <c r="L239" s="9" t="str">
        <f t="shared" si="63"/>
        <v>No</v>
      </c>
    </row>
    <row r="240" spans="1:12" ht="25.5" x14ac:dyDescent="0.2">
      <c r="A240" s="16" t="s">
        <v>156</v>
      </c>
      <c r="B240" s="34" t="s">
        <v>217</v>
      </c>
      <c r="C240" s="35">
        <v>299</v>
      </c>
      <c r="D240" s="43" t="str">
        <f>IF($B240="N/A","N/A",IF(C240&gt;10,"No",IF(C240&lt;-10,"No","Yes")))</f>
        <v>N/A</v>
      </c>
      <c r="E240" s="35">
        <v>315</v>
      </c>
      <c r="F240" s="43" t="str">
        <f>IF($B240="N/A","N/A",IF(E240&gt;10,"No",IF(E240&lt;-10,"No","Yes")))</f>
        <v>N/A</v>
      </c>
      <c r="G240" s="35">
        <v>64</v>
      </c>
      <c r="H240" s="43" t="str">
        <f>IF($B240="N/A","N/A",IF(G240&gt;10,"No",IF(G240&lt;-10,"No","Yes")))</f>
        <v>N/A</v>
      </c>
      <c r="I240" s="12">
        <v>5.351</v>
      </c>
      <c r="J240" s="12">
        <v>-79.7</v>
      </c>
      <c r="K240" s="44" t="s">
        <v>732</v>
      </c>
      <c r="L240" s="9" t="str">
        <f>IF(J240="Div by 0", "N/A", IF(K240="N/A","N/A", IF(J240&gt;VALUE(MID(K240,1,2)), "No", IF(J240&lt;-1*VALUE(MID(K240,1,2)), "No", "Yes"))))</f>
        <v>No</v>
      </c>
    </row>
    <row r="241" spans="1:12" x14ac:dyDescent="0.2">
      <c r="A241" s="16" t="s">
        <v>1081</v>
      </c>
      <c r="B241" s="34" t="s">
        <v>217</v>
      </c>
      <c r="C241" s="35">
        <v>10457</v>
      </c>
      <c r="D241" s="43" t="str">
        <f t="shared" ref="D241" si="67">IF($B241="N/A","N/A",IF(C241&gt;10,"No",IF(C241&lt;-10,"No","Yes")))</f>
        <v>N/A</v>
      </c>
      <c r="E241" s="35">
        <v>11034</v>
      </c>
      <c r="F241" s="43" t="str">
        <f t="shared" ref="F241" si="68">IF($B241="N/A","N/A",IF(E241&gt;10,"No",IF(E241&lt;-10,"No","Yes")))</f>
        <v>N/A</v>
      </c>
      <c r="G241" s="35">
        <v>13479</v>
      </c>
      <c r="H241" s="43" t="str">
        <f>IF($B241="N/A","N/A",IF(G241&gt;10,"No",IF(G241&lt;-10,"No","Yes")))</f>
        <v>N/A</v>
      </c>
      <c r="I241" s="12">
        <v>5.5179999999999998</v>
      </c>
      <c r="J241" s="12">
        <v>22.16</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102</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0.30013241140000002</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v>0</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1</v>
      </c>
      <c r="F274" s="43" t="str">
        <f t="shared" ref="F274:F275" si="74">IF($B274="N/A","N/A",IF(E274&gt;0,"No",IF(E274&lt;0,"No","Yes")))</f>
        <v>No</v>
      </c>
      <c r="G274" s="1">
        <v>0</v>
      </c>
      <c r="H274" s="43" t="str">
        <f t="shared" ref="H274:H275" si="75">IF($B274="N/A","N/A",IF(G274&gt;0,"No",IF(G274&lt;0,"No","Yes")))</f>
        <v>Yes</v>
      </c>
      <c r="I274" s="12">
        <v>0</v>
      </c>
      <c r="J274" s="12">
        <v>-100</v>
      </c>
      <c r="K274" s="44" t="s">
        <v>732</v>
      </c>
      <c r="L274" s="9" t="str">
        <f t="shared" si="69"/>
        <v>No</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61538</v>
      </c>
      <c r="F276" s="11" t="str">
        <f t="shared" ref="F276:F277" si="77">IF($B276="N/A","N/A",IF(E276&gt;10,"No",IF(E276&lt;-10,"No","Yes")))</f>
        <v>N/A</v>
      </c>
      <c r="G276" s="1">
        <v>102</v>
      </c>
      <c r="H276" s="11" t="str">
        <f t="shared" ref="H276:H277" si="78">IF($B276="N/A","N/A",IF(G276&gt;10,"No",IF(G276&lt;-10,"No","Yes")))</f>
        <v>N/A</v>
      </c>
      <c r="I276" s="12" t="s">
        <v>217</v>
      </c>
      <c r="J276" s="12">
        <v>-99.8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52082.583333000002</v>
      </c>
      <c r="F277" s="11" t="str">
        <f t="shared" si="77"/>
        <v>N/A</v>
      </c>
      <c r="G277" s="1">
        <v>50.166666667000001</v>
      </c>
      <c r="H277" s="11" t="str">
        <f t="shared" si="78"/>
        <v>N/A</v>
      </c>
      <c r="I277" s="12" t="s">
        <v>217</v>
      </c>
      <c r="J277" s="12">
        <v>-99.9</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295</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296</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30.333333332999999</v>
      </c>
      <c r="H280" s="11" t="str">
        <f t="shared" si="81"/>
        <v>N/A</v>
      </c>
      <c r="I280" s="12" t="s">
        <v>1743</v>
      </c>
      <c r="J280" s="12" t="s">
        <v>1743</v>
      </c>
      <c r="K280" s="1" t="s">
        <v>217</v>
      </c>
      <c r="L280" s="9" t="str">
        <f t="shared" si="82"/>
        <v>N/A</v>
      </c>
    </row>
    <row r="281" spans="1:12" x14ac:dyDescent="0.2">
      <c r="A281" s="16" t="s">
        <v>694</v>
      </c>
      <c r="B281" s="1" t="s">
        <v>217</v>
      </c>
      <c r="C281" s="1">
        <v>8864</v>
      </c>
      <c r="D281" s="11" t="str">
        <f t="shared" si="76"/>
        <v>N/A</v>
      </c>
      <c r="E281" s="1">
        <v>9166</v>
      </c>
      <c r="F281" s="11" t="str">
        <f t="shared" si="80"/>
        <v>N/A</v>
      </c>
      <c r="G281" s="1">
        <v>10264</v>
      </c>
      <c r="H281" s="11" t="str">
        <f t="shared" si="81"/>
        <v>N/A</v>
      </c>
      <c r="I281" s="12">
        <v>3.407</v>
      </c>
      <c r="J281" s="12">
        <v>11.98</v>
      </c>
      <c r="K281" s="1" t="s">
        <v>217</v>
      </c>
      <c r="L281" s="9" t="str">
        <f t="shared" si="82"/>
        <v>N/A</v>
      </c>
    </row>
    <row r="282" spans="1:12" x14ac:dyDescent="0.2">
      <c r="A282" s="16" t="s">
        <v>695</v>
      </c>
      <c r="B282" s="1" t="s">
        <v>217</v>
      </c>
      <c r="C282" s="1">
        <v>10084</v>
      </c>
      <c r="D282" s="11" t="str">
        <f t="shared" si="76"/>
        <v>N/A</v>
      </c>
      <c r="E282" s="1">
        <v>10431</v>
      </c>
      <c r="F282" s="11" t="str">
        <f t="shared" si="80"/>
        <v>N/A</v>
      </c>
      <c r="G282" s="1">
        <v>12365</v>
      </c>
      <c r="H282" s="11" t="str">
        <f t="shared" si="81"/>
        <v>N/A</v>
      </c>
      <c r="I282" s="12">
        <v>3.4409999999999998</v>
      </c>
      <c r="J282" s="12">
        <v>18.54</v>
      </c>
      <c r="K282" s="1" t="s">
        <v>217</v>
      </c>
      <c r="L282" s="9" t="str">
        <f t="shared" si="82"/>
        <v>N/A</v>
      </c>
    </row>
    <row r="283" spans="1:12" ht="25.5" x14ac:dyDescent="0.2">
      <c r="A283" s="16" t="s">
        <v>696</v>
      </c>
      <c r="B283" s="1" t="s">
        <v>217</v>
      </c>
      <c r="C283" s="1">
        <v>8275.25</v>
      </c>
      <c r="D283" s="11" t="str">
        <f t="shared" si="76"/>
        <v>N/A</v>
      </c>
      <c r="E283" s="1">
        <v>8470.6666667000009</v>
      </c>
      <c r="F283" s="11" t="str">
        <f t="shared" si="80"/>
        <v>N/A</v>
      </c>
      <c r="G283" s="1">
        <v>8917.1666667000009</v>
      </c>
      <c r="H283" s="11" t="str">
        <f t="shared" si="81"/>
        <v>N/A</v>
      </c>
      <c r="I283" s="12">
        <v>2.3610000000000002</v>
      </c>
      <c r="J283" s="12">
        <v>5.2709999999999999</v>
      </c>
      <c r="K283" s="1" t="s">
        <v>217</v>
      </c>
      <c r="L283" s="9" t="str">
        <f t="shared" si="82"/>
        <v>N/A</v>
      </c>
    </row>
    <row r="284" spans="1:12" x14ac:dyDescent="0.2">
      <c r="A284" s="16" t="s">
        <v>403</v>
      </c>
      <c r="B284" s="34" t="s">
        <v>294</v>
      </c>
      <c r="C284" s="8">
        <v>27.035929970000002</v>
      </c>
      <c r="D284" s="43" t="str">
        <f>IF($B284="N/A","N/A",IF(C284&lt;=40,"Yes","No"))</f>
        <v>Yes</v>
      </c>
      <c r="E284" s="8">
        <v>27.277326428999999</v>
      </c>
      <c r="F284" s="43" t="str">
        <f>IF($B284="N/A","N/A",IF(E284&lt;=40,"Yes","No"))</f>
        <v>Yes</v>
      </c>
      <c r="G284" s="8">
        <v>28.713702231999999</v>
      </c>
      <c r="H284" s="43" t="str">
        <f>IF($B284="N/A","N/A",IF(G284&lt;=40,"Yes","No"))</f>
        <v>Yes</v>
      </c>
      <c r="I284" s="12">
        <v>0.89290000000000003</v>
      </c>
      <c r="J284" s="12">
        <v>5.266</v>
      </c>
      <c r="K284" s="44" t="s">
        <v>734</v>
      </c>
      <c r="L284" s="9" t="str">
        <f t="shared" si="82"/>
        <v>Yes</v>
      </c>
    </row>
    <row r="285" spans="1:12" x14ac:dyDescent="0.2">
      <c r="A285" s="16" t="s">
        <v>697</v>
      </c>
      <c r="B285" s="1" t="s">
        <v>217</v>
      </c>
      <c r="C285" s="1" t="s">
        <v>217</v>
      </c>
      <c r="D285" s="11" t="str">
        <f t="shared" ref="D285:D303" si="83">IF($B285="N/A","N/A",IF(C285&gt;10,"No",IF(C285&lt;-10,"No","Yes")))</f>
        <v>N/A</v>
      </c>
      <c r="E285" s="1">
        <v>12871</v>
      </c>
      <c r="F285" s="11" t="str">
        <f t="shared" ref="F285:F286" si="84">IF($B285="N/A","N/A",IF(E285&gt;10,"No",IF(E285&lt;-10,"No","Yes")))</f>
        <v>N/A</v>
      </c>
      <c r="G285" s="1">
        <v>11066</v>
      </c>
      <c r="H285" s="11" t="str">
        <f t="shared" ref="H285:H286" si="85">IF($B285="N/A","N/A",IF(G285&gt;10,"No",IF(G285&lt;-10,"No","Yes")))</f>
        <v>N/A</v>
      </c>
      <c r="I285" s="12" t="s">
        <v>217</v>
      </c>
      <c r="J285" s="12">
        <v>-14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5634.5833333</v>
      </c>
      <c r="F286" s="11" t="str">
        <f t="shared" si="84"/>
        <v>N/A</v>
      </c>
      <c r="G286" s="1">
        <v>4551.4166667</v>
      </c>
      <c r="H286" s="11" t="str">
        <f t="shared" si="85"/>
        <v>N/A</v>
      </c>
      <c r="I286" s="12" t="s">
        <v>217</v>
      </c>
      <c r="J286" s="12">
        <v>-19.2</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153486</v>
      </c>
      <c r="D293" s="11" t="str">
        <f t="shared" si="83"/>
        <v>N/A</v>
      </c>
      <c r="E293" s="1">
        <v>166575</v>
      </c>
      <c r="F293" s="11" t="str">
        <f t="shared" si="90"/>
        <v>N/A</v>
      </c>
      <c r="G293" s="1">
        <v>242613</v>
      </c>
      <c r="H293" s="11" t="str">
        <f t="shared" si="91"/>
        <v>N/A</v>
      </c>
      <c r="I293" s="12">
        <v>8.5280000000000005</v>
      </c>
      <c r="J293" s="12">
        <v>45.65</v>
      </c>
      <c r="K293" s="1" t="s">
        <v>217</v>
      </c>
      <c r="L293" s="9" t="str">
        <f t="shared" si="92"/>
        <v>N/A</v>
      </c>
    </row>
    <row r="294" spans="1:12" x14ac:dyDescent="0.2">
      <c r="A294" s="16" t="s">
        <v>713</v>
      </c>
      <c r="B294" s="1" t="s">
        <v>217</v>
      </c>
      <c r="C294" s="1">
        <v>112865.16667000001</v>
      </c>
      <c r="D294" s="11" t="str">
        <f t="shared" si="83"/>
        <v>N/A</v>
      </c>
      <c r="E294" s="1">
        <v>122148.5</v>
      </c>
      <c r="F294" s="11" t="str">
        <f t="shared" si="90"/>
        <v>N/A</v>
      </c>
      <c r="G294" s="1">
        <v>189116.83332999999</v>
      </c>
      <c r="H294" s="11" t="str">
        <f t="shared" si="91"/>
        <v>N/A</v>
      </c>
      <c r="I294" s="12">
        <v>8.2249999999999996</v>
      </c>
      <c r="J294" s="12">
        <v>54.83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9187</v>
      </c>
      <c r="F308" s="1" t="s">
        <v>217</v>
      </c>
      <c r="G308" s="1">
        <v>10601</v>
      </c>
      <c r="H308" s="1" t="s">
        <v>217</v>
      </c>
      <c r="I308" s="12" t="s">
        <v>217</v>
      </c>
      <c r="J308" s="12">
        <v>15.39</v>
      </c>
      <c r="K308" s="1" t="s">
        <v>217</v>
      </c>
      <c r="L308" s="9" t="str">
        <f>IF(J308="Div by 0", "N/A", IF(K308="N/A","N/A", IF(J308&gt;VALUE(MID(K308,1,2)), "No", IF(J308&lt;-1*VALUE(MID(K308,1,2)), "No", "Yes"))))</f>
        <v>N/A</v>
      </c>
    </row>
    <row r="309" spans="1:12" x14ac:dyDescent="0.2">
      <c r="A309" s="72" t="s">
        <v>73</v>
      </c>
      <c r="B309" s="34" t="s">
        <v>217</v>
      </c>
      <c r="C309" s="35">
        <v>178303</v>
      </c>
      <c r="D309" s="43" t="str">
        <f>IF($B309="N/A","N/A",IF(C309&gt;10,"No",IF(C309&lt;-10,"No","Yes")))</f>
        <v>N/A</v>
      </c>
      <c r="E309" s="35">
        <v>188781</v>
      </c>
      <c r="F309" s="43" t="str">
        <f>IF($B309="N/A","N/A",IF(E309&gt;10,"No",IF(E309&lt;-10,"No","Yes")))</f>
        <v>N/A</v>
      </c>
      <c r="G309" s="35">
        <v>198103</v>
      </c>
      <c r="H309" s="43" t="str">
        <f>IF($B309="N/A","N/A",IF(G309&gt;10,"No",IF(G309&lt;-10,"No","Yes")))</f>
        <v>N/A</v>
      </c>
      <c r="I309" s="12">
        <v>5.8769999999999998</v>
      </c>
      <c r="J309" s="12">
        <v>4.9379999999999997</v>
      </c>
      <c r="K309" s="44" t="s">
        <v>734</v>
      </c>
      <c r="L309" s="9" t="str">
        <f t="shared" ref="L309:L338" si="94">IF(J309="Div by 0", "N/A", IF(K309="N/A","N/A", IF(J309&gt;VALUE(MID(K309,1,2)), "No", IF(J309&lt;-1*VALUE(MID(K309,1,2)), "No", "Yes"))))</f>
        <v>Yes</v>
      </c>
    </row>
    <row r="310" spans="1:12" x14ac:dyDescent="0.2">
      <c r="A310" s="57" t="s">
        <v>186</v>
      </c>
      <c r="B310" s="34" t="s">
        <v>217</v>
      </c>
      <c r="C310" s="35">
        <v>13954</v>
      </c>
      <c r="D310" s="11" t="str">
        <f t="shared" ref="D310:D313" si="95">IF($B310="N/A","N/A",IF(C310&gt;10,"No",IF(C310&lt;-10,"No","Yes")))</f>
        <v>N/A</v>
      </c>
      <c r="E310" s="35">
        <v>14428</v>
      </c>
      <c r="F310" s="11" t="str">
        <f t="shared" ref="F310:F313" si="96">IF($B310="N/A","N/A",IF(E310&gt;10,"No",IF(E310&lt;-10,"No","Yes")))</f>
        <v>N/A</v>
      </c>
      <c r="G310" s="35">
        <v>14353</v>
      </c>
      <c r="H310" s="11" t="str">
        <f t="shared" ref="H310:H313" si="97">IF($B310="N/A","N/A",IF(G310&gt;10,"No",IF(G310&lt;-10,"No","Yes")))</f>
        <v>N/A</v>
      </c>
      <c r="I310" s="12">
        <v>3.3969999999999998</v>
      </c>
      <c r="J310" s="12">
        <v>-0.52</v>
      </c>
      <c r="K310" s="44" t="s">
        <v>734</v>
      </c>
      <c r="L310" s="9" t="str">
        <f>IF(J310="Div by 0", "N/A", IF(OR(J310="N/A",K310="N/A"),"N/A", IF(J310&gt;VALUE(MID(K310,1,2)), "No", IF(J310&lt;-1*VALUE(MID(K310,1,2)), "No", "Yes"))))</f>
        <v>Yes</v>
      </c>
    </row>
    <row r="311" spans="1:12" x14ac:dyDescent="0.2">
      <c r="A311" s="57" t="s">
        <v>187</v>
      </c>
      <c r="B311" s="34" t="s">
        <v>217</v>
      </c>
      <c r="C311" s="35">
        <v>34389</v>
      </c>
      <c r="D311" s="11" t="str">
        <f t="shared" si="95"/>
        <v>N/A</v>
      </c>
      <c r="E311" s="35">
        <v>35787</v>
      </c>
      <c r="F311" s="11" t="str">
        <f t="shared" si="96"/>
        <v>N/A</v>
      </c>
      <c r="G311" s="35">
        <v>35854</v>
      </c>
      <c r="H311" s="11" t="str">
        <f t="shared" si="97"/>
        <v>N/A</v>
      </c>
      <c r="I311" s="12">
        <v>4.0650000000000004</v>
      </c>
      <c r="J311" s="12">
        <v>0.18720000000000001</v>
      </c>
      <c r="K311" s="44" t="s">
        <v>734</v>
      </c>
      <c r="L311" s="9" t="str">
        <f t="shared" ref="L311:L313" si="98">IF(J311="Div by 0", "N/A", IF(OR(J311="N/A",K311="N/A"),"N/A", IF(J311&gt;VALUE(MID(K311,1,2)), "No", IF(J311&lt;-1*VALUE(MID(K311,1,2)), "No", "Yes"))))</f>
        <v>Yes</v>
      </c>
    </row>
    <row r="312" spans="1:12" x14ac:dyDescent="0.2">
      <c r="A312" s="57" t="s">
        <v>188</v>
      </c>
      <c r="B312" s="34" t="s">
        <v>217</v>
      </c>
      <c r="C312" s="35">
        <v>114415</v>
      </c>
      <c r="D312" s="11" t="str">
        <f t="shared" si="95"/>
        <v>N/A</v>
      </c>
      <c r="E312" s="35">
        <v>120447</v>
      </c>
      <c r="F312" s="11" t="str">
        <f t="shared" si="96"/>
        <v>N/A</v>
      </c>
      <c r="G312" s="35">
        <v>129251</v>
      </c>
      <c r="H312" s="11" t="str">
        <f t="shared" si="97"/>
        <v>N/A</v>
      </c>
      <c r="I312" s="12">
        <v>5.2720000000000002</v>
      </c>
      <c r="J312" s="12">
        <v>7.3090000000000002</v>
      </c>
      <c r="K312" s="44" t="s">
        <v>734</v>
      </c>
      <c r="L312" s="9" t="str">
        <f t="shared" si="98"/>
        <v>Yes</v>
      </c>
    </row>
    <row r="313" spans="1:12" x14ac:dyDescent="0.2">
      <c r="A313" s="7" t="s">
        <v>189</v>
      </c>
      <c r="B313" s="34" t="s">
        <v>217</v>
      </c>
      <c r="C313" s="35">
        <v>15545</v>
      </c>
      <c r="D313" s="11" t="str">
        <f t="shared" si="95"/>
        <v>N/A</v>
      </c>
      <c r="E313" s="35">
        <v>18119</v>
      </c>
      <c r="F313" s="11" t="str">
        <f t="shared" si="96"/>
        <v>N/A</v>
      </c>
      <c r="G313" s="35">
        <v>18645</v>
      </c>
      <c r="H313" s="11" t="str">
        <f t="shared" si="97"/>
        <v>N/A</v>
      </c>
      <c r="I313" s="12">
        <v>16.559999999999999</v>
      </c>
      <c r="J313" s="12">
        <v>2.903</v>
      </c>
      <c r="K313" s="44" t="s">
        <v>734</v>
      </c>
      <c r="L313" s="9" t="str">
        <f t="shared" si="98"/>
        <v>Yes</v>
      </c>
    </row>
    <row r="314" spans="1:12" x14ac:dyDescent="0.2">
      <c r="A314" s="57" t="s">
        <v>1113</v>
      </c>
      <c r="B314" s="13" t="s">
        <v>217</v>
      </c>
      <c r="C314" s="35" t="s">
        <v>217</v>
      </c>
      <c r="D314" s="9" t="str">
        <f t="shared" ref="D314:F317" si="99">IF($B314="N/A","N/A",IF(C314&lt;0,"No","Yes"))</f>
        <v>N/A</v>
      </c>
      <c r="E314" s="35">
        <v>125836</v>
      </c>
      <c r="F314" s="9" t="str">
        <f t="shared" si="99"/>
        <v>N/A</v>
      </c>
      <c r="G314" s="35">
        <v>133086</v>
      </c>
      <c r="H314" s="9" t="str">
        <f t="shared" ref="H314:H317" si="100">IF($B314="N/A","N/A",IF(G314&lt;0,"No","Yes"))</f>
        <v>N/A</v>
      </c>
      <c r="I314" s="12" t="s">
        <v>217</v>
      </c>
      <c r="J314" s="12">
        <v>5.7610000000000001</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4210</v>
      </c>
      <c r="F315" s="9" t="str">
        <f t="shared" si="99"/>
        <v>N/A</v>
      </c>
      <c r="G315" s="35">
        <v>4848</v>
      </c>
      <c r="H315" s="9" t="str">
        <f t="shared" si="100"/>
        <v>N/A</v>
      </c>
      <c r="I315" s="12" t="s">
        <v>217</v>
      </c>
      <c r="J315" s="12">
        <v>15.15</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41401</v>
      </c>
      <c r="F316" s="9" t="str">
        <f t="shared" si="99"/>
        <v>N/A</v>
      </c>
      <c r="G316" s="35">
        <v>43913</v>
      </c>
      <c r="H316" s="9" t="str">
        <f t="shared" si="100"/>
        <v>N/A</v>
      </c>
      <c r="I316" s="12" t="s">
        <v>217</v>
      </c>
      <c r="J316" s="12">
        <v>6.0670000000000002</v>
      </c>
      <c r="K316" s="1" t="s">
        <v>733</v>
      </c>
      <c r="L316" s="9" t="str">
        <f t="shared" si="101"/>
        <v>Yes</v>
      </c>
    </row>
    <row r="317" spans="1:12" x14ac:dyDescent="0.2">
      <c r="A317" s="57" t="s">
        <v>1114</v>
      </c>
      <c r="B317" s="13" t="s">
        <v>217</v>
      </c>
      <c r="C317" s="35" t="s">
        <v>217</v>
      </c>
      <c r="D317" s="9" t="str">
        <f t="shared" si="99"/>
        <v>N/A</v>
      </c>
      <c r="E317" s="35">
        <v>11826</v>
      </c>
      <c r="F317" s="9" t="str">
        <f t="shared" si="99"/>
        <v>N/A</v>
      </c>
      <c r="G317" s="35">
        <v>12311</v>
      </c>
      <c r="H317" s="9" t="str">
        <f t="shared" si="100"/>
        <v>N/A</v>
      </c>
      <c r="I317" s="12" t="s">
        <v>217</v>
      </c>
      <c r="J317" s="12">
        <v>4.101</v>
      </c>
      <c r="K317" s="1" t="s">
        <v>733</v>
      </c>
      <c r="L317" s="9" t="str">
        <f t="shared" si="101"/>
        <v>Yes</v>
      </c>
    </row>
    <row r="318" spans="1:12" x14ac:dyDescent="0.2">
      <c r="A318" s="57" t="s">
        <v>98</v>
      </c>
      <c r="B318" s="34" t="s">
        <v>295</v>
      </c>
      <c r="C318" s="8">
        <v>28.154321576000001</v>
      </c>
      <c r="D318" s="43" t="str">
        <f>IF($B318="N/A","N/A",IF(C318&gt;80,"Yes","No"))</f>
        <v>No</v>
      </c>
      <c r="E318" s="8">
        <v>27.621953479999998</v>
      </c>
      <c r="F318" s="43" t="str">
        <f>IF($B318="N/A","N/A",IF(E318&gt;80,"Yes","No"))</f>
        <v>No</v>
      </c>
      <c r="G318" s="8">
        <v>1.5648425300000001E-2</v>
      </c>
      <c r="H318" s="43" t="str">
        <f>IF($B318="N/A","N/A",IF(G318&gt;80,"Yes","No"))</f>
        <v>No</v>
      </c>
      <c r="I318" s="12">
        <v>-1.89</v>
      </c>
      <c r="J318" s="12">
        <v>-99.9</v>
      </c>
      <c r="K318" s="44" t="s">
        <v>734</v>
      </c>
      <c r="L318" s="9" t="str">
        <f t="shared" si="94"/>
        <v>No</v>
      </c>
    </row>
    <row r="319" spans="1:12" x14ac:dyDescent="0.2">
      <c r="A319" s="57" t="s">
        <v>336</v>
      </c>
      <c r="B319" s="34" t="s">
        <v>282</v>
      </c>
      <c r="C319" s="8">
        <v>0</v>
      </c>
      <c r="D319" s="43" t="str">
        <f>IF($B319="N/A","N/A",IF(C319&gt;=5,"No",IF(C319&lt;0,"No","Yes")))</f>
        <v>Yes</v>
      </c>
      <c r="E319" s="8">
        <v>0</v>
      </c>
      <c r="F319" s="43" t="str">
        <f>IF($B319="N/A","N/A",IF(E319&gt;=5,"No",IF(E319&lt;0,"No","Yes")))</f>
        <v>Yes</v>
      </c>
      <c r="G319" s="8">
        <v>2.5239396E-3</v>
      </c>
      <c r="H319" s="43" t="str">
        <f>IF($B319="N/A","N/A",IF(G319&gt;=5,"No",IF(G319&lt;0,"No","Yes")))</f>
        <v>Yes</v>
      </c>
      <c r="I319" s="12" t="s">
        <v>1743</v>
      </c>
      <c r="J319" s="12" t="s">
        <v>1743</v>
      </c>
      <c r="K319" s="44" t="s">
        <v>734</v>
      </c>
      <c r="L319" s="9" t="str">
        <f t="shared" si="94"/>
        <v>N/A</v>
      </c>
    </row>
    <row r="320" spans="1:12" x14ac:dyDescent="0.2">
      <c r="A320" s="57" t="s">
        <v>344</v>
      </c>
      <c r="B320" s="47" t="s">
        <v>282</v>
      </c>
      <c r="C320" s="8">
        <v>4.6247118669000002</v>
      </c>
      <c r="D320" s="43" t="str">
        <f>IF($B320="N/A","N/A",IF(C320&gt;=5,"No",IF(C320&lt;0,"No","Yes")))</f>
        <v>Yes</v>
      </c>
      <c r="E320" s="8">
        <v>4.5613700531000001</v>
      </c>
      <c r="F320" s="43" t="str">
        <f>IF($B320="N/A","N/A",IF(E320&gt;=5,"No",IF(E320&lt;0,"No","Yes")))</f>
        <v>Yes</v>
      </c>
      <c r="G320" s="8">
        <v>4.3366329636999996</v>
      </c>
      <c r="H320" s="43" t="str">
        <f>IF($B320="N/A","N/A",IF(G320&gt;=5,"No",IF(G320&lt;0,"No","Yes")))</f>
        <v>Yes</v>
      </c>
      <c r="I320" s="12">
        <v>-1.37</v>
      </c>
      <c r="J320" s="12">
        <v>-4.93</v>
      </c>
      <c r="K320" s="44" t="s">
        <v>734</v>
      </c>
      <c r="L320" s="9" t="str">
        <f t="shared" si="94"/>
        <v>Yes</v>
      </c>
    </row>
    <row r="321" spans="1:12" x14ac:dyDescent="0.2">
      <c r="A321" s="57" t="s">
        <v>337</v>
      </c>
      <c r="B321" s="47" t="s">
        <v>282</v>
      </c>
      <c r="C321" s="8">
        <v>3.0358434799</v>
      </c>
      <c r="D321" s="43" t="str">
        <f>IF($B321="N/A","N/A",IF(C321&gt;=5,"No",IF(C321&lt;0,"No","Yes")))</f>
        <v>Yes</v>
      </c>
      <c r="E321" s="8">
        <v>3.1104825167999999</v>
      </c>
      <c r="F321" s="43" t="str">
        <f>IF($B321="N/A","N/A",IF(E321&gt;=5,"No",IF(E321&lt;0,"No","Yes")))</f>
        <v>Yes</v>
      </c>
      <c r="G321" s="8">
        <v>2.2387343956999999</v>
      </c>
      <c r="H321" s="43" t="str">
        <f>IF($B321="N/A","N/A",IF(G321&gt;=5,"No",IF(G321&lt;0,"No","Yes")))</f>
        <v>Yes</v>
      </c>
      <c r="I321" s="12">
        <v>2.4590000000000001</v>
      </c>
      <c r="J321" s="12">
        <v>-28</v>
      </c>
      <c r="K321" s="44" t="s">
        <v>734</v>
      </c>
      <c r="L321" s="9" t="str">
        <f t="shared" si="94"/>
        <v>No</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64.185123077</v>
      </c>
      <c r="D324" s="43" t="str">
        <f t="shared" ref="D324:D325" si="102">IF($B324="N/A","N/A",IF(C324&gt;0,"No",IF(C324&lt;0,"No","Yes")))</f>
        <v>No</v>
      </c>
      <c r="E324" s="8">
        <v>64.706193949999999</v>
      </c>
      <c r="F324" s="43" t="str">
        <f t="shared" ref="F324:F325" si="103">IF($B324="N/A","N/A",IF(E324&gt;0,"No",IF(E324&lt;0,"No","Yes")))</f>
        <v>No</v>
      </c>
      <c r="G324" s="8">
        <v>93.406460276000004</v>
      </c>
      <c r="H324" s="43" t="str">
        <f t="shared" ref="H324:H325" si="104">IF($B324="N/A","N/A",IF(G324&gt;0,"No",IF(G324&lt;0,"No","Yes")))</f>
        <v>No</v>
      </c>
      <c r="I324" s="12">
        <v>0.81179999999999997</v>
      </c>
      <c r="J324" s="12">
        <v>44.35</v>
      </c>
      <c r="K324" s="44" t="s">
        <v>734</v>
      </c>
      <c r="L324" s="9" t="str">
        <f t="shared" si="94"/>
        <v>No</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9.9785197108000006</v>
      </c>
      <c r="D333" s="43" t="str">
        <f>IF($B333="N/A","N/A",IF(C333&gt;15,"No",IF(C333&lt;2,"No","Yes")))</f>
        <v>Yes</v>
      </c>
      <c r="E333" s="8">
        <v>8.7545886503000006</v>
      </c>
      <c r="F333" s="43" t="str">
        <f>IF($B333="N/A","N/A",IF(E333&gt;15,"No",IF(E333&lt;2,"No","Yes")))</f>
        <v>Yes</v>
      </c>
      <c r="G333" s="8">
        <v>12.370837393</v>
      </c>
      <c r="H333" s="43" t="str">
        <f>IF($B333="N/A","N/A",IF(G333&gt;15,"No",IF(G333&lt;2,"No","Yes")))</f>
        <v>Yes</v>
      </c>
      <c r="I333" s="12">
        <v>-12.3</v>
      </c>
      <c r="J333" s="12">
        <v>41.31</v>
      </c>
      <c r="K333" s="44" t="s">
        <v>734</v>
      </c>
      <c r="L333" s="9" t="str">
        <f t="shared" si="94"/>
        <v>No</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12111</v>
      </c>
      <c r="D335" s="43" t="str">
        <f>IF($B335="N/A","N/A",IF(C335&gt;10,"No",IF(C335&lt;-10,"No","Yes")))</f>
        <v>N/A</v>
      </c>
      <c r="E335" s="35">
        <v>11865</v>
      </c>
      <c r="F335" s="43" t="str">
        <f>IF($B335="N/A","N/A",IF(E335&gt;10,"No",IF(E335&lt;-10,"No","Yes")))</f>
        <v>N/A</v>
      </c>
      <c r="G335" s="35">
        <v>11428</v>
      </c>
      <c r="H335" s="43" t="str">
        <f>IF($B335="N/A","N/A",IF(G335&gt;10,"No",IF(G335&lt;-10,"No","Yes")))</f>
        <v>N/A</v>
      </c>
      <c r="I335" s="12">
        <v>-2.0299999999999998</v>
      </c>
      <c r="J335" s="12">
        <v>-3.68</v>
      </c>
      <c r="K335" s="44" t="s">
        <v>734</v>
      </c>
      <c r="L335" s="9" t="str">
        <f t="shared" si="94"/>
        <v>Yes</v>
      </c>
    </row>
    <row r="336" spans="1:12" x14ac:dyDescent="0.2">
      <c r="A336" s="57" t="s">
        <v>146</v>
      </c>
      <c r="B336" s="34" t="s">
        <v>217</v>
      </c>
      <c r="C336" s="35">
        <v>303</v>
      </c>
      <c r="D336" s="43" t="str">
        <f>IF($B336="N/A","N/A",IF(C336&gt;10,"No",IF(C336&lt;-10,"No","Yes")))</f>
        <v>N/A</v>
      </c>
      <c r="E336" s="35">
        <v>272</v>
      </c>
      <c r="F336" s="43" t="str">
        <f>IF($B336="N/A","N/A",IF(E336&gt;10,"No",IF(E336&lt;-10,"No","Yes")))</f>
        <v>N/A</v>
      </c>
      <c r="G336" s="35">
        <v>344</v>
      </c>
      <c r="H336" s="43" t="str">
        <f>IF($B336="N/A","N/A",IF(G336&gt;10,"No",IF(G336&lt;-10,"No","Yes")))</f>
        <v>N/A</v>
      </c>
      <c r="I336" s="12">
        <v>-10.199999999999999</v>
      </c>
      <c r="J336" s="12">
        <v>26.47</v>
      </c>
      <c r="K336" s="44" t="s">
        <v>734</v>
      </c>
      <c r="L336" s="9" t="str">
        <f t="shared" si="94"/>
        <v>No</v>
      </c>
    </row>
    <row r="337" spans="1:12" x14ac:dyDescent="0.2">
      <c r="A337" s="57" t="s">
        <v>147</v>
      </c>
      <c r="B337" s="34" t="s">
        <v>217</v>
      </c>
      <c r="C337" s="35">
        <v>5432</v>
      </c>
      <c r="D337" s="43" t="str">
        <f>IF($B337="N/A","N/A",IF(C337&gt;10,"No",IF(C337&lt;-10,"No","Yes")))</f>
        <v>N/A</v>
      </c>
      <c r="E337" s="35">
        <v>4909</v>
      </c>
      <c r="F337" s="43" t="str">
        <f>IF($B337="N/A","N/A",IF(E337&gt;10,"No",IF(E337&lt;-10,"No","Yes")))</f>
        <v>N/A</v>
      </c>
      <c r="G337" s="35">
        <v>4312</v>
      </c>
      <c r="H337" s="43" t="str">
        <f>IF($B337="N/A","N/A",IF(G337&gt;10,"No",IF(G337&lt;-10,"No","Yes")))</f>
        <v>N/A</v>
      </c>
      <c r="I337" s="12">
        <v>-9.6300000000000008</v>
      </c>
      <c r="J337" s="12">
        <v>-12.2</v>
      </c>
      <c r="K337" s="44" t="s">
        <v>734</v>
      </c>
      <c r="L337" s="9" t="str">
        <f t="shared" si="94"/>
        <v>Yes</v>
      </c>
    </row>
    <row r="338" spans="1:12" x14ac:dyDescent="0.2">
      <c r="A338" s="57" t="s">
        <v>148</v>
      </c>
      <c r="B338" s="34" t="s">
        <v>217</v>
      </c>
      <c r="C338" s="35">
        <v>63</v>
      </c>
      <c r="D338" s="43" t="str">
        <f>IF($B338="N/A","N/A",IF(C338&gt;10,"No",IF(C338&lt;-10,"No","Yes")))</f>
        <v>N/A</v>
      </c>
      <c r="E338" s="35">
        <v>51</v>
      </c>
      <c r="F338" s="43" t="str">
        <f>IF($B338="N/A","N/A",IF(E338&gt;10,"No",IF(E338&lt;-10,"No","Yes")))</f>
        <v>N/A</v>
      </c>
      <c r="G338" s="35">
        <v>61</v>
      </c>
      <c r="H338" s="43" t="str">
        <f>IF($B338="N/A","N/A",IF(G338&gt;10,"No",IF(G338&lt;-10,"No","Yes")))</f>
        <v>N/A</v>
      </c>
      <c r="I338" s="12">
        <v>-19</v>
      </c>
      <c r="J338" s="12">
        <v>19.61</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1263596938</v>
      </c>
      <c r="D6" s="11" t="str">
        <f t="shared" ref="D6:D12" si="0">IF($B6="N/A","N/A",IF(C6&gt;10,"No",IF(C6&lt;-10,"No","Yes")))</f>
        <v>N/A</v>
      </c>
      <c r="E6" s="14">
        <v>1318225258</v>
      </c>
      <c r="F6" s="11" t="str">
        <f t="shared" ref="F6:F12" si="1">IF($B6="N/A","N/A",IF(E6&gt;10,"No",IF(E6&lt;-10,"No","Yes")))</f>
        <v>N/A</v>
      </c>
      <c r="G6" s="14">
        <v>1247919458</v>
      </c>
      <c r="H6" s="11" t="str">
        <f t="shared" ref="H6:H12" si="2">IF($B6="N/A","N/A",IF(G6&gt;10,"No",IF(G6&lt;-10,"No","Yes")))</f>
        <v>N/A</v>
      </c>
      <c r="I6" s="12">
        <v>4.3230000000000004</v>
      </c>
      <c r="J6" s="12">
        <v>-5.33</v>
      </c>
      <c r="K6" s="47" t="s">
        <v>732</v>
      </c>
      <c r="L6" s="9" t="str">
        <f t="shared" ref="L6:L13" si="3">IF(J6="Div by 0", "N/A", IF(K6="N/A","N/A", IF(J6&gt;VALUE(MID(K6,1,2)), "No", IF(J6&lt;-1*VALUE(MID(K6,1,2)), "No", "Yes"))))</f>
        <v>Yes</v>
      </c>
    </row>
    <row r="7" spans="1:12" x14ac:dyDescent="0.2">
      <c r="A7" s="4" t="s">
        <v>1121</v>
      </c>
      <c r="B7" s="47" t="s">
        <v>217</v>
      </c>
      <c r="C7" s="14">
        <v>5508.0770418000002</v>
      </c>
      <c r="D7" s="11" t="str">
        <f t="shared" si="0"/>
        <v>N/A</v>
      </c>
      <c r="E7" s="14">
        <v>5411.0116945</v>
      </c>
      <c r="F7" s="11" t="str">
        <f t="shared" si="1"/>
        <v>N/A</v>
      </c>
      <c r="G7" s="14">
        <v>4753.1821638000001</v>
      </c>
      <c r="H7" s="11" t="str">
        <f t="shared" si="2"/>
        <v>N/A</v>
      </c>
      <c r="I7" s="12">
        <v>-1.76</v>
      </c>
      <c r="J7" s="12">
        <v>-12.2</v>
      </c>
      <c r="K7" s="47" t="s">
        <v>732</v>
      </c>
      <c r="L7" s="9" t="str">
        <f t="shared" si="3"/>
        <v>Yes</v>
      </c>
    </row>
    <row r="8" spans="1:12" x14ac:dyDescent="0.2">
      <c r="A8" s="4" t="s">
        <v>720</v>
      </c>
      <c r="B8" s="47" t="s">
        <v>217</v>
      </c>
      <c r="C8" s="14">
        <v>271</v>
      </c>
      <c r="D8" s="11" t="str">
        <f t="shared" si="0"/>
        <v>N/A</v>
      </c>
      <c r="E8" s="14">
        <v>282</v>
      </c>
      <c r="F8" s="11" t="str">
        <f t="shared" si="1"/>
        <v>N/A</v>
      </c>
      <c r="G8" s="14">
        <v>130</v>
      </c>
      <c r="H8" s="11" t="str">
        <f t="shared" si="2"/>
        <v>N/A</v>
      </c>
      <c r="I8" s="12">
        <v>4.0590000000000002</v>
      </c>
      <c r="J8" s="12">
        <v>-53.9</v>
      </c>
      <c r="K8" s="47" t="s">
        <v>732</v>
      </c>
      <c r="L8" s="9" t="str">
        <f t="shared" si="3"/>
        <v>No</v>
      </c>
    </row>
    <row r="9" spans="1:12" x14ac:dyDescent="0.2">
      <c r="A9" s="4" t="s">
        <v>721</v>
      </c>
      <c r="B9" s="47" t="s">
        <v>217</v>
      </c>
      <c r="C9" s="14">
        <v>731</v>
      </c>
      <c r="D9" s="11" t="str">
        <f t="shared" si="0"/>
        <v>N/A</v>
      </c>
      <c r="E9" s="14">
        <v>743</v>
      </c>
      <c r="F9" s="11" t="str">
        <f t="shared" si="1"/>
        <v>N/A</v>
      </c>
      <c r="G9" s="14">
        <v>579</v>
      </c>
      <c r="H9" s="11" t="str">
        <f t="shared" si="2"/>
        <v>N/A</v>
      </c>
      <c r="I9" s="12">
        <v>1.6419999999999999</v>
      </c>
      <c r="J9" s="12">
        <v>-22.1</v>
      </c>
      <c r="K9" s="47" t="s">
        <v>732</v>
      </c>
      <c r="L9" s="9" t="str">
        <f t="shared" si="3"/>
        <v>Yes</v>
      </c>
    </row>
    <row r="10" spans="1:12" x14ac:dyDescent="0.2">
      <c r="A10" s="4" t="s">
        <v>722</v>
      </c>
      <c r="B10" s="47" t="s">
        <v>217</v>
      </c>
      <c r="C10" s="14">
        <v>3064</v>
      </c>
      <c r="D10" s="11" t="str">
        <f t="shared" si="0"/>
        <v>N/A</v>
      </c>
      <c r="E10" s="14">
        <v>2791</v>
      </c>
      <c r="F10" s="11" t="str">
        <f t="shared" si="1"/>
        <v>N/A</v>
      </c>
      <c r="G10" s="14">
        <v>2686</v>
      </c>
      <c r="H10" s="11" t="str">
        <f t="shared" si="2"/>
        <v>N/A</v>
      </c>
      <c r="I10" s="12">
        <v>-8.91</v>
      </c>
      <c r="J10" s="12">
        <v>-3.76</v>
      </c>
      <c r="K10" s="47" t="s">
        <v>732</v>
      </c>
      <c r="L10" s="9" t="str">
        <f t="shared" si="3"/>
        <v>Yes</v>
      </c>
    </row>
    <row r="11" spans="1:12" x14ac:dyDescent="0.2">
      <c r="A11" s="4" t="s">
        <v>723</v>
      </c>
      <c r="B11" s="47" t="s">
        <v>217</v>
      </c>
      <c r="C11" s="14">
        <v>28475</v>
      </c>
      <c r="D11" s="11" t="str">
        <f t="shared" si="0"/>
        <v>N/A</v>
      </c>
      <c r="E11" s="14">
        <v>26448</v>
      </c>
      <c r="F11" s="11" t="str">
        <f t="shared" si="1"/>
        <v>N/A</v>
      </c>
      <c r="G11" s="14">
        <v>23943</v>
      </c>
      <c r="H11" s="11" t="str">
        <f t="shared" si="2"/>
        <v>N/A</v>
      </c>
      <c r="I11" s="12">
        <v>-7.12</v>
      </c>
      <c r="J11" s="12">
        <v>-9.4700000000000006</v>
      </c>
      <c r="K11" s="47" t="s">
        <v>732</v>
      </c>
      <c r="L11" s="9" t="str">
        <f t="shared" si="3"/>
        <v>Yes</v>
      </c>
    </row>
    <row r="12" spans="1:12" x14ac:dyDescent="0.2">
      <c r="A12" s="4" t="s">
        <v>724</v>
      </c>
      <c r="B12" s="47" t="s">
        <v>217</v>
      </c>
      <c r="C12" s="14">
        <v>71262</v>
      </c>
      <c r="D12" s="11" t="str">
        <f t="shared" si="0"/>
        <v>N/A</v>
      </c>
      <c r="E12" s="14">
        <v>75194</v>
      </c>
      <c r="F12" s="11" t="str">
        <f t="shared" si="1"/>
        <v>N/A</v>
      </c>
      <c r="G12" s="14">
        <v>61290</v>
      </c>
      <c r="H12" s="11" t="str">
        <f t="shared" si="2"/>
        <v>N/A</v>
      </c>
      <c r="I12" s="12">
        <v>5.5179999999999998</v>
      </c>
      <c r="J12" s="12">
        <v>-18.5</v>
      </c>
      <c r="K12" s="47" t="s">
        <v>732</v>
      </c>
      <c r="L12" s="9" t="str">
        <f t="shared" si="3"/>
        <v>Yes</v>
      </c>
    </row>
    <row r="13" spans="1:12" x14ac:dyDescent="0.2">
      <c r="A13" s="4" t="s">
        <v>74</v>
      </c>
      <c r="B13" s="47" t="s">
        <v>217</v>
      </c>
      <c r="C13" s="14">
        <v>960695</v>
      </c>
      <c r="D13" s="11" t="str">
        <f>IF($B13="N/A","N/A",IF(C13&gt;10,"No",IF(C13&lt;-10,"No","Yes")))</f>
        <v>N/A</v>
      </c>
      <c r="E13" s="14">
        <v>1639569</v>
      </c>
      <c r="F13" s="11" t="str">
        <f>IF($B13="N/A","N/A",IF(E13&gt;10,"No",IF(E13&lt;-10,"No","Yes")))</f>
        <v>N/A</v>
      </c>
      <c r="G13" s="14">
        <v>1208200</v>
      </c>
      <c r="H13" s="11" t="str">
        <f>IF($B13="N/A","N/A",IF(G13&gt;10,"No",IF(G13&lt;-10,"No","Yes")))</f>
        <v>N/A</v>
      </c>
      <c r="I13" s="12">
        <v>70.66</v>
      </c>
      <c r="J13" s="12">
        <v>-26.3</v>
      </c>
      <c r="K13" s="47" t="s">
        <v>732</v>
      </c>
      <c r="L13" s="9" t="str">
        <f t="shared" si="3"/>
        <v>Yes</v>
      </c>
    </row>
    <row r="14" spans="1:12" x14ac:dyDescent="0.2">
      <c r="A14" s="60" t="s">
        <v>161</v>
      </c>
      <c r="B14" s="34" t="s">
        <v>217</v>
      </c>
      <c r="C14" s="8">
        <v>2.8011228901999998</v>
      </c>
      <c r="D14" s="43" t="str">
        <f t="shared" ref="D14:D18" si="4">IF($B14="N/A","N/A",IF(C14&gt;10,"No",IF(C14&lt;-10,"No","Yes")))</f>
        <v>N/A</v>
      </c>
      <c r="E14" s="8">
        <v>3.5801805278000001</v>
      </c>
      <c r="F14" s="43" t="str">
        <f t="shared" ref="F14:F18" si="5">IF($B14="N/A","N/A",IF(E14&gt;10,"No",IF(E14&lt;-10,"No","Yes")))</f>
        <v>N/A</v>
      </c>
      <c r="G14" s="8">
        <v>15.5768176</v>
      </c>
      <c r="H14" s="43" t="str">
        <f t="shared" ref="H14:H18" si="6">IF($B14="N/A","N/A",IF(G14&gt;10,"No",IF(G14&lt;-10,"No","Yes")))</f>
        <v>N/A</v>
      </c>
      <c r="I14" s="12">
        <v>27.81</v>
      </c>
      <c r="J14" s="12">
        <v>335.1</v>
      </c>
      <c r="K14" s="44" t="s">
        <v>732</v>
      </c>
      <c r="L14" s="9" t="str">
        <f t="shared" ref="L14:L18" si="7">IF(J14="Div by 0", "N/A", IF(K14="N/A","N/A", IF(J14&gt;VALUE(MID(K14,1,2)), "No", IF(J14&lt;-1*VALUE(MID(K14,1,2)), "No", "Yes"))))</f>
        <v>No</v>
      </c>
    </row>
    <row r="15" spans="1:12" x14ac:dyDescent="0.2">
      <c r="A15" s="4" t="s">
        <v>418</v>
      </c>
      <c r="B15" s="34" t="s">
        <v>217</v>
      </c>
      <c r="C15" s="8">
        <v>19.336159035000001</v>
      </c>
      <c r="D15" s="43" t="str">
        <f t="shared" si="4"/>
        <v>N/A</v>
      </c>
      <c r="E15" s="8">
        <v>19.975237309000001</v>
      </c>
      <c r="F15" s="43" t="str">
        <f t="shared" si="5"/>
        <v>N/A</v>
      </c>
      <c r="G15" s="8">
        <v>24.761530692000001</v>
      </c>
      <c r="H15" s="43" t="str">
        <f t="shared" si="6"/>
        <v>N/A</v>
      </c>
      <c r="I15" s="12">
        <v>3.3050000000000002</v>
      </c>
      <c r="J15" s="12">
        <v>23.96</v>
      </c>
      <c r="K15" s="44" t="s">
        <v>732</v>
      </c>
      <c r="L15" s="9" t="str">
        <f t="shared" si="7"/>
        <v>Yes</v>
      </c>
    </row>
    <row r="16" spans="1:12" x14ac:dyDescent="0.2">
      <c r="A16" s="4" t="s">
        <v>419</v>
      </c>
      <c r="B16" s="34" t="s">
        <v>217</v>
      </c>
      <c r="C16" s="8">
        <v>7.7511911891</v>
      </c>
      <c r="D16" s="43" t="str">
        <f t="shared" si="4"/>
        <v>N/A</v>
      </c>
      <c r="E16" s="8">
        <v>7.3548152193999998</v>
      </c>
      <c r="F16" s="43" t="str">
        <f t="shared" si="5"/>
        <v>N/A</v>
      </c>
      <c r="G16" s="8">
        <v>11.536317587999999</v>
      </c>
      <c r="H16" s="43" t="str">
        <f t="shared" si="6"/>
        <v>N/A</v>
      </c>
      <c r="I16" s="12">
        <v>-5.1100000000000003</v>
      </c>
      <c r="J16" s="12">
        <v>56.85</v>
      </c>
      <c r="K16" s="44" t="s">
        <v>732</v>
      </c>
      <c r="L16" s="9" t="str">
        <f t="shared" si="7"/>
        <v>No</v>
      </c>
    </row>
    <row r="17" spans="1:12" x14ac:dyDescent="0.2">
      <c r="A17" s="4" t="s">
        <v>420</v>
      </c>
      <c r="B17" s="34" t="s">
        <v>217</v>
      </c>
      <c r="C17" s="8">
        <v>0.1032098256</v>
      </c>
      <c r="D17" s="43" t="str">
        <f t="shared" si="4"/>
        <v>N/A</v>
      </c>
      <c r="E17" s="8">
        <v>1.1899461948000001</v>
      </c>
      <c r="F17" s="43" t="str">
        <f t="shared" si="5"/>
        <v>N/A</v>
      </c>
      <c r="G17" s="8">
        <v>16.210554887000001</v>
      </c>
      <c r="H17" s="43" t="str">
        <f t="shared" si="6"/>
        <v>N/A</v>
      </c>
      <c r="I17" s="12">
        <v>1053</v>
      </c>
      <c r="J17" s="12">
        <v>1262</v>
      </c>
      <c r="K17" s="44" t="s">
        <v>732</v>
      </c>
      <c r="L17" s="9" t="str">
        <f t="shared" si="7"/>
        <v>No</v>
      </c>
    </row>
    <row r="18" spans="1:12" x14ac:dyDescent="0.2">
      <c r="A18" s="4" t="s">
        <v>421</v>
      </c>
      <c r="B18" s="34" t="s">
        <v>217</v>
      </c>
      <c r="C18" s="8">
        <v>0.20750475530000001</v>
      </c>
      <c r="D18" s="43" t="str">
        <f t="shared" si="4"/>
        <v>N/A</v>
      </c>
      <c r="E18" s="8">
        <v>2.0501727311</v>
      </c>
      <c r="F18" s="43" t="str">
        <f t="shared" si="5"/>
        <v>N/A</v>
      </c>
      <c r="G18" s="8">
        <v>12.50551714</v>
      </c>
      <c r="H18" s="43" t="str">
        <f t="shared" si="6"/>
        <v>N/A</v>
      </c>
      <c r="I18" s="12">
        <v>888</v>
      </c>
      <c r="J18" s="12">
        <v>510</v>
      </c>
      <c r="K18" s="44" t="s">
        <v>732</v>
      </c>
      <c r="L18" s="9" t="str">
        <f t="shared" si="7"/>
        <v>No</v>
      </c>
    </row>
    <row r="19" spans="1:12" x14ac:dyDescent="0.2">
      <c r="A19" s="4" t="s">
        <v>75</v>
      </c>
      <c r="B19" s="47" t="s">
        <v>217</v>
      </c>
      <c r="C19" s="35">
        <v>0</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t="s">
        <v>1743</v>
      </c>
      <c r="J19" s="12">
        <v>-66.7</v>
      </c>
      <c r="K19" s="47" t="s">
        <v>217</v>
      </c>
      <c r="L19" s="9" t="str">
        <f t="shared" ref="L19:L25" si="11">IF(J19="Div by 0", "N/A", IF(K19="N/A","N/A", IF(J19&gt;VALUE(MID(K19,1,2)), "No", IF(J19&lt;-1*VALUE(MID(K19,1,2)), "No", "Yes"))))</f>
        <v>N/A</v>
      </c>
    </row>
    <row r="20" spans="1:12" x14ac:dyDescent="0.2">
      <c r="A20" s="4" t="s">
        <v>76</v>
      </c>
      <c r="B20" s="47" t="s">
        <v>217</v>
      </c>
      <c r="C20" s="35">
        <v>15</v>
      </c>
      <c r="D20" s="43" t="str">
        <f t="shared" si="8"/>
        <v>N/A</v>
      </c>
      <c r="E20" s="35">
        <v>27</v>
      </c>
      <c r="F20" s="43" t="str">
        <f t="shared" si="9"/>
        <v>N/A</v>
      </c>
      <c r="G20" s="35">
        <v>11</v>
      </c>
      <c r="H20" s="43" t="str">
        <f t="shared" si="10"/>
        <v>N/A</v>
      </c>
      <c r="I20" s="12">
        <v>80</v>
      </c>
      <c r="J20" s="12">
        <v>-59.3</v>
      </c>
      <c r="K20" s="47" t="s">
        <v>217</v>
      </c>
      <c r="L20" s="9" t="str">
        <f t="shared" si="11"/>
        <v>N/A</v>
      </c>
    </row>
    <row r="21" spans="1:12" x14ac:dyDescent="0.2">
      <c r="A21" s="60" t="s">
        <v>1121</v>
      </c>
      <c r="B21" s="47" t="s">
        <v>217</v>
      </c>
      <c r="C21" s="14">
        <v>5508.0770418000002</v>
      </c>
      <c r="D21" s="11" t="str">
        <f t="shared" si="8"/>
        <v>N/A</v>
      </c>
      <c r="E21" s="14">
        <v>5411.0116945</v>
      </c>
      <c r="F21" s="11" t="str">
        <f t="shared" si="9"/>
        <v>N/A</v>
      </c>
      <c r="G21" s="14">
        <v>4753.1821638000001</v>
      </c>
      <c r="H21" s="11" t="str">
        <f t="shared" si="10"/>
        <v>N/A</v>
      </c>
      <c r="I21" s="12">
        <v>-1.76</v>
      </c>
      <c r="J21" s="12">
        <v>-12.2</v>
      </c>
      <c r="K21" s="47" t="s">
        <v>732</v>
      </c>
      <c r="L21" s="9" t="str">
        <f t="shared" si="11"/>
        <v>Yes</v>
      </c>
    </row>
    <row r="22" spans="1:12" x14ac:dyDescent="0.2">
      <c r="A22" s="4" t="s">
        <v>1726</v>
      </c>
      <c r="B22" s="47" t="s">
        <v>217</v>
      </c>
      <c r="C22" s="14">
        <v>13050.276581</v>
      </c>
      <c r="D22" s="11" t="str">
        <f t="shared" si="8"/>
        <v>N/A</v>
      </c>
      <c r="E22" s="14">
        <v>14267.574140999999</v>
      </c>
      <c r="F22" s="11" t="str">
        <f t="shared" si="9"/>
        <v>N/A</v>
      </c>
      <c r="G22" s="14">
        <v>8820.3914263000006</v>
      </c>
      <c r="H22" s="11" t="str">
        <f t="shared" si="10"/>
        <v>N/A</v>
      </c>
      <c r="I22" s="12">
        <v>9.3279999999999994</v>
      </c>
      <c r="J22" s="12">
        <v>-38.200000000000003</v>
      </c>
      <c r="K22" s="47" t="s">
        <v>732</v>
      </c>
      <c r="L22" s="9" t="str">
        <f t="shared" si="11"/>
        <v>No</v>
      </c>
    </row>
    <row r="23" spans="1:12" x14ac:dyDescent="0.2">
      <c r="A23" s="4" t="s">
        <v>1122</v>
      </c>
      <c r="B23" s="47" t="s">
        <v>217</v>
      </c>
      <c r="C23" s="14">
        <v>16753.312494999998</v>
      </c>
      <c r="D23" s="11" t="str">
        <f t="shared" si="8"/>
        <v>N/A</v>
      </c>
      <c r="E23" s="14">
        <v>16874.901277000001</v>
      </c>
      <c r="F23" s="11" t="str">
        <f t="shared" si="9"/>
        <v>N/A</v>
      </c>
      <c r="G23" s="14">
        <v>15709.723807</v>
      </c>
      <c r="H23" s="11" t="str">
        <f t="shared" si="10"/>
        <v>N/A</v>
      </c>
      <c r="I23" s="12">
        <v>0.7258</v>
      </c>
      <c r="J23" s="12">
        <v>-6.9</v>
      </c>
      <c r="K23" s="47" t="s">
        <v>732</v>
      </c>
      <c r="L23" s="9" t="str">
        <f t="shared" si="11"/>
        <v>Yes</v>
      </c>
    </row>
    <row r="24" spans="1:12" x14ac:dyDescent="0.2">
      <c r="A24" s="4" t="s">
        <v>1123</v>
      </c>
      <c r="B24" s="47" t="s">
        <v>217</v>
      </c>
      <c r="C24" s="14">
        <v>1892.1939313</v>
      </c>
      <c r="D24" s="11" t="str">
        <f t="shared" si="8"/>
        <v>N/A</v>
      </c>
      <c r="E24" s="14">
        <v>1843.5508605</v>
      </c>
      <c r="F24" s="11" t="str">
        <f t="shared" si="9"/>
        <v>N/A</v>
      </c>
      <c r="G24" s="14">
        <v>1725.4210272</v>
      </c>
      <c r="H24" s="11" t="str">
        <f t="shared" si="10"/>
        <v>N/A</v>
      </c>
      <c r="I24" s="12">
        <v>-2.57</v>
      </c>
      <c r="J24" s="12">
        <v>-6.41</v>
      </c>
      <c r="K24" s="47" t="s">
        <v>732</v>
      </c>
      <c r="L24" s="9" t="str">
        <f t="shared" si="11"/>
        <v>Yes</v>
      </c>
    </row>
    <row r="25" spans="1:12" x14ac:dyDescent="0.2">
      <c r="A25" s="4" t="s">
        <v>1124</v>
      </c>
      <c r="B25" s="47" t="s">
        <v>217</v>
      </c>
      <c r="C25" s="14">
        <v>4376.4577901000002</v>
      </c>
      <c r="D25" s="11" t="str">
        <f t="shared" si="8"/>
        <v>N/A</v>
      </c>
      <c r="E25" s="14">
        <v>4439.5837664999999</v>
      </c>
      <c r="F25" s="11" t="str">
        <f t="shared" si="9"/>
        <v>N/A</v>
      </c>
      <c r="G25" s="14">
        <v>4416.8331323000002</v>
      </c>
      <c r="H25" s="11" t="str">
        <f t="shared" si="10"/>
        <v>N/A</v>
      </c>
      <c r="I25" s="12">
        <v>1.4419999999999999</v>
      </c>
      <c r="J25" s="12">
        <v>-0.51200000000000001</v>
      </c>
      <c r="K25" s="47" t="s">
        <v>732</v>
      </c>
      <c r="L25" s="9" t="str">
        <f t="shared" si="11"/>
        <v>Yes</v>
      </c>
    </row>
    <row r="26" spans="1:12" x14ac:dyDescent="0.2">
      <c r="A26" s="2" t="s">
        <v>1125</v>
      </c>
      <c r="B26" s="47" t="s">
        <v>217</v>
      </c>
      <c r="C26" s="14">
        <v>5567.9165063999999</v>
      </c>
      <c r="D26" s="11" t="str">
        <f t="shared" si="8"/>
        <v>N/A</v>
      </c>
      <c r="E26" s="14">
        <v>5524.5134188000002</v>
      </c>
      <c r="F26" s="11" t="str">
        <f t="shared" si="9"/>
        <v>N/A</v>
      </c>
      <c r="G26" s="14">
        <v>4846.4560855</v>
      </c>
      <c r="H26" s="11" t="str">
        <f t="shared" si="10"/>
        <v>N/A</v>
      </c>
      <c r="I26" s="12">
        <v>-0.78</v>
      </c>
      <c r="J26" s="12">
        <v>-12.3</v>
      </c>
      <c r="K26" s="47" t="s">
        <v>732</v>
      </c>
      <c r="L26" s="9" t="str">
        <f>IF(J26="Div by 0", "N/A", IF(OR(J26="N/A",K26="N/A"),"N/A", IF(J26&gt;VALUE(MID(K26,1,2)), "No", IF(J26&lt;-1*VALUE(MID(K26,1,2)), "No", "Yes"))))</f>
        <v>Yes</v>
      </c>
    </row>
    <row r="27" spans="1:12" x14ac:dyDescent="0.2">
      <c r="A27" s="2" t="s">
        <v>1126</v>
      </c>
      <c r="B27" s="47" t="s">
        <v>217</v>
      </c>
      <c r="C27" s="14">
        <v>5432.0031978999996</v>
      </c>
      <c r="D27" s="11" t="str">
        <f t="shared" si="8"/>
        <v>N/A</v>
      </c>
      <c r="E27" s="14">
        <v>5268.6332695000001</v>
      </c>
      <c r="F27" s="11" t="str">
        <f t="shared" si="9"/>
        <v>N/A</v>
      </c>
      <c r="G27" s="14">
        <v>4638.1655624000005</v>
      </c>
      <c r="H27" s="11" t="str">
        <f t="shared" si="10"/>
        <v>N/A</v>
      </c>
      <c r="I27" s="12">
        <v>-3.01</v>
      </c>
      <c r="J27" s="12">
        <v>-12</v>
      </c>
      <c r="K27" s="47" t="s">
        <v>732</v>
      </c>
      <c r="L27" s="9" t="str">
        <f>IF(J27="Div by 0", "N/A", IF(OR(J27="N/A",K27="N/A"),"N/A", IF(J27&gt;VALUE(MID(K27,1,2)), "No", IF(J27&lt;-1*VALUE(MID(K27,1,2)), "No", "Yes"))))</f>
        <v>Yes</v>
      </c>
    </row>
    <row r="28" spans="1:12" x14ac:dyDescent="0.2">
      <c r="A28" s="60" t="s">
        <v>1127</v>
      </c>
      <c r="B28" s="47" t="s">
        <v>217</v>
      </c>
      <c r="C28" s="14">
        <v>12267.357926999999</v>
      </c>
      <c r="D28" s="11" t="str">
        <f t="shared" si="8"/>
        <v>N/A</v>
      </c>
      <c r="E28" s="14">
        <v>12679.630450000001</v>
      </c>
      <c r="F28" s="11" t="str">
        <f t="shared" si="9"/>
        <v>N/A</v>
      </c>
      <c r="G28" s="14">
        <v>9047.2959771999995</v>
      </c>
      <c r="H28" s="11" t="str">
        <f t="shared" si="10"/>
        <v>N/A</v>
      </c>
      <c r="I28" s="12">
        <v>3.3610000000000002</v>
      </c>
      <c r="J28" s="12">
        <v>-28.6</v>
      </c>
      <c r="K28" s="47" t="s">
        <v>732</v>
      </c>
      <c r="L28" s="9" t="str">
        <f>IF(J28="Div by 0", "N/A", IF(K28="N/A","N/A", IF(J28&gt;VALUE(MID(K28,1,2)), "No", IF(J28&lt;-1*VALUE(MID(K28,1,2)), "No", "Yes"))))</f>
        <v>Yes</v>
      </c>
    </row>
    <row r="29" spans="1:12" x14ac:dyDescent="0.2">
      <c r="A29" s="2" t="s">
        <v>1128</v>
      </c>
      <c r="B29" s="47" t="s">
        <v>217</v>
      </c>
      <c r="C29" s="14">
        <v>12992.463196999999</v>
      </c>
      <c r="D29" s="11" t="str">
        <f t="shared" si="8"/>
        <v>N/A</v>
      </c>
      <c r="E29" s="14">
        <v>14158.203431</v>
      </c>
      <c r="F29" s="11" t="str">
        <f t="shared" si="9"/>
        <v>N/A</v>
      </c>
      <c r="G29" s="14">
        <v>8564.7294301999991</v>
      </c>
      <c r="H29" s="11" t="str">
        <f t="shared" si="10"/>
        <v>N/A</v>
      </c>
      <c r="I29" s="12">
        <v>8.9719999999999995</v>
      </c>
      <c r="J29" s="12">
        <v>-39.5</v>
      </c>
      <c r="K29" s="47" t="s">
        <v>732</v>
      </c>
      <c r="L29" s="9" t="str">
        <f>IF(J29="Div by 0", "N/A", IF(K29="N/A","N/A", IF(J29&gt;VALUE(MID(K29,1,2)), "No", IF(J29&lt;-1*VALUE(MID(K29,1,2)), "No", "Yes"))))</f>
        <v>No</v>
      </c>
    </row>
    <row r="30" spans="1:12" x14ac:dyDescent="0.2">
      <c r="A30" s="2" t="s">
        <v>1129</v>
      </c>
      <c r="B30" s="47" t="s">
        <v>217</v>
      </c>
      <c r="C30" s="14">
        <v>11531.944020999999</v>
      </c>
      <c r="D30" s="11" t="str">
        <f t="shared" si="8"/>
        <v>N/A</v>
      </c>
      <c r="E30" s="14">
        <v>11249.111817999999</v>
      </c>
      <c r="F30" s="11" t="str">
        <f t="shared" si="9"/>
        <v>N/A</v>
      </c>
      <c r="G30" s="14">
        <v>9487.0468027000006</v>
      </c>
      <c r="H30" s="11" t="str">
        <f t="shared" si="10"/>
        <v>N/A</v>
      </c>
      <c r="I30" s="12">
        <v>-2.4500000000000002</v>
      </c>
      <c r="J30" s="12">
        <v>-15.7</v>
      </c>
      <c r="K30" s="47" t="s">
        <v>732</v>
      </c>
      <c r="L30" s="9" t="str">
        <f>IF(J30="Div by 0", "N/A", IF(K30="N/A","N/A", IF(J30&gt;VALUE(MID(K30,1,2)), "No", IF(J30&lt;-1*VALUE(MID(K30,1,2)), "No", "Yes"))))</f>
        <v>Yes</v>
      </c>
    </row>
    <row r="31" spans="1:12" x14ac:dyDescent="0.2">
      <c r="A31" s="2" t="s">
        <v>1130</v>
      </c>
      <c r="B31" s="47" t="s">
        <v>217</v>
      </c>
      <c r="C31" s="14">
        <v>12270.692548000001</v>
      </c>
      <c r="D31" s="11" t="str">
        <f t="shared" si="8"/>
        <v>N/A</v>
      </c>
      <c r="E31" s="14">
        <v>12599.750674999999</v>
      </c>
      <c r="F31" s="11" t="str">
        <f t="shared" si="9"/>
        <v>N/A</v>
      </c>
      <c r="G31" s="14">
        <v>8972.0245943999998</v>
      </c>
      <c r="H31" s="11" t="str">
        <f t="shared" si="10"/>
        <v>N/A</v>
      </c>
      <c r="I31" s="12">
        <v>2.6819999999999999</v>
      </c>
      <c r="J31" s="12">
        <v>-28.8</v>
      </c>
      <c r="K31" s="47" t="s">
        <v>732</v>
      </c>
      <c r="L31" s="9" t="str">
        <f>IF(J31="Div by 0", "N/A", IF(OR(J31="N/A",K31="N/A"),"N/A", IF(J31&gt;VALUE(MID(K31,1,2)), "No", IF(J31&lt;-1*VALUE(MID(K31,1,2)), "No", "Yes"))))</f>
        <v>Yes</v>
      </c>
    </row>
    <row r="32" spans="1:12" x14ac:dyDescent="0.2">
      <c r="A32" s="2" t="s">
        <v>1131</v>
      </c>
      <c r="B32" s="47" t="s">
        <v>217</v>
      </c>
      <c r="C32" s="14">
        <v>12262.440065999999</v>
      </c>
      <c r="D32" s="11" t="str">
        <f t="shared" si="8"/>
        <v>N/A</v>
      </c>
      <c r="E32" s="14">
        <v>12797.045792000001</v>
      </c>
      <c r="F32" s="11" t="str">
        <f t="shared" si="9"/>
        <v>N/A</v>
      </c>
      <c r="G32" s="14">
        <v>9156.2778880999995</v>
      </c>
      <c r="H32" s="11" t="str">
        <f t="shared" si="10"/>
        <v>N/A</v>
      </c>
      <c r="I32" s="12">
        <v>4.3600000000000003</v>
      </c>
      <c r="J32" s="12">
        <v>-28.5</v>
      </c>
      <c r="K32" s="47" t="s">
        <v>732</v>
      </c>
      <c r="L32" s="9" t="str">
        <f>IF(J32="Div by 0", "N/A", IF(OR(J32="N/A",K32="N/A"),"N/A", IF(J32&gt;VALUE(MID(K32,1,2)), "No", IF(J32&lt;-1*VALUE(MID(K32,1,2)), "No", "Yes"))))</f>
        <v>Yes</v>
      </c>
    </row>
    <row r="33" spans="1:12" x14ac:dyDescent="0.2">
      <c r="A33" s="2" t="s">
        <v>1731</v>
      </c>
      <c r="B33" s="47" t="s">
        <v>217</v>
      </c>
      <c r="C33" s="14">
        <v>14291.69275</v>
      </c>
      <c r="D33" s="11" t="str">
        <f t="shared" si="8"/>
        <v>N/A</v>
      </c>
      <c r="E33" s="14">
        <v>18048.651662</v>
      </c>
      <c r="F33" s="11" t="str">
        <f t="shared" si="9"/>
        <v>N/A</v>
      </c>
      <c r="G33" s="14">
        <v>1977.7848606</v>
      </c>
      <c r="H33" s="11" t="str">
        <f t="shared" si="10"/>
        <v>N/A</v>
      </c>
      <c r="I33" s="12">
        <v>26.29</v>
      </c>
      <c r="J33" s="12">
        <v>-89</v>
      </c>
      <c r="K33" s="47" t="s">
        <v>732</v>
      </c>
      <c r="L33" s="9" t="str">
        <f t="shared" ref="L33:L45" si="12">IF(J33="Div by 0", "N/A", IF(K33="N/A","N/A", IF(J33&gt;VALUE(MID(K33,1,2)), "No", IF(J33&lt;-1*VALUE(MID(K33,1,2)), "No", "Yes"))))</f>
        <v>No</v>
      </c>
    </row>
    <row r="34" spans="1:12" x14ac:dyDescent="0.2">
      <c r="A34" s="2" t="s">
        <v>1732</v>
      </c>
      <c r="B34" s="47" t="s">
        <v>217</v>
      </c>
      <c r="C34" s="14">
        <v>999.22058202999995</v>
      </c>
      <c r="D34" s="11" t="str">
        <f t="shared" si="8"/>
        <v>N/A</v>
      </c>
      <c r="E34" s="14">
        <v>995.53909054999997</v>
      </c>
      <c r="F34" s="11" t="str">
        <f t="shared" si="9"/>
        <v>N/A</v>
      </c>
      <c r="G34" s="14">
        <v>986.56160055999999</v>
      </c>
      <c r="H34" s="11" t="str">
        <f t="shared" si="10"/>
        <v>N/A</v>
      </c>
      <c r="I34" s="12">
        <v>-0.36799999999999999</v>
      </c>
      <c r="J34" s="12">
        <v>-0.90200000000000002</v>
      </c>
      <c r="K34" s="47" t="s">
        <v>732</v>
      </c>
      <c r="L34" s="9" t="str">
        <f t="shared" si="12"/>
        <v>Yes</v>
      </c>
    </row>
    <row r="35" spans="1:12" x14ac:dyDescent="0.2">
      <c r="A35" s="2" t="s">
        <v>1733</v>
      </c>
      <c r="B35" s="47" t="s">
        <v>217</v>
      </c>
      <c r="C35" s="14">
        <v>14229.869047</v>
      </c>
      <c r="D35" s="11" t="str">
        <f t="shared" si="8"/>
        <v>N/A</v>
      </c>
      <c r="E35" s="14">
        <v>14432.215818999999</v>
      </c>
      <c r="F35" s="11" t="str">
        <f t="shared" si="9"/>
        <v>N/A</v>
      </c>
      <c r="G35" s="14">
        <v>11355.441623000001</v>
      </c>
      <c r="H35" s="11" t="str">
        <f t="shared" si="10"/>
        <v>N/A</v>
      </c>
      <c r="I35" s="12">
        <v>1.4219999999999999</v>
      </c>
      <c r="J35" s="12">
        <v>-21.3</v>
      </c>
      <c r="K35" s="47" t="s">
        <v>732</v>
      </c>
      <c r="L35" s="9" t="str">
        <f t="shared" si="12"/>
        <v>Yes</v>
      </c>
    </row>
    <row r="36" spans="1:12" x14ac:dyDescent="0.2">
      <c r="A36" s="2" t="s">
        <v>1734</v>
      </c>
      <c r="B36" s="47" t="s">
        <v>217</v>
      </c>
      <c r="C36" s="14">
        <v>122.74370140000001</v>
      </c>
      <c r="D36" s="11" t="str">
        <f t="shared" si="8"/>
        <v>N/A</v>
      </c>
      <c r="E36" s="14">
        <v>211.17055438</v>
      </c>
      <c r="F36" s="11" t="str">
        <f t="shared" si="9"/>
        <v>N/A</v>
      </c>
      <c r="G36" s="14">
        <v>134.20501139000001</v>
      </c>
      <c r="H36" s="11" t="str">
        <f t="shared" si="10"/>
        <v>N/A</v>
      </c>
      <c r="I36" s="12">
        <v>72.040000000000006</v>
      </c>
      <c r="J36" s="12">
        <v>-36.4</v>
      </c>
      <c r="K36" s="47" t="s">
        <v>732</v>
      </c>
      <c r="L36" s="9" t="str">
        <f t="shared" si="12"/>
        <v>No</v>
      </c>
    </row>
    <row r="37" spans="1:12" x14ac:dyDescent="0.2">
      <c r="A37" s="2" t="s">
        <v>1735</v>
      </c>
      <c r="B37" s="47" t="s">
        <v>217</v>
      </c>
      <c r="C37" s="14">
        <v>23775.479898000001</v>
      </c>
      <c r="D37" s="11" t="str">
        <f t="shared" si="8"/>
        <v>N/A</v>
      </c>
      <c r="E37" s="14">
        <v>26870.201084</v>
      </c>
      <c r="F37" s="11" t="str">
        <f t="shared" si="9"/>
        <v>N/A</v>
      </c>
      <c r="G37" s="14">
        <v>19212.452106000001</v>
      </c>
      <c r="H37" s="11" t="str">
        <f t="shared" si="10"/>
        <v>N/A</v>
      </c>
      <c r="I37" s="12">
        <v>13.02</v>
      </c>
      <c r="J37" s="12">
        <v>-28.5</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56.470508475000003</v>
      </c>
      <c r="D39" s="11" t="str">
        <f t="shared" si="8"/>
        <v>N/A</v>
      </c>
      <c r="E39" s="14">
        <v>108.1620039</v>
      </c>
      <c r="F39" s="11" t="str">
        <f t="shared" si="9"/>
        <v>N/A</v>
      </c>
      <c r="G39" s="14">
        <v>357.82984434000002</v>
      </c>
      <c r="H39" s="11" t="str">
        <f t="shared" si="10"/>
        <v>N/A</v>
      </c>
      <c r="I39" s="12">
        <v>91.54</v>
      </c>
      <c r="J39" s="12">
        <v>230.8</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21411.312599000001</v>
      </c>
      <c r="D41" s="11" t="str">
        <f t="shared" si="8"/>
        <v>N/A</v>
      </c>
      <c r="E41" s="14">
        <v>22737.223098999999</v>
      </c>
      <c r="F41" s="11" t="str">
        <f t="shared" si="9"/>
        <v>N/A</v>
      </c>
      <c r="G41" s="14">
        <v>15297.618178999999</v>
      </c>
      <c r="H41" s="11" t="str">
        <f t="shared" si="10"/>
        <v>N/A</v>
      </c>
      <c r="I41" s="12">
        <v>6.1929999999999996</v>
      </c>
      <c r="J41" s="12">
        <v>-32.700000000000003</v>
      </c>
      <c r="K41" s="47" t="s">
        <v>732</v>
      </c>
      <c r="L41" s="9" t="str">
        <f t="shared" si="12"/>
        <v>No</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16998.431874999998</v>
      </c>
      <c r="D44" s="11" t="str">
        <f t="shared" si="8"/>
        <v>N/A</v>
      </c>
      <c r="E44" s="14">
        <v>17692.672729999998</v>
      </c>
      <c r="F44" s="11" t="str">
        <f t="shared" si="9"/>
        <v>N/A</v>
      </c>
      <c r="G44" s="14">
        <v>12833.674421</v>
      </c>
      <c r="H44" s="11" t="str">
        <f t="shared" si="10"/>
        <v>N/A</v>
      </c>
      <c r="I44" s="12">
        <v>4.0839999999999996</v>
      </c>
      <c r="J44" s="12">
        <v>-27.5</v>
      </c>
      <c r="K44" s="47" t="s">
        <v>732</v>
      </c>
      <c r="L44" s="9" t="str">
        <f t="shared" si="12"/>
        <v>Yes</v>
      </c>
    </row>
    <row r="45" spans="1:12" ht="25.5" x14ac:dyDescent="0.2">
      <c r="A45" s="2" t="s">
        <v>1133</v>
      </c>
      <c r="B45" s="47" t="s">
        <v>217</v>
      </c>
      <c r="C45" s="14">
        <v>553.03424512000004</v>
      </c>
      <c r="D45" s="11" t="str">
        <f t="shared" si="8"/>
        <v>N/A</v>
      </c>
      <c r="E45" s="14">
        <v>594.29070239999999</v>
      </c>
      <c r="F45" s="11" t="str">
        <f t="shared" si="9"/>
        <v>N/A</v>
      </c>
      <c r="G45" s="14">
        <v>610.43917637000004</v>
      </c>
      <c r="H45" s="11" t="str">
        <f t="shared" si="10"/>
        <v>N/A</v>
      </c>
      <c r="I45" s="12">
        <v>7.46</v>
      </c>
      <c r="J45" s="12">
        <v>2.7170000000000001</v>
      </c>
      <c r="K45" s="47" t="s">
        <v>732</v>
      </c>
      <c r="L45" s="9" t="str">
        <f t="shared" si="12"/>
        <v>Yes</v>
      </c>
    </row>
    <row r="46" spans="1:12" x14ac:dyDescent="0.2">
      <c r="A46" s="2" t="s">
        <v>1134</v>
      </c>
      <c r="B46" s="34" t="s">
        <v>217</v>
      </c>
      <c r="C46" s="46">
        <v>47145.005954</v>
      </c>
      <c r="D46" s="43" t="str">
        <f t="shared" si="8"/>
        <v>N/A</v>
      </c>
      <c r="E46" s="46">
        <v>53791.770602999997</v>
      </c>
      <c r="F46" s="43" t="str">
        <f t="shared" si="9"/>
        <v>N/A</v>
      </c>
      <c r="G46" s="46">
        <v>37040.939257999999</v>
      </c>
      <c r="H46" s="43" t="str">
        <f t="shared" si="10"/>
        <v>N/A</v>
      </c>
      <c r="I46" s="12">
        <v>14.1</v>
      </c>
      <c r="J46" s="12">
        <v>-31.1</v>
      </c>
      <c r="K46" s="44" t="s">
        <v>732</v>
      </c>
      <c r="L46" s="9" t="str">
        <f>IF(J46="Div by 0", "N/A", IF(K46="N/A","N/A", IF(J46&gt;VALUE(MID(K46,1,2)), "No", IF(J46&lt;-1*VALUE(MID(K46,1,2)), "No", "Yes"))))</f>
        <v>No</v>
      </c>
    </row>
    <row r="47" spans="1:12" x14ac:dyDescent="0.2">
      <c r="A47" s="61" t="s">
        <v>1135</v>
      </c>
      <c r="B47" s="34" t="s">
        <v>217</v>
      </c>
      <c r="C47" s="46">
        <v>28346.274655000001</v>
      </c>
      <c r="D47" s="43" t="str">
        <f t="shared" si="8"/>
        <v>N/A</v>
      </c>
      <c r="E47" s="46">
        <v>27263.603642999999</v>
      </c>
      <c r="F47" s="43" t="str">
        <f t="shared" si="9"/>
        <v>N/A</v>
      </c>
      <c r="G47" s="46">
        <v>27833.321219000001</v>
      </c>
      <c r="H47" s="43" t="str">
        <f t="shared" si="10"/>
        <v>N/A</v>
      </c>
      <c r="I47" s="12">
        <v>-3.82</v>
      </c>
      <c r="J47" s="12">
        <v>2.09</v>
      </c>
      <c r="K47" s="44" t="s">
        <v>732</v>
      </c>
      <c r="L47" s="9" t="str">
        <f>IF(J47="Div by 0", "N/A", IF(K47="N/A","N/A", IF(J47&gt;VALUE(MID(K47,1,2)), "No", IF(J47&lt;-1*VALUE(MID(K47,1,2)), "No", "Yes"))))</f>
        <v>Yes</v>
      </c>
    </row>
    <row r="48" spans="1:12" ht="25.5" x14ac:dyDescent="0.2">
      <c r="A48" s="2" t="s">
        <v>1136</v>
      </c>
      <c r="B48" s="34" t="s">
        <v>217</v>
      </c>
      <c r="C48" s="46">
        <v>48772.917350000003</v>
      </c>
      <c r="D48" s="43" t="str">
        <f t="shared" si="8"/>
        <v>N/A</v>
      </c>
      <c r="E48" s="46">
        <v>51845.794099999999</v>
      </c>
      <c r="F48" s="43" t="str">
        <f t="shared" si="9"/>
        <v>N/A</v>
      </c>
      <c r="G48" s="46">
        <v>40619.859202</v>
      </c>
      <c r="H48" s="43" t="str">
        <f t="shared" si="10"/>
        <v>N/A</v>
      </c>
      <c r="I48" s="12">
        <v>6.3</v>
      </c>
      <c r="J48" s="12">
        <v>-21.7</v>
      </c>
      <c r="K48" s="44" t="s">
        <v>732</v>
      </c>
      <c r="L48" s="9" t="str">
        <f>IF(J48="Div by 0", "N/A", IF(K48="N/A","N/A", IF(J48&gt;VALUE(MID(K48,1,2)), "No", IF(J48&lt;-1*VALUE(MID(K48,1,2)), "No", "Yes"))))</f>
        <v>Yes</v>
      </c>
    </row>
    <row r="49" spans="1:12" x14ac:dyDescent="0.2">
      <c r="A49" s="6" t="s">
        <v>1137</v>
      </c>
      <c r="B49" s="34" t="s">
        <v>217</v>
      </c>
      <c r="C49" s="46">
        <v>27672.326376000001</v>
      </c>
      <c r="D49" s="43" t="str">
        <f t="shared" si="8"/>
        <v>N/A</v>
      </c>
      <c r="E49" s="46">
        <v>27273.831719999998</v>
      </c>
      <c r="F49" s="43" t="str">
        <f t="shared" si="9"/>
        <v>N/A</v>
      </c>
      <c r="G49" s="46">
        <v>27195.536531000002</v>
      </c>
      <c r="H49" s="43" t="str">
        <f t="shared" si="10"/>
        <v>N/A</v>
      </c>
      <c r="I49" s="12">
        <v>-1.44</v>
      </c>
      <c r="J49" s="12">
        <v>-0.28699999999999998</v>
      </c>
      <c r="K49" s="44" t="s">
        <v>732</v>
      </c>
      <c r="L49" s="9" t="str">
        <f t="shared" ref="L49:L59" si="13">IF(J49="Div by 0", "N/A", IF(K49="N/A","N/A", IF(J49&gt;VALUE(MID(K49,1,2)), "No", IF(J49&lt;-1*VALUE(MID(K49,1,2)), "No", "Yes"))))</f>
        <v>Yes</v>
      </c>
    </row>
    <row r="50" spans="1:12" ht="25.5" x14ac:dyDescent="0.2">
      <c r="A50" s="2" t="s">
        <v>1138</v>
      </c>
      <c r="B50" s="34" t="s">
        <v>217</v>
      </c>
      <c r="C50" s="46">
        <v>21930.465641999999</v>
      </c>
      <c r="D50" s="43" t="str">
        <f t="shared" si="8"/>
        <v>N/A</v>
      </c>
      <c r="E50" s="46">
        <v>22100.039763000001</v>
      </c>
      <c r="F50" s="43" t="str">
        <f t="shared" si="9"/>
        <v>N/A</v>
      </c>
      <c r="G50" s="46">
        <v>21694.170045999999</v>
      </c>
      <c r="H50" s="43" t="str">
        <f t="shared" si="10"/>
        <v>N/A</v>
      </c>
      <c r="I50" s="12">
        <v>0.7732</v>
      </c>
      <c r="J50" s="12">
        <v>-1.84</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48536.821530000001</v>
      </c>
      <c r="D55" s="43" t="str">
        <f t="shared" si="14"/>
        <v>N/A</v>
      </c>
      <c r="E55" s="46">
        <v>45868.805777000001</v>
      </c>
      <c r="F55" s="43" t="str">
        <f t="shared" si="15"/>
        <v>N/A</v>
      </c>
      <c r="G55" s="46">
        <v>45772.448384000003</v>
      </c>
      <c r="H55" s="43" t="str">
        <f t="shared" si="16"/>
        <v>N/A</v>
      </c>
      <c r="I55" s="12">
        <v>-5.5</v>
      </c>
      <c r="J55" s="12">
        <v>-0.21</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170723183</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112603087</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58120096</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12986.470393</v>
      </c>
      <c r="D71" s="43" t="str">
        <f t="shared" si="14"/>
        <v>N/A</v>
      </c>
      <c r="E71" s="46">
        <v>13524.608753</v>
      </c>
      <c r="F71" s="43" t="str">
        <f t="shared" si="15"/>
        <v>N/A</v>
      </c>
      <c r="G71" s="46">
        <v>13558.067265</v>
      </c>
      <c r="H71" s="43" t="str">
        <f t="shared" si="16"/>
        <v>N/A</v>
      </c>
      <c r="I71" s="12">
        <v>4.1440000000000001</v>
      </c>
      <c r="J71" s="12">
        <v>0.24740000000000001</v>
      </c>
      <c r="K71" s="44" t="s">
        <v>732</v>
      </c>
      <c r="L71" s="9" t="str">
        <f t="shared" ref="L71:L81" si="18">IF(J71="Div by 0", "N/A", IF(K71="N/A","N/A", IF(J71&gt;VALUE(MID(K71,1,2)), "No", IF(J71&lt;-1*VALUE(MID(K71,1,2)), "No", "Yes"))))</f>
        <v>Yes</v>
      </c>
    </row>
    <row r="72" spans="1:12" ht="25.5" x14ac:dyDescent="0.2">
      <c r="A72" s="2" t="s">
        <v>1159</v>
      </c>
      <c r="B72" s="34" t="s">
        <v>217</v>
      </c>
      <c r="C72" s="46">
        <v>8709.4165274999996</v>
      </c>
      <c r="D72" s="43" t="str">
        <f t="shared" si="14"/>
        <v>N/A</v>
      </c>
      <c r="E72" s="46">
        <v>9587.2287436999995</v>
      </c>
      <c r="F72" s="43" t="str">
        <f t="shared" si="15"/>
        <v>N/A</v>
      </c>
      <c r="G72" s="46">
        <v>11590.641997000001</v>
      </c>
      <c r="H72" s="43" t="str">
        <f t="shared" si="16"/>
        <v>N/A</v>
      </c>
      <c r="I72" s="12">
        <v>10.08</v>
      </c>
      <c r="J72" s="12">
        <v>20.9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28528.221367999999</v>
      </c>
      <c r="D77" s="43" t="str">
        <f t="shared" si="14"/>
        <v>N/A</v>
      </c>
      <c r="E77" s="46">
        <v>27675.830862999999</v>
      </c>
      <c r="F77" s="43" t="str">
        <f t="shared" si="15"/>
        <v>N/A</v>
      </c>
      <c r="G77" s="46">
        <v>20201.632256000001</v>
      </c>
      <c r="H77" s="43" t="str">
        <f t="shared" si="16"/>
        <v>N/A</v>
      </c>
      <c r="I77" s="12">
        <v>-2.99</v>
      </c>
      <c r="J77" s="12">
        <v>-27</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178729476</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13479</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13259.846873</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58991</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711</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82.969057664999994</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79621440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5776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13784.875346000001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1517263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270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5619.4925925999996</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608502</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462</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1317.1038960999999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2231328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3872</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576.27272727000002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3378549</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2468</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1368.9420583000001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66894395</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6360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10517.986634999999</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146060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82</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1781.2195122000001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17110611</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977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17513.419652</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6145114</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369</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16653.425474</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173486</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136</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1275.6323528999999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87819</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2676</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32.817264573999999</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741163</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2024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366.18725296000002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13853</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126</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109.94444444</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792</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26</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30.461538462</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110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36.666666667000001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1002770132</v>
      </c>
      <c r="F139" s="11" t="str">
        <f t="shared" si="24"/>
        <v>N/A</v>
      </c>
      <c r="G139" s="14">
        <v>8928</v>
      </c>
      <c r="H139" s="11" t="str">
        <f t="shared" si="25"/>
        <v>N/A</v>
      </c>
      <c r="I139" s="12" t="s">
        <v>217</v>
      </c>
      <c r="J139" s="12">
        <v>-100</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16295.136859</v>
      </c>
      <c r="F140" s="11" t="str">
        <f t="shared" si="24"/>
        <v>N/A</v>
      </c>
      <c r="G140" s="14">
        <v>87.529411765000006</v>
      </c>
      <c r="H140" s="11" t="str">
        <f t="shared" si="25"/>
        <v>N/A</v>
      </c>
      <c r="I140" s="12" t="s">
        <v>217</v>
      </c>
      <c r="J140" s="12">
        <v>-99.5</v>
      </c>
      <c r="K140" s="14" t="s">
        <v>217</v>
      </c>
      <c r="L140" s="9" t="str">
        <f t="shared" si="26"/>
        <v>N/A</v>
      </c>
    </row>
    <row r="141" spans="1:12" x14ac:dyDescent="0.2">
      <c r="A141" s="57" t="s">
        <v>406</v>
      </c>
      <c r="B141" s="14" t="s">
        <v>217</v>
      </c>
      <c r="C141" s="14">
        <v>0</v>
      </c>
      <c r="D141" s="11" t="str">
        <f t="shared" si="23"/>
        <v>N/A</v>
      </c>
      <c r="E141" s="14">
        <v>0</v>
      </c>
      <c r="F141" s="11" t="str">
        <f t="shared" si="24"/>
        <v>N/A</v>
      </c>
      <c r="G141" s="14">
        <v>1842315</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v>6245.1355931999997</v>
      </c>
      <c r="H142" s="11" t="str">
        <f t="shared" si="25"/>
        <v>N/A</v>
      </c>
      <c r="I142" s="12" t="s">
        <v>1743</v>
      </c>
      <c r="J142" s="12" t="s">
        <v>1743</v>
      </c>
      <c r="K142" s="14" t="s">
        <v>217</v>
      </c>
      <c r="L142" s="9" t="str">
        <f t="shared" si="26"/>
        <v>N/A</v>
      </c>
    </row>
    <row r="143" spans="1:12" x14ac:dyDescent="0.2">
      <c r="A143" s="57" t="s">
        <v>407</v>
      </c>
      <c r="B143" s="14" t="s">
        <v>217</v>
      </c>
      <c r="C143" s="14">
        <v>3279349</v>
      </c>
      <c r="D143" s="11" t="str">
        <f t="shared" si="23"/>
        <v>N/A</v>
      </c>
      <c r="E143" s="14">
        <v>3234664</v>
      </c>
      <c r="F143" s="11" t="str">
        <f t="shared" si="24"/>
        <v>N/A</v>
      </c>
      <c r="G143" s="14">
        <v>3611945</v>
      </c>
      <c r="H143" s="11" t="str">
        <f t="shared" si="25"/>
        <v>N/A</v>
      </c>
      <c r="I143" s="12">
        <v>-1.36</v>
      </c>
      <c r="J143" s="12">
        <v>11.66</v>
      </c>
      <c r="K143" s="14" t="s">
        <v>217</v>
      </c>
      <c r="L143" s="9" t="str">
        <f t="shared" si="26"/>
        <v>N/A</v>
      </c>
    </row>
    <row r="144" spans="1:12" ht="25.5" x14ac:dyDescent="0.2">
      <c r="A144" s="57" t="s">
        <v>1207</v>
      </c>
      <c r="B144" s="14" t="s">
        <v>217</v>
      </c>
      <c r="C144" s="14">
        <v>369.96265793999999</v>
      </c>
      <c r="D144" s="11" t="str">
        <f t="shared" si="23"/>
        <v>N/A</v>
      </c>
      <c r="E144" s="14">
        <v>352.89810168000002</v>
      </c>
      <c r="F144" s="11" t="str">
        <f t="shared" si="24"/>
        <v>N/A</v>
      </c>
      <c r="G144" s="14">
        <v>351.90422837</v>
      </c>
      <c r="H144" s="11" t="str">
        <f t="shared" si="25"/>
        <v>N/A</v>
      </c>
      <c r="I144" s="12">
        <v>-4.6100000000000003</v>
      </c>
      <c r="J144" s="12">
        <v>-0.28199999999999997</v>
      </c>
      <c r="K144" s="14" t="s">
        <v>217</v>
      </c>
      <c r="L144" s="9" t="str">
        <f t="shared" si="26"/>
        <v>N/A</v>
      </c>
    </row>
    <row r="145" spans="1:13" x14ac:dyDescent="0.2">
      <c r="A145" s="57" t="s">
        <v>408</v>
      </c>
      <c r="B145" s="14" t="s">
        <v>217</v>
      </c>
      <c r="C145" s="14" t="s">
        <v>217</v>
      </c>
      <c r="D145" s="11" t="str">
        <f t="shared" si="23"/>
        <v>N/A</v>
      </c>
      <c r="E145" s="14">
        <v>61223480</v>
      </c>
      <c r="F145" s="11" t="str">
        <f t="shared" si="24"/>
        <v>N/A</v>
      </c>
      <c r="G145" s="14">
        <v>52890071</v>
      </c>
      <c r="H145" s="11" t="str">
        <f t="shared" si="25"/>
        <v>N/A</v>
      </c>
      <c r="I145" s="12" t="s">
        <v>217</v>
      </c>
      <c r="J145" s="12">
        <v>-13.6</v>
      </c>
      <c r="K145" s="14" t="s">
        <v>217</v>
      </c>
      <c r="L145" s="9" t="str">
        <f t="shared" si="26"/>
        <v>N/A</v>
      </c>
    </row>
    <row r="146" spans="1:13" x14ac:dyDescent="0.2">
      <c r="A146" s="57" t="s">
        <v>1208</v>
      </c>
      <c r="B146" s="14" t="s">
        <v>217</v>
      </c>
      <c r="C146" s="14" t="s">
        <v>217</v>
      </c>
      <c r="D146" s="11" t="str">
        <f t="shared" si="23"/>
        <v>N/A</v>
      </c>
      <c r="E146" s="14">
        <v>4756.6995570999998</v>
      </c>
      <c r="F146" s="11" t="str">
        <f t="shared" si="24"/>
        <v>N/A</v>
      </c>
      <c r="G146" s="14">
        <v>4779.5112055</v>
      </c>
      <c r="H146" s="11" t="str">
        <f t="shared" si="25"/>
        <v>N/A</v>
      </c>
      <c r="I146" s="12" t="s">
        <v>217</v>
      </c>
      <c r="J146" s="12">
        <v>0.47960000000000003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314581162</v>
      </c>
      <c r="F151" s="11" t="str">
        <f t="shared" si="28"/>
        <v>N/A</v>
      </c>
      <c r="G151" s="14">
        <v>1203553054</v>
      </c>
      <c r="H151" s="11" t="str">
        <f t="shared" si="29"/>
        <v>N/A</v>
      </c>
      <c r="I151" s="12" t="s">
        <v>217</v>
      </c>
      <c r="J151" s="12">
        <v>282.60000000000002</v>
      </c>
      <c r="K151" s="14" t="s">
        <v>217</v>
      </c>
      <c r="L151" s="9" t="str">
        <f t="shared" si="26"/>
        <v>N/A</v>
      </c>
    </row>
    <row r="152" spans="1:13" x14ac:dyDescent="0.2">
      <c r="A152" s="57" t="s">
        <v>1211</v>
      </c>
      <c r="B152" s="14" t="s">
        <v>217</v>
      </c>
      <c r="C152" s="14" t="s">
        <v>217</v>
      </c>
      <c r="D152" s="11" t="str">
        <f t="shared" si="27"/>
        <v>N/A</v>
      </c>
      <c r="E152" s="14">
        <v>1888.5256611</v>
      </c>
      <c r="F152" s="11" t="str">
        <f t="shared" si="28"/>
        <v>N/A</v>
      </c>
      <c r="G152" s="14">
        <v>4960.7937497000003</v>
      </c>
      <c r="H152" s="11" t="str">
        <f t="shared" si="29"/>
        <v>N/A</v>
      </c>
      <c r="I152" s="12" t="s">
        <v>217</v>
      </c>
      <c r="J152" s="12">
        <v>162.69999999999999</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1538.5167607000001</v>
      </c>
      <c r="D164" s="130" t="str">
        <f t="shared" ref="D164:D166" si="31">IF($B164="N/A","N/A",IF(C164&gt;10,"No",IF(C164&lt;-10,"No","Yes")))</f>
        <v>N/A</v>
      </c>
      <c r="E164" s="131">
        <v>1533.7962328000001</v>
      </c>
      <c r="F164" s="130" t="str">
        <f t="shared" ref="F164:F166" si="32">IF($B164="N/A","N/A",IF(E164&gt;10,"No",IF(E164&lt;-10,"No","Yes")))</f>
        <v>N/A</v>
      </c>
      <c r="G164" s="131">
        <v>1486.0095064</v>
      </c>
      <c r="H164" s="130" t="str">
        <f t="shared" ref="H164:H166" si="33">IF($B164="N/A","N/A",IF(G164&gt;10,"No",IF(G164&lt;-10,"No","Yes")))</f>
        <v>N/A</v>
      </c>
      <c r="I164" s="132">
        <v>-0.307</v>
      </c>
      <c r="J164" s="132">
        <v>-3.12</v>
      </c>
      <c r="K164" s="133" t="s">
        <v>732</v>
      </c>
      <c r="L164" s="134" t="str">
        <f>IF(J164="Div by 0", "N/A", IF(OR(J164="N/A",K164="N/A"),"N/A", IF(J164&gt;VALUE(MID(K164,1,2)), "No", IF(J164&lt;-1*VALUE(MID(K164,1,2)), "No", "Yes"))))</f>
        <v>Yes</v>
      </c>
      <c r="N164" s="64"/>
    </row>
    <row r="165" spans="1:16" x14ac:dyDescent="0.2">
      <c r="A165" s="57" t="s">
        <v>1217</v>
      </c>
      <c r="B165" s="131" t="s">
        <v>217</v>
      </c>
      <c r="C165" s="131">
        <v>1542.8286464</v>
      </c>
      <c r="D165" s="130" t="str">
        <f t="shared" si="31"/>
        <v>N/A</v>
      </c>
      <c r="E165" s="131">
        <v>1525.9891087999999</v>
      </c>
      <c r="F165" s="130" t="str">
        <f t="shared" si="32"/>
        <v>N/A</v>
      </c>
      <c r="G165" s="131">
        <v>1487.3364956</v>
      </c>
      <c r="H165" s="130" t="str">
        <f t="shared" si="33"/>
        <v>N/A</v>
      </c>
      <c r="I165" s="132">
        <v>-1.0900000000000001</v>
      </c>
      <c r="J165" s="132">
        <v>-2.5299999999999998</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1388.1549296000001</v>
      </c>
      <c r="D166" s="130" t="str">
        <f t="shared" si="31"/>
        <v>N/A</v>
      </c>
      <c r="E166" s="131">
        <v>1796.7537688</v>
      </c>
      <c r="F166" s="130" t="str">
        <f t="shared" si="32"/>
        <v>N/A</v>
      </c>
      <c r="G166" s="131">
        <v>1443.2432432000001</v>
      </c>
      <c r="H166" s="130" t="str">
        <f t="shared" si="33"/>
        <v>N/A</v>
      </c>
      <c r="I166" s="132">
        <v>29.43</v>
      </c>
      <c r="J166" s="132">
        <v>-19.7</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220544</v>
      </c>
      <c r="D6" s="130" t="str">
        <f t="shared" ref="D6:D11" si="0">IF($B6="N/A","N/A",IF(C6&gt;10,"No",IF(C6&lt;-10,"No","Yes")))</f>
        <v>N/A</v>
      </c>
      <c r="E6" s="152">
        <v>234432</v>
      </c>
      <c r="F6" s="130" t="str">
        <f t="shared" ref="F6:F11" si="1">IF($B6="N/A","N/A",IF(E6&gt;10,"No",IF(E6&lt;-10,"No","Yes")))</f>
        <v>N/A</v>
      </c>
      <c r="G6" s="152">
        <v>251943</v>
      </c>
      <c r="H6" s="130" t="str">
        <f t="shared" ref="H6:H11" si="2">IF($B6="N/A","N/A",IF(G6&gt;10,"No",IF(G6&lt;-10,"No","Yes")))</f>
        <v>N/A</v>
      </c>
      <c r="I6" s="132">
        <v>6.2969999999999997</v>
      </c>
      <c r="J6" s="132">
        <v>7.47</v>
      </c>
      <c r="K6" s="152" t="s">
        <v>732</v>
      </c>
      <c r="L6" s="134" t="str">
        <f t="shared" ref="L6:L14" si="3">IF(J6="Div by 0", "N/A", IF(K6="N/A","N/A", IF(J6&gt;VALUE(MID(K6,1,2)), "No", IF(J6&lt;-1*VALUE(MID(K6,1,2)), "No", "Yes"))))</f>
        <v>Yes</v>
      </c>
    </row>
    <row r="7" spans="1:12" x14ac:dyDescent="0.2">
      <c r="A7" s="16" t="s">
        <v>100</v>
      </c>
      <c r="B7" s="135" t="s">
        <v>217</v>
      </c>
      <c r="C7" s="152">
        <v>12133</v>
      </c>
      <c r="D7" s="130" t="str">
        <f t="shared" si="0"/>
        <v>N/A</v>
      </c>
      <c r="E7" s="152">
        <v>12215</v>
      </c>
      <c r="F7" s="130" t="str">
        <f t="shared" si="1"/>
        <v>N/A</v>
      </c>
      <c r="G7" s="152">
        <v>12508</v>
      </c>
      <c r="H7" s="130" t="str">
        <f t="shared" si="2"/>
        <v>N/A</v>
      </c>
      <c r="I7" s="132">
        <v>0.67579999999999996</v>
      </c>
      <c r="J7" s="132">
        <v>2.399</v>
      </c>
      <c r="K7" s="135" t="s">
        <v>732</v>
      </c>
      <c r="L7" s="134" t="str">
        <f t="shared" si="3"/>
        <v>Yes</v>
      </c>
    </row>
    <row r="8" spans="1:12" x14ac:dyDescent="0.2">
      <c r="A8" s="16" t="s">
        <v>101</v>
      </c>
      <c r="B8" s="135" t="s">
        <v>217</v>
      </c>
      <c r="C8" s="152">
        <v>34161</v>
      </c>
      <c r="D8" s="130" t="str">
        <f t="shared" si="0"/>
        <v>N/A</v>
      </c>
      <c r="E8" s="152">
        <v>34010</v>
      </c>
      <c r="F8" s="130" t="str">
        <f t="shared" si="1"/>
        <v>N/A</v>
      </c>
      <c r="G8" s="152">
        <v>36262</v>
      </c>
      <c r="H8" s="130" t="str">
        <f t="shared" si="2"/>
        <v>N/A</v>
      </c>
      <c r="I8" s="132">
        <v>-0.442</v>
      </c>
      <c r="J8" s="132">
        <v>6.6219999999999999</v>
      </c>
      <c r="K8" s="135" t="s">
        <v>732</v>
      </c>
      <c r="L8" s="134" t="str">
        <f t="shared" si="3"/>
        <v>Yes</v>
      </c>
    </row>
    <row r="9" spans="1:12" x14ac:dyDescent="0.2">
      <c r="A9" s="16" t="s">
        <v>104</v>
      </c>
      <c r="B9" s="135" t="s">
        <v>217</v>
      </c>
      <c r="C9" s="152">
        <v>145335</v>
      </c>
      <c r="D9" s="130" t="str">
        <f t="shared" si="0"/>
        <v>N/A</v>
      </c>
      <c r="E9" s="152">
        <v>157234</v>
      </c>
      <c r="F9" s="130" t="str">
        <f t="shared" si="1"/>
        <v>N/A</v>
      </c>
      <c r="G9" s="152">
        <v>169455</v>
      </c>
      <c r="H9" s="130" t="str">
        <f t="shared" si="2"/>
        <v>N/A</v>
      </c>
      <c r="I9" s="132">
        <v>8.1869999999999994</v>
      </c>
      <c r="J9" s="132">
        <v>7.7720000000000002</v>
      </c>
      <c r="K9" s="135" t="s">
        <v>732</v>
      </c>
      <c r="L9" s="134" t="str">
        <f t="shared" si="3"/>
        <v>Yes</v>
      </c>
    </row>
    <row r="10" spans="1:12" x14ac:dyDescent="0.2">
      <c r="A10" s="16" t="s">
        <v>105</v>
      </c>
      <c r="B10" s="135" t="s">
        <v>217</v>
      </c>
      <c r="C10" s="152">
        <v>28915</v>
      </c>
      <c r="D10" s="130" t="str">
        <f t="shared" si="0"/>
        <v>N/A</v>
      </c>
      <c r="E10" s="152">
        <v>30973</v>
      </c>
      <c r="F10" s="130" t="str">
        <f t="shared" si="1"/>
        <v>N/A</v>
      </c>
      <c r="G10" s="152">
        <v>33718</v>
      </c>
      <c r="H10" s="130" t="str">
        <f t="shared" si="2"/>
        <v>N/A</v>
      </c>
      <c r="I10" s="132">
        <v>7.117</v>
      </c>
      <c r="J10" s="132">
        <v>8.8629999999999995</v>
      </c>
      <c r="K10" s="135" t="s">
        <v>732</v>
      </c>
      <c r="L10" s="134" t="str">
        <f t="shared" si="3"/>
        <v>Yes</v>
      </c>
    </row>
    <row r="11" spans="1:12" x14ac:dyDescent="0.2">
      <c r="A11" s="16" t="s">
        <v>77</v>
      </c>
      <c r="B11" s="152" t="s">
        <v>217</v>
      </c>
      <c r="C11" s="152">
        <v>169012.58</v>
      </c>
      <c r="D11" s="138" t="str">
        <f t="shared" si="0"/>
        <v>N/A</v>
      </c>
      <c r="E11" s="152">
        <v>180400.12</v>
      </c>
      <c r="F11" s="130" t="str">
        <f t="shared" si="1"/>
        <v>N/A</v>
      </c>
      <c r="G11" s="152">
        <v>194580.39</v>
      </c>
      <c r="H11" s="130" t="str">
        <f t="shared" si="2"/>
        <v>N/A</v>
      </c>
      <c r="I11" s="132">
        <v>6.7380000000000004</v>
      </c>
      <c r="J11" s="132">
        <v>7.86</v>
      </c>
      <c r="K11" s="152" t="s">
        <v>733</v>
      </c>
      <c r="L11" s="134" t="str">
        <f t="shared" si="3"/>
        <v>Yes</v>
      </c>
    </row>
    <row r="12" spans="1:12" x14ac:dyDescent="0.2">
      <c r="A12" s="16" t="s">
        <v>115</v>
      </c>
      <c r="B12" s="152" t="s">
        <v>217</v>
      </c>
      <c r="C12" s="152">
        <v>23922</v>
      </c>
      <c r="D12" s="152" t="s">
        <v>217</v>
      </c>
      <c r="E12" s="152">
        <v>24437</v>
      </c>
      <c r="F12" s="152" t="s">
        <v>217</v>
      </c>
      <c r="G12" s="152">
        <v>25482</v>
      </c>
      <c r="H12" s="152" t="s">
        <v>217</v>
      </c>
      <c r="I12" s="132">
        <v>2.153</v>
      </c>
      <c r="J12" s="132">
        <v>4.2759999999999998</v>
      </c>
      <c r="K12" s="152" t="s">
        <v>733</v>
      </c>
      <c r="L12" s="134" t="str">
        <f t="shared" si="3"/>
        <v>Yes</v>
      </c>
    </row>
    <row r="13" spans="1:12" x14ac:dyDescent="0.2">
      <c r="A13" s="16" t="s">
        <v>449</v>
      </c>
      <c r="B13" s="152" t="s">
        <v>217</v>
      </c>
      <c r="C13" s="152">
        <v>11753</v>
      </c>
      <c r="D13" s="152" t="s">
        <v>217</v>
      </c>
      <c r="E13" s="152">
        <v>11764</v>
      </c>
      <c r="F13" s="152" t="s">
        <v>217</v>
      </c>
      <c r="G13" s="152">
        <v>11948</v>
      </c>
      <c r="H13" s="152" t="s">
        <v>217</v>
      </c>
      <c r="I13" s="132">
        <v>9.3600000000000003E-2</v>
      </c>
      <c r="J13" s="132">
        <v>1.5640000000000001</v>
      </c>
      <c r="K13" s="152" t="s">
        <v>733</v>
      </c>
      <c r="L13" s="134" t="str">
        <f t="shared" si="3"/>
        <v>Yes</v>
      </c>
    </row>
    <row r="14" spans="1:12" x14ac:dyDescent="0.2">
      <c r="A14" s="16" t="s">
        <v>450</v>
      </c>
      <c r="B14" s="152" t="s">
        <v>217</v>
      </c>
      <c r="C14" s="152">
        <v>12028</v>
      </c>
      <c r="D14" s="152" t="s">
        <v>217</v>
      </c>
      <c r="E14" s="152">
        <v>12541</v>
      </c>
      <c r="F14" s="152" t="s">
        <v>217</v>
      </c>
      <c r="G14" s="152">
        <v>13397</v>
      </c>
      <c r="H14" s="152" t="s">
        <v>217</v>
      </c>
      <c r="I14" s="132">
        <v>4.2649999999999997</v>
      </c>
      <c r="J14" s="132">
        <v>6.8259999999999996</v>
      </c>
      <c r="K14" s="152" t="s">
        <v>733</v>
      </c>
      <c r="L14" s="134" t="str">
        <f t="shared" si="3"/>
        <v>Yes</v>
      </c>
    </row>
    <row r="15" spans="1:12" x14ac:dyDescent="0.2">
      <c r="A15" s="4" t="s">
        <v>58</v>
      </c>
      <c r="B15" s="135" t="s">
        <v>217</v>
      </c>
      <c r="C15" s="131">
        <v>1260317589</v>
      </c>
      <c r="D15" s="130" t="str">
        <f t="shared" ref="D15:D20" si="4">IF($B15="N/A","N/A",IF(C15&gt;10,"No",IF(C15&lt;-10,"No","Yes")))</f>
        <v>N/A</v>
      </c>
      <c r="E15" s="131">
        <v>1314990013</v>
      </c>
      <c r="F15" s="130" t="str">
        <f t="shared" ref="F15:F20" si="5">IF($B15="N/A","N/A",IF(E15&gt;10,"No",IF(E15&lt;-10,"No","Yes")))</f>
        <v>N/A</v>
      </c>
      <c r="G15" s="131">
        <v>1242463770</v>
      </c>
      <c r="H15" s="130" t="str">
        <f t="shared" ref="H15:H20" si="6">IF($B15="N/A","N/A",IF(G15&gt;10,"No",IF(G15&lt;-10,"No","Yes")))</f>
        <v>N/A</v>
      </c>
      <c r="I15" s="132">
        <v>4.3380000000000001</v>
      </c>
      <c r="J15" s="132">
        <v>-5.52</v>
      </c>
      <c r="K15" s="135" t="s">
        <v>732</v>
      </c>
      <c r="L15" s="134" t="str">
        <f t="shared" ref="L15:L20" si="7">IF(J15="Div by 0", "N/A", IF(K15="N/A","N/A", IF(J15&gt;VALUE(MID(K15,1,2)), "No", IF(J15&lt;-1*VALUE(MID(K15,1,2)), "No", "Yes"))))</f>
        <v>Yes</v>
      </c>
    </row>
    <row r="16" spans="1:12" x14ac:dyDescent="0.2">
      <c r="A16" s="4" t="s">
        <v>1121</v>
      </c>
      <c r="B16" s="135" t="s">
        <v>217</v>
      </c>
      <c r="C16" s="131">
        <v>5714.5857016999998</v>
      </c>
      <c r="D16" s="130" t="str">
        <f t="shared" si="4"/>
        <v>N/A</v>
      </c>
      <c r="E16" s="131">
        <v>5609.2598834999999</v>
      </c>
      <c r="F16" s="130" t="str">
        <f t="shared" si="5"/>
        <v>N/A</v>
      </c>
      <c r="G16" s="131">
        <v>4931.5272501999998</v>
      </c>
      <c r="H16" s="130" t="str">
        <f t="shared" si="6"/>
        <v>N/A</v>
      </c>
      <c r="I16" s="132">
        <v>-1.84</v>
      </c>
      <c r="J16" s="132">
        <v>-12.1</v>
      </c>
      <c r="K16" s="135" t="s">
        <v>732</v>
      </c>
      <c r="L16" s="134" t="str">
        <f t="shared" si="7"/>
        <v>Yes</v>
      </c>
    </row>
    <row r="17" spans="1:12" x14ac:dyDescent="0.2">
      <c r="A17" s="4" t="s">
        <v>1219</v>
      </c>
      <c r="B17" s="135" t="s">
        <v>217</v>
      </c>
      <c r="C17" s="131">
        <v>17904.847852999999</v>
      </c>
      <c r="D17" s="130" t="str">
        <f t="shared" si="4"/>
        <v>N/A</v>
      </c>
      <c r="E17" s="131">
        <v>19706.058289000001</v>
      </c>
      <c r="F17" s="130" t="str">
        <f t="shared" si="5"/>
        <v>N/A</v>
      </c>
      <c r="G17" s="131">
        <v>12448.732250999999</v>
      </c>
      <c r="H17" s="130" t="str">
        <f t="shared" si="6"/>
        <v>N/A</v>
      </c>
      <c r="I17" s="132">
        <v>10.06</v>
      </c>
      <c r="J17" s="132">
        <v>-36.799999999999997</v>
      </c>
      <c r="K17" s="135" t="s">
        <v>732</v>
      </c>
      <c r="L17" s="134" t="str">
        <f t="shared" si="7"/>
        <v>No</v>
      </c>
    </row>
    <row r="18" spans="1:12" x14ac:dyDescent="0.2">
      <c r="A18" s="4" t="s">
        <v>1220</v>
      </c>
      <c r="B18" s="135" t="s">
        <v>217</v>
      </c>
      <c r="C18" s="131">
        <v>18779.625538</v>
      </c>
      <c r="D18" s="130" t="str">
        <f t="shared" si="4"/>
        <v>N/A</v>
      </c>
      <c r="E18" s="131">
        <v>19021.005792</v>
      </c>
      <c r="F18" s="130" t="str">
        <f t="shared" si="5"/>
        <v>N/A</v>
      </c>
      <c r="G18" s="131">
        <v>17812.168027</v>
      </c>
      <c r="H18" s="130" t="str">
        <f t="shared" si="6"/>
        <v>N/A</v>
      </c>
      <c r="I18" s="132">
        <v>1.2849999999999999</v>
      </c>
      <c r="J18" s="132">
        <v>-6.36</v>
      </c>
      <c r="K18" s="135" t="s">
        <v>732</v>
      </c>
      <c r="L18" s="134" t="str">
        <f t="shared" si="7"/>
        <v>Yes</v>
      </c>
    </row>
    <row r="19" spans="1:12" x14ac:dyDescent="0.2">
      <c r="A19" s="4" t="s">
        <v>1221</v>
      </c>
      <c r="B19" s="135" t="s">
        <v>217</v>
      </c>
      <c r="C19" s="131">
        <v>1892.1939313</v>
      </c>
      <c r="D19" s="130" t="str">
        <f t="shared" si="4"/>
        <v>N/A</v>
      </c>
      <c r="E19" s="131">
        <v>1843.5508605</v>
      </c>
      <c r="F19" s="130" t="str">
        <f t="shared" si="5"/>
        <v>N/A</v>
      </c>
      <c r="G19" s="131">
        <v>1724.6391195000001</v>
      </c>
      <c r="H19" s="130" t="str">
        <f t="shared" si="6"/>
        <v>N/A</v>
      </c>
      <c r="I19" s="132">
        <v>-2.57</v>
      </c>
      <c r="J19" s="132">
        <v>-6.45</v>
      </c>
      <c r="K19" s="135" t="s">
        <v>732</v>
      </c>
      <c r="L19" s="134" t="str">
        <f t="shared" si="7"/>
        <v>Yes</v>
      </c>
    </row>
    <row r="20" spans="1:12" x14ac:dyDescent="0.2">
      <c r="A20" s="4" t="s">
        <v>1222</v>
      </c>
      <c r="B20" s="135" t="s">
        <v>217</v>
      </c>
      <c r="C20" s="131">
        <v>4376.4577901000002</v>
      </c>
      <c r="D20" s="130" t="str">
        <f t="shared" si="4"/>
        <v>N/A</v>
      </c>
      <c r="E20" s="131">
        <v>4439.5837664999999</v>
      </c>
      <c r="F20" s="130" t="str">
        <f t="shared" si="5"/>
        <v>N/A</v>
      </c>
      <c r="G20" s="131">
        <v>4407.1851237000001</v>
      </c>
      <c r="H20" s="130" t="str">
        <f t="shared" si="6"/>
        <v>N/A</v>
      </c>
      <c r="I20" s="132">
        <v>1.4419999999999999</v>
      </c>
      <c r="J20" s="132">
        <v>-0.73</v>
      </c>
      <c r="K20" s="135" t="s">
        <v>732</v>
      </c>
      <c r="L20" s="134" t="str">
        <f t="shared" si="7"/>
        <v>Yes</v>
      </c>
    </row>
    <row r="21" spans="1:12" x14ac:dyDescent="0.2">
      <c r="A21" s="2" t="s">
        <v>1125</v>
      </c>
      <c r="B21" s="135" t="s">
        <v>217</v>
      </c>
      <c r="C21" s="131">
        <v>5777.4894993999997</v>
      </c>
      <c r="D21" s="130" t="str">
        <f t="shared" ref="D21:D22" si="8">IF($B21="N/A","N/A",IF(C21&gt;10,"No",IF(C21&lt;-10,"No","Yes")))</f>
        <v>N/A</v>
      </c>
      <c r="E21" s="131">
        <v>5728.8926054000003</v>
      </c>
      <c r="F21" s="130" t="str">
        <f t="shared" ref="F21:F22" si="9">IF($B21="N/A","N/A",IF(E21&gt;10,"No",IF(E21&lt;-10,"No","Yes")))</f>
        <v>N/A</v>
      </c>
      <c r="G21" s="131">
        <v>5030.7214927000005</v>
      </c>
      <c r="H21" s="130" t="str">
        <f t="shared" ref="H21:H22" si="10">IF($B21="N/A","N/A",IF(G21&gt;10,"No",IF(G21&lt;-10,"No","Yes")))</f>
        <v>N/A</v>
      </c>
      <c r="I21" s="132">
        <v>-0.84099999999999997</v>
      </c>
      <c r="J21" s="132">
        <v>-12.2</v>
      </c>
      <c r="K21" s="135" t="s">
        <v>732</v>
      </c>
      <c r="L21" s="134" t="str">
        <f>IF(J21="Div by 0", "N/A", IF(OR(J21="N/A",K21="N/A"),"N/A", IF(J21&gt;VALUE(MID(K21,1,2)), "No", IF(J21&lt;-1*VALUE(MID(K21,1,2)), "No", "Yes"))))</f>
        <v>Yes</v>
      </c>
    </row>
    <row r="22" spans="1:12" x14ac:dyDescent="0.2">
      <c r="A22" s="2" t="s">
        <v>1126</v>
      </c>
      <c r="B22" s="135" t="s">
        <v>217</v>
      </c>
      <c r="C22" s="131">
        <v>5634.6479685000004</v>
      </c>
      <c r="D22" s="130" t="str">
        <f t="shared" si="8"/>
        <v>N/A</v>
      </c>
      <c r="E22" s="131">
        <v>5459.3594033999998</v>
      </c>
      <c r="F22" s="130" t="str">
        <f t="shared" si="9"/>
        <v>N/A</v>
      </c>
      <c r="G22" s="131">
        <v>4809.6202457999998</v>
      </c>
      <c r="H22" s="130" t="str">
        <f t="shared" si="10"/>
        <v>N/A</v>
      </c>
      <c r="I22" s="132">
        <v>-3.11</v>
      </c>
      <c r="J22" s="132">
        <v>-11.9</v>
      </c>
      <c r="K22" s="135" t="s">
        <v>732</v>
      </c>
      <c r="L22" s="134" t="str">
        <f>IF(J22="Div by 0", "N/A", IF(OR(J22="N/A",K22="N/A"),"N/A", IF(J22&gt;VALUE(MID(K22,1,2)), "No", IF(J22&lt;-1*VALUE(MID(K22,1,2)), "No", "Yes"))))</f>
        <v>Yes</v>
      </c>
    </row>
    <row r="23" spans="1:12" x14ac:dyDescent="0.2">
      <c r="A23" s="4" t="s">
        <v>1223</v>
      </c>
      <c r="B23" s="135" t="s">
        <v>217</v>
      </c>
      <c r="C23" s="131">
        <v>16675.789983999999</v>
      </c>
      <c r="D23" s="130" t="str">
        <f>IF($B23="N/A","N/A",IF(C23&gt;10,"No",IF(C23&lt;-10,"No","Yes")))</f>
        <v>N/A</v>
      </c>
      <c r="E23" s="131">
        <v>17303.226992</v>
      </c>
      <c r="F23" s="130" t="str">
        <f>IF($B23="N/A","N/A",IF(E23&gt;10,"No",IF(E23&lt;-10,"No","Yes")))</f>
        <v>N/A</v>
      </c>
      <c r="G23" s="131">
        <v>12549.748724999999</v>
      </c>
      <c r="H23" s="130" t="str">
        <f>IF($B23="N/A","N/A",IF(G23&gt;10,"No",IF(G23&lt;-10,"No","Yes")))</f>
        <v>N/A</v>
      </c>
      <c r="I23" s="132">
        <v>3.7629999999999999</v>
      </c>
      <c r="J23" s="132">
        <v>-27.5</v>
      </c>
      <c r="K23" s="135" t="s">
        <v>732</v>
      </c>
      <c r="L23" s="134" t="str">
        <f>IF(J23="Div by 0", "N/A", IF(K23="N/A","N/A", IF(J23&gt;VALUE(MID(K23,1,2)), "No", IF(J23&lt;-1*VALUE(MID(K23,1,2)), "No", "Yes"))))</f>
        <v>Yes</v>
      </c>
    </row>
    <row r="24" spans="1:12" x14ac:dyDescent="0.2">
      <c r="A24" s="4" t="s">
        <v>1224</v>
      </c>
      <c r="B24" s="135" t="s">
        <v>217</v>
      </c>
      <c r="C24" s="131">
        <v>17981.277205999999</v>
      </c>
      <c r="D24" s="130" t="str">
        <f>IF($B24="N/A","N/A",IF(C24&gt;10,"No",IF(C24&lt;-10,"No","Yes")))</f>
        <v>N/A</v>
      </c>
      <c r="E24" s="131">
        <v>19745.464128</v>
      </c>
      <c r="F24" s="130" t="str">
        <f>IF($B24="N/A","N/A",IF(E24&gt;10,"No",IF(E24&lt;-10,"No","Yes")))</f>
        <v>N/A</v>
      </c>
      <c r="G24" s="131">
        <v>12243.53917</v>
      </c>
      <c r="H24" s="130" t="str">
        <f>IF($B24="N/A","N/A",IF(G24&gt;10,"No",IF(G24&lt;-10,"No","Yes")))</f>
        <v>N/A</v>
      </c>
      <c r="I24" s="132">
        <v>9.8109999999999999</v>
      </c>
      <c r="J24" s="132">
        <v>-38</v>
      </c>
      <c r="K24" s="135" t="s">
        <v>732</v>
      </c>
      <c r="L24" s="134" t="str">
        <f>IF(J24="Div by 0", "N/A", IF(K24="N/A","N/A", IF(J24&gt;VALUE(MID(K24,1,2)), "No", IF(J24&lt;-1*VALUE(MID(K24,1,2)), "No", "Yes"))))</f>
        <v>No</v>
      </c>
    </row>
    <row r="25" spans="1:12" x14ac:dyDescent="0.2">
      <c r="A25" s="4" t="s">
        <v>1225</v>
      </c>
      <c r="B25" s="135" t="s">
        <v>217</v>
      </c>
      <c r="C25" s="131">
        <v>15443.728966000001</v>
      </c>
      <c r="D25" s="130" t="str">
        <f>IF($B25="N/A","N/A",IF(C25&gt;10,"No",IF(C25&lt;-10,"No","Yes")))</f>
        <v>N/A</v>
      </c>
      <c r="E25" s="131">
        <v>15069.77131</v>
      </c>
      <c r="F25" s="130" t="str">
        <f>IF($B25="N/A","N/A",IF(E25&gt;10,"No",IF(E25&lt;-10,"No","Yes")))</f>
        <v>N/A</v>
      </c>
      <c r="G25" s="131">
        <v>12841.030156000001</v>
      </c>
      <c r="H25" s="130" t="str">
        <f>IF($B25="N/A","N/A",IF(G25&gt;10,"No",IF(G25&lt;-10,"No","Yes")))</f>
        <v>N/A</v>
      </c>
      <c r="I25" s="132">
        <v>-2.42</v>
      </c>
      <c r="J25" s="132">
        <v>-14.8</v>
      </c>
      <c r="K25" s="135" t="s">
        <v>732</v>
      </c>
      <c r="L25" s="134" t="str">
        <f>IF(J25="Div by 0", "N/A", IF(K25="N/A","N/A", IF(J25&gt;VALUE(MID(K25,1,2)), "No", IF(J25&lt;-1*VALUE(MID(K25,1,2)), "No", "Yes"))))</f>
        <v>Yes</v>
      </c>
    </row>
    <row r="26" spans="1:12" x14ac:dyDescent="0.2">
      <c r="A26" s="4" t="s">
        <v>1226</v>
      </c>
      <c r="B26" s="135" t="s">
        <v>217</v>
      </c>
      <c r="C26" s="131">
        <v>16342.547646999999</v>
      </c>
      <c r="D26" s="130" t="str">
        <f t="shared" ref="D26:D27" si="11">IF($B26="N/A","N/A",IF(C26&gt;10,"No",IF(C26&lt;-10,"No","Yes")))</f>
        <v>N/A</v>
      </c>
      <c r="E26" s="131">
        <v>16859.947534999999</v>
      </c>
      <c r="F26" s="130" t="str">
        <f t="shared" ref="F26:F30" si="12">IF($B26="N/A","N/A",IF(E26&gt;10,"No",IF(E26&lt;-10,"No","Yes")))</f>
        <v>N/A</v>
      </c>
      <c r="G26" s="131">
        <v>12182.736986</v>
      </c>
      <c r="H26" s="130" t="str">
        <f t="shared" ref="H26:H27" si="13">IF($B26="N/A","N/A",IF(G26&gt;10,"No",IF(G26&lt;-10,"No","Yes")))</f>
        <v>N/A</v>
      </c>
      <c r="I26" s="132">
        <v>3.1659999999999999</v>
      </c>
      <c r="J26" s="132">
        <v>-27.7</v>
      </c>
      <c r="K26" s="135" t="s">
        <v>732</v>
      </c>
      <c r="L26" s="134" t="str">
        <f>IF(J26="Div by 0", "N/A", IF(OR(J26="N/A",K26="N/A"),"N/A", IF(J26&gt;VALUE(MID(K26,1,2)), "No", IF(J26&lt;-1*VALUE(MID(K26,1,2)), "No", "Yes"))))</f>
        <v>Yes</v>
      </c>
    </row>
    <row r="27" spans="1:12" x14ac:dyDescent="0.2">
      <c r="A27" s="4" t="s">
        <v>1227</v>
      </c>
      <c r="B27" s="135" t="s">
        <v>217</v>
      </c>
      <c r="C27" s="131">
        <v>17193.601686999998</v>
      </c>
      <c r="D27" s="130" t="str">
        <f t="shared" si="11"/>
        <v>N/A</v>
      </c>
      <c r="E27" s="131">
        <v>17987.385096000002</v>
      </c>
      <c r="F27" s="130" t="str">
        <f t="shared" si="12"/>
        <v>N/A</v>
      </c>
      <c r="G27" s="131">
        <v>13109.155323999999</v>
      </c>
      <c r="H27" s="130" t="str">
        <f t="shared" si="13"/>
        <v>N/A</v>
      </c>
      <c r="I27" s="132">
        <v>4.617</v>
      </c>
      <c r="J27" s="132">
        <v>-27.1</v>
      </c>
      <c r="K27" s="135" t="s">
        <v>732</v>
      </c>
      <c r="L27" s="134" t="str">
        <f>IF(J27="Div by 0", "N/A", IF(OR(J27="N/A",K27="N/A"),"N/A", IF(J27&gt;VALUE(MID(K27,1,2)), "No", IF(J27&lt;-1*VALUE(MID(K27,1,2)), "No", "Yes"))))</f>
        <v>Yes</v>
      </c>
    </row>
    <row r="28" spans="1:12" x14ac:dyDescent="0.2">
      <c r="A28" s="57" t="s">
        <v>1228</v>
      </c>
      <c r="B28" s="131" t="s">
        <v>217</v>
      </c>
      <c r="C28" s="131">
        <v>1538.5167607000001</v>
      </c>
      <c r="D28" s="130" t="str">
        <f t="shared" ref="D28:D30" si="14">IF($B28="N/A","N/A",IF(C28&gt;10,"No",IF(C28&lt;-10,"No","Yes")))</f>
        <v>N/A</v>
      </c>
      <c r="E28" s="131">
        <v>1533.7962328000001</v>
      </c>
      <c r="F28" s="130" t="str">
        <f t="shared" si="12"/>
        <v>N/A</v>
      </c>
      <c r="G28" s="131">
        <v>1486.0095064</v>
      </c>
      <c r="H28" s="130" t="str">
        <f t="shared" ref="H28:H30" si="15">IF($B28="N/A","N/A",IF(G28&gt;10,"No",IF(G28&lt;-10,"No","Yes")))</f>
        <v>N/A</v>
      </c>
      <c r="I28" s="132">
        <v>-0.307</v>
      </c>
      <c r="J28" s="132">
        <v>-3.12</v>
      </c>
      <c r="K28" s="133" t="s">
        <v>732</v>
      </c>
      <c r="L28" s="134" t="str">
        <f>IF(J28="Div by 0", "N/A", IF(OR(J28="N/A",K28="N/A"),"N/A", IF(J28&gt;VALUE(MID(K28,1,2)), "No", IF(J28&lt;-1*VALUE(MID(K28,1,2)), "No", "Yes"))))</f>
        <v>Yes</v>
      </c>
    </row>
    <row r="29" spans="1:12" x14ac:dyDescent="0.2">
      <c r="A29" s="57" t="s">
        <v>1229</v>
      </c>
      <c r="B29" s="131" t="s">
        <v>217</v>
      </c>
      <c r="C29" s="131">
        <v>1542.8286464</v>
      </c>
      <c r="D29" s="130" t="str">
        <f t="shared" si="14"/>
        <v>N/A</v>
      </c>
      <c r="E29" s="131">
        <v>1525.9891087999999</v>
      </c>
      <c r="F29" s="130" t="str">
        <f t="shared" si="12"/>
        <v>N/A</v>
      </c>
      <c r="G29" s="131">
        <v>1487.3364956</v>
      </c>
      <c r="H29" s="130" t="str">
        <f t="shared" si="15"/>
        <v>N/A</v>
      </c>
      <c r="I29" s="132">
        <v>-1.0900000000000001</v>
      </c>
      <c r="J29" s="132">
        <v>-2.5299999999999998</v>
      </c>
      <c r="K29" s="133" t="s">
        <v>732</v>
      </c>
      <c r="L29" s="134" t="str">
        <f t="shared" ref="L29:L30" si="16">IF(J29="Div by 0", "N/A", IF(OR(J29="N/A",K29="N/A"),"N/A", IF(J29&gt;VALUE(MID(K29,1,2)), "No", IF(J29&lt;-1*VALUE(MID(K29,1,2)), "No", "Yes"))))</f>
        <v>Yes</v>
      </c>
    </row>
    <row r="30" spans="1:12" x14ac:dyDescent="0.2">
      <c r="A30" s="57" t="s">
        <v>1230</v>
      </c>
      <c r="B30" s="131" t="s">
        <v>217</v>
      </c>
      <c r="C30" s="131">
        <v>1388.1549296000001</v>
      </c>
      <c r="D30" s="130" t="str">
        <f t="shared" si="14"/>
        <v>N/A</v>
      </c>
      <c r="E30" s="131">
        <v>1796.7537688</v>
      </c>
      <c r="F30" s="130" t="str">
        <f t="shared" si="12"/>
        <v>N/A</v>
      </c>
      <c r="G30" s="131">
        <v>1443.2432432000001</v>
      </c>
      <c r="H30" s="130" t="str">
        <f t="shared" si="15"/>
        <v>N/A</v>
      </c>
      <c r="I30" s="132">
        <v>29.43</v>
      </c>
      <c r="J30" s="132">
        <v>-19.7</v>
      </c>
      <c r="K30" s="133" t="s">
        <v>732</v>
      </c>
      <c r="L30" s="134" t="str">
        <f t="shared" si="16"/>
        <v>Yes</v>
      </c>
    </row>
    <row r="31" spans="1:12" x14ac:dyDescent="0.2">
      <c r="A31" s="45" t="s">
        <v>2</v>
      </c>
      <c r="B31" s="136" t="s">
        <v>217</v>
      </c>
      <c r="C31" s="140">
        <v>94.327662506999999</v>
      </c>
      <c r="D31" s="138" t="str">
        <f t="shared" ref="D31:D69" si="17">IF($B31="N/A","N/A",IF(C31&gt;10,"No",IF(C31&lt;-10,"No","Yes")))</f>
        <v>N/A</v>
      </c>
      <c r="E31" s="140">
        <v>94.906838656999994</v>
      </c>
      <c r="F31" s="138" t="str">
        <f t="shared" ref="F31:F69" si="18">IF($B31="N/A","N/A",IF(E31&gt;10,"No",IF(E31&lt;-10,"No","Yes")))</f>
        <v>N/A</v>
      </c>
      <c r="G31" s="140">
        <v>97.935644173</v>
      </c>
      <c r="H31" s="138" t="str">
        <f t="shared" ref="H31:H69" si="19">IF($B31="N/A","N/A",IF(G31&gt;10,"No",IF(G31&lt;-10,"No","Yes")))</f>
        <v>N/A</v>
      </c>
      <c r="I31" s="132">
        <v>0.61399999999999999</v>
      </c>
      <c r="J31" s="132">
        <v>3.1909999999999998</v>
      </c>
      <c r="K31" s="133" t="s">
        <v>732</v>
      </c>
      <c r="L31" s="134" t="str">
        <f t="shared" ref="L31:L99" si="20">IF(J31="Div by 0", "N/A", IF(K31="N/A","N/A", IF(J31&gt;VALUE(MID(K31,1,2)), "No", IF(J31&lt;-1*VALUE(MID(K31,1,2)), "No", "Yes"))))</f>
        <v>Yes</v>
      </c>
    </row>
    <row r="32" spans="1:12" x14ac:dyDescent="0.2">
      <c r="A32" s="45" t="s">
        <v>22</v>
      </c>
      <c r="B32" s="136" t="s">
        <v>217</v>
      </c>
      <c r="C32" s="152">
        <v>208034</v>
      </c>
      <c r="D32" s="138" t="str">
        <f t="shared" si="17"/>
        <v>N/A</v>
      </c>
      <c r="E32" s="152">
        <v>222492</v>
      </c>
      <c r="F32" s="138" t="str">
        <f t="shared" si="18"/>
        <v>N/A</v>
      </c>
      <c r="G32" s="152">
        <v>246742</v>
      </c>
      <c r="H32" s="138" t="str">
        <f t="shared" si="19"/>
        <v>N/A</v>
      </c>
      <c r="I32" s="132">
        <v>6.95</v>
      </c>
      <c r="J32" s="132">
        <v>10.9</v>
      </c>
      <c r="K32" s="133" t="s">
        <v>732</v>
      </c>
      <c r="L32" s="134" t="str">
        <f t="shared" si="20"/>
        <v>Yes</v>
      </c>
    </row>
    <row r="33" spans="1:12" x14ac:dyDescent="0.2">
      <c r="A33" s="45" t="s">
        <v>451</v>
      </c>
      <c r="B33" s="135" t="s">
        <v>217</v>
      </c>
      <c r="C33" s="152">
        <v>7881</v>
      </c>
      <c r="D33" s="152" t="str">
        <f t="shared" si="17"/>
        <v>N/A</v>
      </c>
      <c r="E33" s="152">
        <v>8421</v>
      </c>
      <c r="F33" s="152" t="str">
        <f t="shared" si="18"/>
        <v>N/A</v>
      </c>
      <c r="G33" s="152">
        <v>7980</v>
      </c>
      <c r="H33" s="130" t="str">
        <f t="shared" si="19"/>
        <v>N/A</v>
      </c>
      <c r="I33" s="132">
        <v>6.8520000000000003</v>
      </c>
      <c r="J33" s="132">
        <v>-5.24</v>
      </c>
      <c r="K33" s="135" t="s">
        <v>732</v>
      </c>
      <c r="L33" s="134" t="str">
        <f t="shared" si="20"/>
        <v>Yes</v>
      </c>
    </row>
    <row r="34" spans="1:12" x14ac:dyDescent="0.2">
      <c r="A34" s="45" t="s">
        <v>1231</v>
      </c>
      <c r="B34" s="141" t="s">
        <v>217</v>
      </c>
      <c r="C34" s="152" t="s">
        <v>217</v>
      </c>
      <c r="D34" s="134" t="str">
        <f t="shared" ref="D34:D38" si="21">IF($B34="N/A","N/A",IF(C34&lt;0,"No","Yes"))</f>
        <v>N/A</v>
      </c>
      <c r="E34" s="152">
        <v>2327</v>
      </c>
      <c r="F34" s="134" t="str">
        <f t="shared" ref="F34:F38" si="22">IF($B34="N/A","N/A",IF(E34&lt;0,"No","Yes"))</f>
        <v>N/A</v>
      </c>
      <c r="G34" s="152">
        <v>2070</v>
      </c>
      <c r="H34" s="134" t="str">
        <f t="shared" ref="H34:H38" si="23">IF($B34="N/A","N/A",IF(G34&lt;0,"No","Yes"))</f>
        <v>N/A</v>
      </c>
      <c r="I34" s="132" t="s">
        <v>217</v>
      </c>
      <c r="J34" s="132">
        <v>-11</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140</v>
      </c>
      <c r="F36" s="134" t="str">
        <f t="shared" si="22"/>
        <v>N/A</v>
      </c>
      <c r="G36" s="152">
        <v>232</v>
      </c>
      <c r="H36" s="134" t="str">
        <f t="shared" si="23"/>
        <v>N/A</v>
      </c>
      <c r="I36" s="132" t="s">
        <v>217</v>
      </c>
      <c r="J36" s="132">
        <v>65.709999999999994</v>
      </c>
      <c r="K36" s="152" t="s">
        <v>732</v>
      </c>
      <c r="L36" s="134" t="str">
        <f t="shared" si="20"/>
        <v>No</v>
      </c>
    </row>
    <row r="37" spans="1:12" x14ac:dyDescent="0.2">
      <c r="A37" s="45" t="s">
        <v>1234</v>
      </c>
      <c r="B37" s="141" t="s">
        <v>217</v>
      </c>
      <c r="C37" s="152" t="s">
        <v>217</v>
      </c>
      <c r="D37" s="134" t="str">
        <f t="shared" si="21"/>
        <v>N/A</v>
      </c>
      <c r="E37" s="152">
        <v>5954</v>
      </c>
      <c r="F37" s="134" t="str">
        <f t="shared" si="22"/>
        <v>N/A</v>
      </c>
      <c r="G37" s="152">
        <v>5678</v>
      </c>
      <c r="H37" s="134" t="str">
        <f t="shared" si="23"/>
        <v>N/A</v>
      </c>
      <c r="I37" s="132" t="s">
        <v>217</v>
      </c>
      <c r="J37" s="132">
        <v>-4.6399999999999997</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29802</v>
      </c>
      <c r="D39" s="152" t="str">
        <f t="shared" si="17"/>
        <v>N/A</v>
      </c>
      <c r="E39" s="152">
        <v>30970</v>
      </c>
      <c r="F39" s="152" t="str">
        <f t="shared" si="18"/>
        <v>N/A</v>
      </c>
      <c r="G39" s="152">
        <v>35742</v>
      </c>
      <c r="H39" s="130" t="str">
        <f t="shared" si="19"/>
        <v>N/A</v>
      </c>
      <c r="I39" s="132">
        <v>3.919</v>
      </c>
      <c r="J39" s="132">
        <v>15.41</v>
      </c>
      <c r="K39" s="135" t="s">
        <v>732</v>
      </c>
      <c r="L39" s="134" t="str">
        <f t="shared" si="20"/>
        <v>Yes</v>
      </c>
    </row>
    <row r="40" spans="1:12" x14ac:dyDescent="0.2">
      <c r="A40" s="45" t="s">
        <v>1236</v>
      </c>
      <c r="B40" s="141" t="s">
        <v>217</v>
      </c>
      <c r="C40" s="152" t="s">
        <v>217</v>
      </c>
      <c r="D40" s="134" t="str">
        <f t="shared" ref="D40:D45" si="24">IF($B40="N/A","N/A",IF(C40&lt;0,"No","Yes"))</f>
        <v>N/A</v>
      </c>
      <c r="E40" s="152">
        <v>28465</v>
      </c>
      <c r="F40" s="134" t="str">
        <f t="shared" ref="F40:F45" si="25">IF($B40="N/A","N/A",IF(E40&lt;0,"No","Yes"))</f>
        <v>N/A</v>
      </c>
      <c r="G40" s="152">
        <v>12653</v>
      </c>
      <c r="H40" s="134" t="str">
        <f t="shared" ref="H40:H45" si="26">IF($B40="N/A","N/A",IF(G40&lt;0,"No","Yes"))</f>
        <v>N/A</v>
      </c>
      <c r="I40" s="132" t="s">
        <v>217</v>
      </c>
      <c r="J40" s="132">
        <v>-55.5</v>
      </c>
      <c r="K40" s="152" t="s">
        <v>732</v>
      </c>
      <c r="L40" s="134" t="str">
        <f t="shared" si="20"/>
        <v>No</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327</v>
      </c>
      <c r="F42" s="134" t="str">
        <f t="shared" si="25"/>
        <v>N/A</v>
      </c>
      <c r="G42" s="152">
        <v>545</v>
      </c>
      <c r="H42" s="134" t="str">
        <f t="shared" si="26"/>
        <v>N/A</v>
      </c>
      <c r="I42" s="132" t="s">
        <v>217</v>
      </c>
      <c r="J42" s="132">
        <v>66.67</v>
      </c>
      <c r="K42" s="152" t="s">
        <v>732</v>
      </c>
      <c r="L42" s="134" t="str">
        <f t="shared" si="20"/>
        <v>No</v>
      </c>
    </row>
    <row r="43" spans="1:12" x14ac:dyDescent="0.2">
      <c r="A43" s="45" t="s">
        <v>1239</v>
      </c>
      <c r="B43" s="141" t="s">
        <v>217</v>
      </c>
      <c r="C43" s="152" t="s">
        <v>217</v>
      </c>
      <c r="D43" s="134" t="str">
        <f t="shared" si="24"/>
        <v>N/A</v>
      </c>
      <c r="E43" s="152">
        <v>0</v>
      </c>
      <c r="F43" s="134" t="str">
        <f t="shared" si="25"/>
        <v>N/A</v>
      </c>
      <c r="G43" s="152">
        <v>249</v>
      </c>
      <c r="H43" s="134" t="str">
        <f t="shared" si="26"/>
        <v>N/A</v>
      </c>
      <c r="I43" s="132" t="s">
        <v>217</v>
      </c>
      <c r="J43" s="132" t="s">
        <v>1743</v>
      </c>
      <c r="K43" s="152" t="s">
        <v>732</v>
      </c>
      <c r="L43" s="134" t="str">
        <f t="shared" si="20"/>
        <v>N/A</v>
      </c>
    </row>
    <row r="44" spans="1:12" x14ac:dyDescent="0.2">
      <c r="A44" s="45" t="s">
        <v>1240</v>
      </c>
      <c r="B44" s="141" t="s">
        <v>217</v>
      </c>
      <c r="C44" s="152" t="s">
        <v>217</v>
      </c>
      <c r="D44" s="134" t="str">
        <f t="shared" si="24"/>
        <v>N/A</v>
      </c>
      <c r="E44" s="152">
        <v>2178</v>
      </c>
      <c r="F44" s="134" t="str">
        <f t="shared" si="25"/>
        <v>N/A</v>
      </c>
      <c r="G44" s="152">
        <v>22295</v>
      </c>
      <c r="H44" s="134" t="str">
        <f t="shared" si="26"/>
        <v>N/A</v>
      </c>
      <c r="I44" s="132" t="s">
        <v>217</v>
      </c>
      <c r="J44" s="132">
        <v>923.6</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142747</v>
      </c>
      <c r="D46" s="152" t="str">
        <f t="shared" si="17"/>
        <v>N/A</v>
      </c>
      <c r="E46" s="152">
        <v>154145</v>
      </c>
      <c r="F46" s="152" t="str">
        <f t="shared" si="18"/>
        <v>N/A</v>
      </c>
      <c r="G46" s="152">
        <v>169417</v>
      </c>
      <c r="H46" s="130" t="str">
        <f t="shared" si="19"/>
        <v>N/A</v>
      </c>
      <c r="I46" s="132">
        <v>7.9850000000000003</v>
      </c>
      <c r="J46" s="132">
        <v>9.9079999999999995</v>
      </c>
      <c r="K46" s="135" t="s">
        <v>732</v>
      </c>
      <c r="L46" s="134" t="str">
        <f t="shared" si="20"/>
        <v>Yes</v>
      </c>
    </row>
    <row r="47" spans="1:12" x14ac:dyDescent="0.2">
      <c r="A47" s="45" t="s">
        <v>1242</v>
      </c>
      <c r="B47" s="141" t="s">
        <v>217</v>
      </c>
      <c r="C47" s="152" t="s">
        <v>217</v>
      </c>
      <c r="D47" s="134" t="str">
        <f t="shared" ref="D47:D53" si="27">IF($B47="N/A","N/A",IF(C47&lt;0,"No","Yes"))</f>
        <v>N/A</v>
      </c>
      <c r="E47" s="152">
        <v>0</v>
      </c>
      <c r="F47" s="134" t="str">
        <f t="shared" ref="F47:F53" si="28">IF($B47="N/A","N/A",IF(E47&lt;0,"No","Yes"))</f>
        <v>N/A</v>
      </c>
      <c r="G47" s="152">
        <v>950</v>
      </c>
      <c r="H47" s="134" t="str">
        <f t="shared" ref="H47:H53" si="29">IF($B47="N/A","N/A",IF(G47&lt;0,"No","Yes"))</f>
        <v>N/A</v>
      </c>
      <c r="I47" s="132" t="s">
        <v>217</v>
      </c>
      <c r="J47" s="132" t="s">
        <v>1743</v>
      </c>
      <c r="K47" s="152" t="s">
        <v>732</v>
      </c>
      <c r="L47" s="134" t="str">
        <f t="shared" si="20"/>
        <v>N/A</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150061</v>
      </c>
      <c r="F50" s="134" t="str">
        <f t="shared" si="28"/>
        <v>N/A</v>
      </c>
      <c r="G50" s="152">
        <v>164176</v>
      </c>
      <c r="H50" s="134" t="str">
        <f t="shared" si="29"/>
        <v>N/A</v>
      </c>
      <c r="I50" s="132" t="s">
        <v>217</v>
      </c>
      <c r="J50" s="132">
        <v>9.4060000000000006</v>
      </c>
      <c r="K50" s="152" t="s">
        <v>732</v>
      </c>
      <c r="L50" s="134" t="str">
        <f t="shared" si="20"/>
        <v>Yes</v>
      </c>
    </row>
    <row r="51" spans="1:12" x14ac:dyDescent="0.2">
      <c r="A51" s="45" t="s">
        <v>1246</v>
      </c>
      <c r="B51" s="141" t="s">
        <v>217</v>
      </c>
      <c r="C51" s="152" t="s">
        <v>217</v>
      </c>
      <c r="D51" s="134" t="str">
        <f t="shared" si="27"/>
        <v>N/A</v>
      </c>
      <c r="E51" s="152">
        <v>11</v>
      </c>
      <c r="F51" s="134" t="str">
        <f t="shared" si="28"/>
        <v>N/A</v>
      </c>
      <c r="G51" s="152">
        <v>11</v>
      </c>
      <c r="H51" s="134" t="str">
        <f t="shared" si="29"/>
        <v>N/A</v>
      </c>
      <c r="I51" s="132" t="s">
        <v>217</v>
      </c>
      <c r="J51" s="132">
        <v>0</v>
      </c>
      <c r="K51" s="152" t="s">
        <v>732</v>
      </c>
      <c r="L51" s="134" t="str">
        <f t="shared" si="20"/>
        <v>Yes</v>
      </c>
    </row>
    <row r="52" spans="1:12" x14ac:dyDescent="0.2">
      <c r="A52" s="45" t="s">
        <v>1247</v>
      </c>
      <c r="B52" s="141" t="s">
        <v>217</v>
      </c>
      <c r="C52" s="152" t="s">
        <v>217</v>
      </c>
      <c r="D52" s="134" t="str">
        <f t="shared" si="27"/>
        <v>N/A</v>
      </c>
      <c r="E52" s="152">
        <v>4083</v>
      </c>
      <c r="F52" s="134" t="str">
        <f t="shared" si="28"/>
        <v>N/A</v>
      </c>
      <c r="G52" s="152">
        <v>4290</v>
      </c>
      <c r="H52" s="134" t="str">
        <f t="shared" si="29"/>
        <v>N/A</v>
      </c>
      <c r="I52" s="132" t="s">
        <v>217</v>
      </c>
      <c r="J52" s="132">
        <v>5.07</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27604</v>
      </c>
      <c r="D54" s="152" t="str">
        <f t="shared" si="17"/>
        <v>N/A</v>
      </c>
      <c r="E54" s="152">
        <v>28956</v>
      </c>
      <c r="F54" s="152" t="str">
        <f t="shared" si="18"/>
        <v>N/A</v>
      </c>
      <c r="G54" s="152">
        <v>33603</v>
      </c>
      <c r="H54" s="130" t="str">
        <f t="shared" si="19"/>
        <v>N/A</v>
      </c>
      <c r="I54" s="132">
        <v>4.8979999999999997</v>
      </c>
      <c r="J54" s="132">
        <v>16.05</v>
      </c>
      <c r="K54" s="135" t="s">
        <v>732</v>
      </c>
      <c r="L54" s="134" t="str">
        <f t="shared" si="20"/>
        <v>Yes</v>
      </c>
    </row>
    <row r="55" spans="1:12" x14ac:dyDescent="0.2">
      <c r="A55" s="45" t="s">
        <v>1249</v>
      </c>
      <c r="B55" s="141" t="s">
        <v>217</v>
      </c>
      <c r="C55" s="152" t="s">
        <v>217</v>
      </c>
      <c r="D55" s="134" t="str">
        <f t="shared" ref="D55:D60" si="30">IF($B55="N/A","N/A",IF(C55&lt;0,"No","Yes"))</f>
        <v>N/A</v>
      </c>
      <c r="E55" s="152">
        <v>15141</v>
      </c>
      <c r="F55" s="134" t="str">
        <f t="shared" ref="F55:F60" si="31">IF($B55="N/A","N/A",IF(E55&lt;0,"No","Yes"))</f>
        <v>N/A</v>
      </c>
      <c r="G55" s="152">
        <v>18592</v>
      </c>
      <c r="H55" s="134" t="str">
        <f t="shared" ref="H55:H60" si="32">IF($B55="N/A","N/A",IF(G55&lt;0,"No","Yes"))</f>
        <v>N/A</v>
      </c>
      <c r="I55" s="132" t="s">
        <v>217</v>
      </c>
      <c r="J55" s="132">
        <v>22.79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10678</v>
      </c>
      <c r="F58" s="134" t="str">
        <f t="shared" si="31"/>
        <v>N/A</v>
      </c>
      <c r="G58" s="152">
        <v>10080</v>
      </c>
      <c r="H58" s="134" t="str">
        <f t="shared" si="32"/>
        <v>N/A</v>
      </c>
      <c r="I58" s="132" t="s">
        <v>217</v>
      </c>
      <c r="J58" s="132">
        <v>-5.6</v>
      </c>
      <c r="K58" s="152" t="s">
        <v>732</v>
      </c>
      <c r="L58" s="134" t="str">
        <f t="shared" si="20"/>
        <v>Yes</v>
      </c>
    </row>
    <row r="59" spans="1:12" x14ac:dyDescent="0.2">
      <c r="A59" s="45" t="s">
        <v>1253</v>
      </c>
      <c r="B59" s="141" t="s">
        <v>217</v>
      </c>
      <c r="C59" s="152" t="s">
        <v>217</v>
      </c>
      <c r="D59" s="134" t="str">
        <f t="shared" si="30"/>
        <v>N/A</v>
      </c>
      <c r="E59" s="152">
        <v>3137</v>
      </c>
      <c r="F59" s="134" t="str">
        <f t="shared" si="31"/>
        <v>N/A</v>
      </c>
      <c r="G59" s="152">
        <v>4929</v>
      </c>
      <c r="H59" s="134" t="str">
        <f t="shared" si="32"/>
        <v>N/A</v>
      </c>
      <c r="I59" s="132" t="s">
        <v>217</v>
      </c>
      <c r="J59" s="132">
        <v>57.12</v>
      </c>
      <c r="K59" s="152" t="s">
        <v>732</v>
      </c>
      <c r="L59" s="134" t="str">
        <f t="shared" si="20"/>
        <v>No</v>
      </c>
    </row>
    <row r="60" spans="1:12" x14ac:dyDescent="0.2">
      <c r="A60" s="45" t="s">
        <v>1254</v>
      </c>
      <c r="B60" s="141" t="s">
        <v>217</v>
      </c>
      <c r="C60" s="152" t="s">
        <v>217</v>
      </c>
      <c r="D60" s="134" t="str">
        <f t="shared" si="30"/>
        <v>N/A</v>
      </c>
      <c r="E60" s="152">
        <v>0</v>
      </c>
      <c r="F60" s="134" t="str">
        <f t="shared" si="31"/>
        <v>N/A</v>
      </c>
      <c r="G60" s="152">
        <v>11</v>
      </c>
      <c r="H60" s="134" t="str">
        <f t="shared" si="32"/>
        <v>N/A</v>
      </c>
      <c r="I60" s="132" t="s">
        <v>217</v>
      </c>
      <c r="J60" s="132" t="s">
        <v>1743</v>
      </c>
      <c r="K60" s="152" t="s">
        <v>732</v>
      </c>
      <c r="L60" s="134" t="str">
        <f t="shared" si="20"/>
        <v>N/A</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163296</v>
      </c>
      <c r="D62" s="152" t="str">
        <f t="shared" si="17"/>
        <v>N/A</v>
      </c>
      <c r="E62" s="152">
        <v>174359</v>
      </c>
      <c r="F62" s="152" t="str">
        <f t="shared" si="18"/>
        <v>N/A</v>
      </c>
      <c r="G62" s="152">
        <v>234679</v>
      </c>
      <c r="H62" s="130" t="str">
        <f t="shared" si="19"/>
        <v>N/A</v>
      </c>
      <c r="I62" s="132">
        <v>6.7750000000000004</v>
      </c>
      <c r="J62" s="132">
        <v>34.6</v>
      </c>
      <c r="K62" s="133" t="s">
        <v>732</v>
      </c>
      <c r="L62" s="134" t="str">
        <f t="shared" ref="L62:L69" si="33">IF(J62="Div by 0", "N/A", IF(OR(J62="N/A",K62="N/A"),"N/A", IF(J62&gt;VALUE(MID(K62,1,2)), "No", IF(J62&lt;-1*VALUE(MID(K62,1,2)), "No", "Yes"))))</f>
        <v>No</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188968</v>
      </c>
      <c r="D67" s="152" t="str">
        <f t="shared" si="17"/>
        <v>N/A</v>
      </c>
      <c r="E67" s="152">
        <v>212414</v>
      </c>
      <c r="F67" s="152" t="str">
        <f t="shared" si="18"/>
        <v>N/A</v>
      </c>
      <c r="G67" s="152">
        <v>202662</v>
      </c>
      <c r="H67" s="130" t="str">
        <f t="shared" si="19"/>
        <v>N/A</v>
      </c>
      <c r="I67" s="132">
        <v>12.41</v>
      </c>
      <c r="J67" s="132">
        <v>-4.59</v>
      </c>
      <c r="K67" s="133" t="s">
        <v>732</v>
      </c>
      <c r="L67" s="134" t="str">
        <f t="shared" si="33"/>
        <v>Yes</v>
      </c>
    </row>
    <row r="68" spans="1:12" x14ac:dyDescent="0.2">
      <c r="A68" s="2" t="s">
        <v>197</v>
      </c>
      <c r="B68" s="135" t="s">
        <v>217</v>
      </c>
      <c r="C68" s="152">
        <v>1393</v>
      </c>
      <c r="D68" s="152" t="str">
        <f t="shared" si="17"/>
        <v>N/A</v>
      </c>
      <c r="E68" s="152">
        <v>1215</v>
      </c>
      <c r="F68" s="152" t="str">
        <f t="shared" si="18"/>
        <v>N/A</v>
      </c>
      <c r="G68" s="152">
        <v>1058</v>
      </c>
      <c r="H68" s="130" t="str">
        <f t="shared" si="19"/>
        <v>N/A</v>
      </c>
      <c r="I68" s="139">
        <v>-12.8</v>
      </c>
      <c r="J68" s="139">
        <v>-12.9</v>
      </c>
      <c r="K68" s="135" t="s">
        <v>732</v>
      </c>
      <c r="L68" s="134" t="str">
        <f t="shared" si="33"/>
        <v>Yes</v>
      </c>
    </row>
    <row r="69" spans="1:12" x14ac:dyDescent="0.2">
      <c r="A69" s="2" t="s">
        <v>198</v>
      </c>
      <c r="B69" s="135" t="s">
        <v>217</v>
      </c>
      <c r="C69" s="152">
        <v>164687</v>
      </c>
      <c r="D69" s="152" t="str">
        <f t="shared" si="17"/>
        <v>N/A</v>
      </c>
      <c r="E69" s="152">
        <v>175574</v>
      </c>
      <c r="F69" s="152" t="str">
        <f t="shared" si="18"/>
        <v>N/A</v>
      </c>
      <c r="G69" s="152">
        <v>235699</v>
      </c>
      <c r="H69" s="130" t="str">
        <f t="shared" si="19"/>
        <v>N/A</v>
      </c>
      <c r="I69" s="139">
        <v>6.6109999999999998</v>
      </c>
      <c r="J69" s="139">
        <v>34.24</v>
      </c>
      <c r="K69" s="135" t="s">
        <v>732</v>
      </c>
      <c r="L69" s="134" t="str">
        <f t="shared" si="33"/>
        <v>No</v>
      </c>
    </row>
    <row r="70" spans="1:12" x14ac:dyDescent="0.2">
      <c r="A70" s="45" t="s">
        <v>78</v>
      </c>
      <c r="B70" s="135" t="s">
        <v>298</v>
      </c>
      <c r="C70" s="140">
        <v>0</v>
      </c>
      <c r="D70" s="138" t="str">
        <f>IF($B70="N/A","N/A",IF(C70&gt;=20,"No",IF(C70&lt;0,"No","Yes")))</f>
        <v>Yes</v>
      </c>
      <c r="E70" s="140">
        <v>0</v>
      </c>
      <c r="F70" s="138" t="str">
        <f>IF($B70="N/A","N/A",IF(E70&gt;=20,"No",IF(E70&lt;0,"No","Yes")))</f>
        <v>Yes</v>
      </c>
      <c r="G70" s="140">
        <v>0</v>
      </c>
      <c r="H70" s="138" t="str">
        <f>IF($B70="N/A","N/A",IF(G70&gt;=20,"No",IF(G70&lt;0,"No","Yes")))</f>
        <v>Yes</v>
      </c>
      <c r="I70" s="132" t="s">
        <v>1743</v>
      </c>
      <c r="J70" s="132" t="s">
        <v>1743</v>
      </c>
      <c r="K70" s="133" t="s">
        <v>732</v>
      </c>
      <c r="L70" s="134" t="str">
        <f t="shared" si="20"/>
        <v>N/A</v>
      </c>
    </row>
    <row r="71" spans="1:12" x14ac:dyDescent="0.2">
      <c r="A71" s="45" t="s">
        <v>79</v>
      </c>
      <c r="B71" s="136" t="s">
        <v>217</v>
      </c>
      <c r="C71" s="140">
        <v>6.6173396873000003</v>
      </c>
      <c r="D71" s="138" t="str">
        <f>IF($B71="N/A","N/A",IF(C71&gt;10,"No",IF(C71&lt;-10,"No","Yes")))</f>
        <v>N/A</v>
      </c>
      <c r="E71" s="140">
        <v>5.7576625609000001</v>
      </c>
      <c r="F71" s="138" t="str">
        <f>IF($B71="N/A","N/A",IF(E71&gt;10,"No",IF(E71&lt;-10,"No","Yes")))</f>
        <v>N/A</v>
      </c>
      <c r="G71" s="140">
        <v>50.412055569000003</v>
      </c>
      <c r="H71" s="138" t="str">
        <f>IF($B71="N/A","N/A",IF(G71&gt;10,"No",IF(G71&lt;-10,"No","Yes")))</f>
        <v>N/A</v>
      </c>
      <c r="I71" s="132">
        <v>-13</v>
      </c>
      <c r="J71" s="132">
        <v>775.6</v>
      </c>
      <c r="K71" s="133" t="s">
        <v>732</v>
      </c>
      <c r="L71" s="134" t="str">
        <f t="shared" si="20"/>
        <v>No</v>
      </c>
    </row>
    <row r="72" spans="1:12" x14ac:dyDescent="0.2">
      <c r="A72" s="45" t="s">
        <v>80</v>
      </c>
      <c r="B72" s="136" t="s">
        <v>217</v>
      </c>
      <c r="C72" s="140">
        <v>69.358749267999997</v>
      </c>
      <c r="D72" s="138" t="str">
        <f>IF($B72="N/A","N/A",IF(C72&gt;10,"No",IF(C72&lt;-10,"No","Yes")))</f>
        <v>N/A</v>
      </c>
      <c r="E72" s="140">
        <v>73.617874534999999</v>
      </c>
      <c r="F72" s="138" t="str">
        <f>IF($B72="N/A","N/A",IF(E72&gt;10,"No",IF(E72&lt;-10,"No","Yes")))</f>
        <v>N/A</v>
      </c>
      <c r="G72" s="140">
        <v>31.347617926000002</v>
      </c>
      <c r="H72" s="138" t="str">
        <f>IF($B72="N/A","N/A",IF(G72&gt;10,"No",IF(G72&lt;-10,"No","Yes")))</f>
        <v>N/A</v>
      </c>
      <c r="I72" s="132">
        <v>6.141</v>
      </c>
      <c r="J72" s="132">
        <v>-57.4</v>
      </c>
      <c r="K72" s="133" t="s">
        <v>732</v>
      </c>
      <c r="L72" s="134" t="str">
        <f t="shared" si="20"/>
        <v>No</v>
      </c>
    </row>
    <row r="73" spans="1:12" x14ac:dyDescent="0.2">
      <c r="A73" s="45" t="s">
        <v>81</v>
      </c>
      <c r="B73" s="136" t="s">
        <v>217</v>
      </c>
      <c r="C73" s="140">
        <v>0</v>
      </c>
      <c r="D73" s="138" t="str">
        <f>IF($B73="N/A","N/A",IF(C73&gt;10,"No",IF(C73&lt;-10,"No","Yes")))</f>
        <v>N/A</v>
      </c>
      <c r="E73" s="140">
        <v>0</v>
      </c>
      <c r="F73" s="138" t="str">
        <f>IF($B73="N/A","N/A",IF(E73&gt;10,"No",IF(E73&lt;-10,"No","Yes")))</f>
        <v>N/A</v>
      </c>
      <c r="G73" s="140">
        <v>0</v>
      </c>
      <c r="H73" s="138" t="str">
        <f>IF($B73="N/A","N/A",IF(G73&gt;10,"No",IF(G73&lt;-10,"No","Yes")))</f>
        <v>N/A</v>
      </c>
      <c r="I73" s="132" t="s">
        <v>1743</v>
      </c>
      <c r="J73" s="132" t="s">
        <v>1743</v>
      </c>
      <c r="K73" s="133" t="s">
        <v>732</v>
      </c>
      <c r="L73" s="134" t="str">
        <f t="shared" si="20"/>
        <v>N/A</v>
      </c>
    </row>
    <row r="74" spans="1:12" x14ac:dyDescent="0.2">
      <c r="A74" s="45" t="s">
        <v>121</v>
      </c>
      <c r="B74" s="136" t="s">
        <v>217</v>
      </c>
      <c r="C74" s="140">
        <v>4.0903915214</v>
      </c>
      <c r="D74" s="138" t="str">
        <f>IF($B74="N/A","N/A",IF(C74&gt;10,"No",IF(C74&lt;-10,"No","Yes")))</f>
        <v>N/A</v>
      </c>
      <c r="E74" s="140">
        <v>3.6007632954000002</v>
      </c>
      <c r="F74" s="138" t="str">
        <f>IF($B74="N/A","N/A",IF(E74&gt;10,"No",IF(E74&lt;-10,"No","Yes")))</f>
        <v>N/A</v>
      </c>
      <c r="G74" s="140">
        <v>58.418043202</v>
      </c>
      <c r="H74" s="138" t="str">
        <f>IF($B74="N/A","N/A",IF(G74&gt;10,"No",IF(G74&lt;-10,"No","Yes")))</f>
        <v>N/A</v>
      </c>
      <c r="I74" s="132">
        <v>-12</v>
      </c>
      <c r="J74" s="132">
        <v>1522</v>
      </c>
      <c r="K74" s="133" t="s">
        <v>732</v>
      </c>
      <c r="L74" s="134" t="str">
        <f t="shared" si="20"/>
        <v>No</v>
      </c>
    </row>
    <row r="75" spans="1:12" x14ac:dyDescent="0.2">
      <c r="A75" s="45" t="s">
        <v>82</v>
      </c>
      <c r="B75" s="136" t="s">
        <v>217</v>
      </c>
      <c r="C75" s="140">
        <v>84.155207146999999</v>
      </c>
      <c r="D75" s="138" t="str">
        <f>IF($B75="N/A","N/A",IF(C75&gt;10,"No",IF(C75&lt;-10,"No","Yes")))</f>
        <v>N/A</v>
      </c>
      <c r="E75" s="140">
        <v>88.293370945000007</v>
      </c>
      <c r="F75" s="138" t="str">
        <f>IF($B75="N/A","N/A",IF(E75&gt;10,"No",IF(E75&lt;-10,"No","Yes")))</f>
        <v>N/A</v>
      </c>
      <c r="G75" s="140">
        <v>33.489517153999998</v>
      </c>
      <c r="H75" s="138" t="str">
        <f>IF($B75="N/A","N/A",IF(G75&gt;10,"No",IF(G75&lt;-10,"No","Yes")))</f>
        <v>N/A</v>
      </c>
      <c r="I75" s="132">
        <v>4.9169999999999998</v>
      </c>
      <c r="J75" s="132">
        <v>-62.1</v>
      </c>
      <c r="K75" s="133" t="s">
        <v>732</v>
      </c>
      <c r="L75" s="134" t="str">
        <f t="shared" si="20"/>
        <v>No</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95.415762103999995</v>
      </c>
      <c r="D77" s="138" t="str">
        <f t="shared" si="34"/>
        <v>N/A</v>
      </c>
      <c r="E77" s="140">
        <v>94.748358862000003</v>
      </c>
      <c r="F77" s="138" t="str">
        <f t="shared" si="35"/>
        <v>N/A</v>
      </c>
      <c r="G77" s="140">
        <v>99.240002097000001</v>
      </c>
      <c r="H77" s="138" t="str">
        <f t="shared" si="36"/>
        <v>N/A</v>
      </c>
      <c r="I77" s="132">
        <v>-0.69899999999999995</v>
      </c>
      <c r="J77" s="132">
        <v>4.7409999999999997</v>
      </c>
      <c r="K77" s="133" t="s">
        <v>732</v>
      </c>
      <c r="L77" s="134" t="str">
        <f t="shared" ref="L77:L81" si="37">IF(J77="Div by 0", "N/A", IF(OR(J77="N/A",K77="N/A"),"N/A", IF(J77&gt;VALUE(MID(K77,1,2)), "No", IF(J77&lt;-1*VALUE(MID(K77,1,2)), "No", "Yes"))))</f>
        <v>Yes</v>
      </c>
    </row>
    <row r="78" spans="1:12" x14ac:dyDescent="0.2">
      <c r="A78" s="45" t="s">
        <v>201</v>
      </c>
      <c r="B78" s="136" t="s">
        <v>217</v>
      </c>
      <c r="C78" s="140">
        <v>3.8319785934000001</v>
      </c>
      <c r="D78" s="138" t="str">
        <f t="shared" si="34"/>
        <v>N/A</v>
      </c>
      <c r="E78" s="140">
        <v>4.2470658443999998</v>
      </c>
      <c r="F78" s="138" t="str">
        <f t="shared" si="35"/>
        <v>N/A</v>
      </c>
      <c r="G78" s="140">
        <v>0.75999790349999996</v>
      </c>
      <c r="H78" s="138" t="str">
        <f t="shared" si="36"/>
        <v>N/A</v>
      </c>
      <c r="I78" s="132">
        <v>10.83</v>
      </c>
      <c r="J78" s="132">
        <v>-82.1</v>
      </c>
      <c r="K78" s="133" t="s">
        <v>732</v>
      </c>
      <c r="L78" s="134" t="str">
        <f t="shared" si="37"/>
        <v>No</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97.359154930000003</v>
      </c>
      <c r="D80" s="138" t="str">
        <f t="shared" si="34"/>
        <v>N/A</v>
      </c>
      <c r="E80" s="140">
        <v>95.309882747000003</v>
      </c>
      <c r="F80" s="138" t="str">
        <f t="shared" si="35"/>
        <v>N/A</v>
      </c>
      <c r="G80" s="140">
        <v>96.283783783999993</v>
      </c>
      <c r="H80" s="138" t="str">
        <f t="shared" si="36"/>
        <v>N/A</v>
      </c>
      <c r="I80" s="132">
        <v>-2.1</v>
      </c>
      <c r="J80" s="132">
        <v>1.022</v>
      </c>
      <c r="K80" s="133" t="s">
        <v>732</v>
      </c>
      <c r="L80" s="134" t="str">
        <f t="shared" si="37"/>
        <v>Yes</v>
      </c>
    </row>
    <row r="81" spans="1:12" x14ac:dyDescent="0.2">
      <c r="A81" s="45" t="s">
        <v>204</v>
      </c>
      <c r="B81" s="135" t="s">
        <v>217</v>
      </c>
      <c r="C81" s="140">
        <v>2.6408450704000002</v>
      </c>
      <c r="D81" s="138" t="str">
        <f t="shared" si="34"/>
        <v>N/A</v>
      </c>
      <c r="E81" s="140">
        <v>4.1876046900999997</v>
      </c>
      <c r="F81" s="138" t="str">
        <f t="shared" si="35"/>
        <v>N/A</v>
      </c>
      <c r="G81" s="140">
        <v>3.7162162161999999</v>
      </c>
      <c r="H81" s="138" t="str">
        <f t="shared" si="36"/>
        <v>N/A</v>
      </c>
      <c r="I81" s="132">
        <v>58.57</v>
      </c>
      <c r="J81" s="132">
        <v>-11.3</v>
      </c>
      <c r="K81" s="135" t="s">
        <v>732</v>
      </c>
      <c r="L81" s="134" t="str">
        <f t="shared" si="37"/>
        <v>Yes</v>
      </c>
    </row>
    <row r="82" spans="1:12" x14ac:dyDescent="0.2">
      <c r="A82" s="45" t="s">
        <v>73</v>
      </c>
      <c r="B82" s="136" t="s">
        <v>217</v>
      </c>
      <c r="C82" s="149">
        <v>170635</v>
      </c>
      <c r="D82" s="138" t="str">
        <f t="shared" si="34"/>
        <v>N/A</v>
      </c>
      <c r="E82" s="149">
        <v>180697</v>
      </c>
      <c r="F82" s="138" t="str">
        <f t="shared" si="35"/>
        <v>N/A</v>
      </c>
      <c r="G82" s="149">
        <v>190316</v>
      </c>
      <c r="H82" s="138" t="str">
        <f t="shared" si="36"/>
        <v>N/A</v>
      </c>
      <c r="I82" s="132">
        <v>5.8970000000000002</v>
      </c>
      <c r="J82" s="132">
        <v>5.3230000000000004</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10.99188326</v>
      </c>
      <c r="D84" s="138" t="str">
        <f t="shared" si="34"/>
        <v>N/A</v>
      </c>
      <c r="E84" s="150">
        <v>7.5706846268000003</v>
      </c>
      <c r="F84" s="138" t="str">
        <f t="shared" si="35"/>
        <v>N/A</v>
      </c>
      <c r="G84" s="150">
        <v>4.0737510245999999</v>
      </c>
      <c r="H84" s="138" t="str">
        <f t="shared" si="36"/>
        <v>N/A</v>
      </c>
      <c r="I84" s="132">
        <v>-31.1</v>
      </c>
      <c r="J84" s="132">
        <v>-46.2</v>
      </c>
      <c r="K84" s="133" t="s">
        <v>732</v>
      </c>
      <c r="L84" s="134" t="str">
        <f t="shared" si="20"/>
        <v>No</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23.393793769999998</v>
      </c>
      <c r="D86" s="138" t="str">
        <f t="shared" si="34"/>
        <v>N/A</v>
      </c>
      <c r="E86" s="150">
        <v>24.695484705999998</v>
      </c>
      <c r="F86" s="138" t="str">
        <f t="shared" si="35"/>
        <v>N/A</v>
      </c>
      <c r="G86" s="150">
        <v>24.695769142</v>
      </c>
      <c r="H86" s="138" t="str">
        <f t="shared" si="36"/>
        <v>N/A</v>
      </c>
      <c r="I86" s="132">
        <v>5.5640000000000001</v>
      </c>
      <c r="J86" s="132">
        <v>1.1999999999999999E-3</v>
      </c>
      <c r="K86" s="133" t="s">
        <v>732</v>
      </c>
      <c r="L86" s="134" t="str">
        <f t="shared" si="20"/>
        <v>Yes</v>
      </c>
    </row>
    <row r="87" spans="1:12" x14ac:dyDescent="0.2">
      <c r="A87" s="45" t="s">
        <v>1259</v>
      </c>
      <c r="B87" s="136" t="s">
        <v>217</v>
      </c>
      <c r="C87" s="150">
        <v>0.63117179950000002</v>
      </c>
      <c r="D87" s="138" t="str">
        <f t="shared" si="34"/>
        <v>N/A</v>
      </c>
      <c r="E87" s="150">
        <v>0.56890817220000001</v>
      </c>
      <c r="F87" s="138" t="str">
        <f t="shared" si="35"/>
        <v>N/A</v>
      </c>
      <c r="G87" s="150">
        <v>0.49706803420000001</v>
      </c>
      <c r="H87" s="138" t="str">
        <f t="shared" si="36"/>
        <v>N/A</v>
      </c>
      <c r="I87" s="132">
        <v>-9.86</v>
      </c>
      <c r="J87" s="132">
        <v>-12.6</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59.483693262999999</v>
      </c>
      <c r="D92" s="138" t="str">
        <f t="shared" si="34"/>
        <v>N/A</v>
      </c>
      <c r="E92" s="150">
        <v>60.618604625000003</v>
      </c>
      <c r="F92" s="138" t="str">
        <f t="shared" si="35"/>
        <v>N/A</v>
      </c>
      <c r="G92" s="150">
        <v>66.547216208999998</v>
      </c>
      <c r="H92" s="138" t="str">
        <f t="shared" si="36"/>
        <v>N/A</v>
      </c>
      <c r="I92" s="132">
        <v>1.9079999999999999</v>
      </c>
      <c r="J92" s="132">
        <v>9.7799999999999994</v>
      </c>
      <c r="K92" s="133" t="s">
        <v>732</v>
      </c>
      <c r="L92" s="134" t="str">
        <f t="shared" si="20"/>
        <v>Yes</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2.9302311999999998E-3</v>
      </c>
      <c r="D94" s="138" t="str">
        <f t="shared" si="34"/>
        <v>N/A</v>
      </c>
      <c r="E94" s="150">
        <v>5.5341259999999997E-4</v>
      </c>
      <c r="F94" s="138" t="str">
        <f t="shared" si="35"/>
        <v>N/A</v>
      </c>
      <c r="G94" s="150">
        <v>0</v>
      </c>
      <c r="H94" s="138" t="str">
        <f t="shared" si="36"/>
        <v>N/A</v>
      </c>
      <c r="I94" s="132">
        <v>-81.099999999999994</v>
      </c>
      <c r="J94" s="132">
        <v>-100</v>
      </c>
      <c r="K94" s="133" t="s">
        <v>732</v>
      </c>
      <c r="L94" s="134" t="str">
        <f t="shared" si="20"/>
        <v>No</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5.4965276760000004</v>
      </c>
      <c r="D98" s="138" t="str">
        <f t="shared" si="34"/>
        <v>N/A</v>
      </c>
      <c r="E98" s="150">
        <v>6.5457644564999997</v>
      </c>
      <c r="F98" s="138" t="str">
        <f t="shared" si="35"/>
        <v>N/A</v>
      </c>
      <c r="G98" s="150">
        <v>4.1861955904999997</v>
      </c>
      <c r="H98" s="138" t="str">
        <f t="shared" si="36"/>
        <v>N/A</v>
      </c>
      <c r="I98" s="132">
        <v>19.09</v>
      </c>
      <c r="J98" s="132">
        <v>-36</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34262738</v>
      </c>
      <c r="D100" s="138" t="str">
        <f>IF($B100="N/A","N/A",IF(C100&gt;10,"No",IF(C100&lt;-10,"No","Yes")))</f>
        <v>N/A</v>
      </c>
      <c r="E100" s="137">
        <v>38139996</v>
      </c>
      <c r="F100" s="138" t="str">
        <f>IF($B100="N/A","N/A",IF(E100&gt;10,"No",IF(E100&lt;-10,"No","Yes")))</f>
        <v>N/A</v>
      </c>
      <c r="G100" s="137">
        <v>0</v>
      </c>
      <c r="H100" s="138" t="str">
        <f>IF($B100="N/A","N/A",IF(G100&gt;10,"No",IF(G100&lt;-10,"No","Yes")))</f>
        <v>N/A</v>
      </c>
      <c r="I100" s="132">
        <v>11.32</v>
      </c>
      <c r="J100" s="132">
        <v>-100</v>
      </c>
      <c r="K100" s="133" t="s">
        <v>732</v>
      </c>
      <c r="L100" s="134" t="str">
        <f t="shared" ref="L100:L111" si="38">IF(J100="Div by 0", "N/A", IF(K100="N/A","N/A", IF(J100&gt;VALUE(MID(K100,1,2)), "No", IF(J100&lt;-1*VALUE(MID(K100,1,2)), "No", "Yes"))))</f>
        <v>No</v>
      </c>
    </row>
    <row r="101" spans="1:12" x14ac:dyDescent="0.2">
      <c r="A101" s="45" t="s">
        <v>455</v>
      </c>
      <c r="B101" s="136" t="s">
        <v>217</v>
      </c>
      <c r="C101" s="137">
        <v>14000</v>
      </c>
      <c r="D101" s="138" t="str">
        <f>IF($B101="N/A","N/A",IF(C101&gt;10,"No",IF(C101&lt;-10,"No","Yes")))</f>
        <v>N/A</v>
      </c>
      <c r="E101" s="137">
        <v>0</v>
      </c>
      <c r="F101" s="138" t="str">
        <f>IF($B101="N/A","N/A",IF(E101&gt;10,"No",IF(E101&lt;-10,"No","Yes")))</f>
        <v>N/A</v>
      </c>
      <c r="G101" s="137">
        <v>0</v>
      </c>
      <c r="H101" s="138" t="str">
        <f>IF($B101="N/A","N/A",IF(G101&gt;10,"No",IF(G101&lt;-10,"No","Yes")))</f>
        <v>N/A</v>
      </c>
      <c r="I101" s="132">
        <v>-100</v>
      </c>
      <c r="J101" s="132" t="s">
        <v>1743</v>
      </c>
      <c r="K101" s="133" t="s">
        <v>732</v>
      </c>
      <c r="L101" s="134" t="str">
        <f t="shared" si="38"/>
        <v>N/A</v>
      </c>
    </row>
    <row r="102" spans="1:12" x14ac:dyDescent="0.2">
      <c r="A102" s="45" t="s">
        <v>456</v>
      </c>
      <c r="B102" s="136" t="s">
        <v>217</v>
      </c>
      <c r="C102" s="137">
        <v>27583498</v>
      </c>
      <c r="D102" s="138" t="str">
        <f>IF($B102="N/A","N/A",IF(C102&gt;10,"No",IF(C102&lt;-10,"No","Yes")))</f>
        <v>N/A</v>
      </c>
      <c r="E102" s="137">
        <v>30868528</v>
      </c>
      <c r="F102" s="138" t="str">
        <f>IF($B102="N/A","N/A",IF(E102&gt;10,"No",IF(E102&lt;-10,"No","Yes")))</f>
        <v>N/A</v>
      </c>
      <c r="G102" s="137">
        <v>0</v>
      </c>
      <c r="H102" s="138" t="str">
        <f>IF($B102="N/A","N/A",IF(G102&gt;10,"No",IF(G102&lt;-10,"No","Yes")))</f>
        <v>N/A</v>
      </c>
      <c r="I102" s="132">
        <v>11.91</v>
      </c>
      <c r="J102" s="132">
        <v>-100</v>
      </c>
      <c r="K102" s="133" t="s">
        <v>732</v>
      </c>
      <c r="L102" s="134" t="str">
        <f t="shared" si="38"/>
        <v>No</v>
      </c>
    </row>
    <row r="103" spans="1:12" x14ac:dyDescent="0.2">
      <c r="A103" s="45" t="s">
        <v>457</v>
      </c>
      <c r="B103" s="136" t="s">
        <v>217</v>
      </c>
      <c r="C103" s="137">
        <v>6665240</v>
      </c>
      <c r="D103" s="138" t="str">
        <f>IF($B103="N/A","N/A",IF(C103&gt;10,"No",IF(C103&lt;-10,"No","Yes")))</f>
        <v>N/A</v>
      </c>
      <c r="E103" s="137">
        <v>7271468</v>
      </c>
      <c r="F103" s="138" t="str">
        <f>IF($B103="N/A","N/A",IF(E103&gt;10,"No",IF(E103&lt;-10,"No","Yes")))</f>
        <v>N/A</v>
      </c>
      <c r="G103" s="137">
        <v>0</v>
      </c>
      <c r="H103" s="138" t="str">
        <f>IF($B103="N/A","N/A",IF(G103&gt;10,"No",IF(G103&lt;-10,"No","Yes")))</f>
        <v>N/A</v>
      </c>
      <c r="I103" s="132">
        <v>9.0950000000000006</v>
      </c>
      <c r="J103" s="132">
        <v>-100</v>
      </c>
      <c r="K103" s="133" t="s">
        <v>732</v>
      </c>
      <c r="L103" s="134" t="str">
        <f t="shared" si="38"/>
        <v>No</v>
      </c>
    </row>
    <row r="104" spans="1:12" x14ac:dyDescent="0.2">
      <c r="A104" s="45" t="s">
        <v>108</v>
      </c>
      <c r="B104" s="154" t="s">
        <v>299</v>
      </c>
      <c r="C104" s="150">
        <v>1.6634686308</v>
      </c>
      <c r="D104" s="138" t="str">
        <f>IF($B104="N/A","N/A",IF(C104&gt;2,"No",IF(C104&lt;0.9,"No","Yes")))</f>
        <v>Yes</v>
      </c>
      <c r="E104" s="150">
        <v>1.6810121764999999</v>
      </c>
      <c r="F104" s="138" t="str">
        <f>IF($B104="N/A","N/A",IF(E104&gt;2,"No",IF(E104&lt;0.9,"No","Yes")))</f>
        <v>Yes</v>
      </c>
      <c r="G104" s="150">
        <v>0</v>
      </c>
      <c r="H104" s="138" t="str">
        <f>IF($B104="N/A","N/A",IF(G104&gt;2,"No",IF(G104&lt;0.9,"No","Yes")))</f>
        <v>No</v>
      </c>
      <c r="I104" s="132">
        <v>1.0549999999999999</v>
      </c>
      <c r="J104" s="132">
        <v>-100</v>
      </c>
      <c r="K104" s="133" t="s">
        <v>732</v>
      </c>
      <c r="L104" s="134" t="str">
        <f t="shared" si="38"/>
        <v>No</v>
      </c>
    </row>
    <row r="105" spans="1:12" x14ac:dyDescent="0.2">
      <c r="A105" s="45" t="s">
        <v>458</v>
      </c>
      <c r="B105" s="154" t="s">
        <v>299</v>
      </c>
      <c r="C105" s="150" t="s">
        <v>1743</v>
      </c>
      <c r="D105" s="138" t="str">
        <f>IF($B105="N/A","N/A",IF(C105&gt;2,"No",IF(C105&lt;0.9,"No","Yes")))</f>
        <v>No</v>
      </c>
      <c r="E105" s="150" t="s">
        <v>1743</v>
      </c>
      <c r="F105" s="138" t="str">
        <f>IF($B105="N/A","N/A",IF(E105&gt;2,"No",IF(E105&lt;0.9,"No","Yes")))</f>
        <v>No</v>
      </c>
      <c r="G105" s="150" t="s">
        <v>1743</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v>1.0561949087</v>
      </c>
      <c r="D106" s="138" t="str">
        <f>IF($B106="N/A","N/A",IF(C106&gt;2,"No",IF(C106&lt;0.9,"No","Yes")))</f>
        <v>Yes</v>
      </c>
      <c r="E106" s="150">
        <v>1.0614311366</v>
      </c>
      <c r="F106" s="138" t="str">
        <f>IF($B106="N/A","N/A",IF(E106&gt;2,"No",IF(E106&lt;0.9,"No","Yes")))</f>
        <v>Yes</v>
      </c>
      <c r="G106" s="150">
        <v>0</v>
      </c>
      <c r="H106" s="138" t="str">
        <f>IF($B106="N/A","N/A",IF(G106&gt;2,"No",IF(G106&lt;0.9,"No","Yes")))</f>
        <v>No</v>
      </c>
      <c r="I106" s="132">
        <v>0.49580000000000002</v>
      </c>
      <c r="J106" s="132">
        <v>-100</v>
      </c>
      <c r="K106" s="133" t="s">
        <v>732</v>
      </c>
      <c r="L106" s="134" t="str">
        <f t="shared" si="38"/>
        <v>No</v>
      </c>
    </row>
    <row r="107" spans="1:12" x14ac:dyDescent="0.2">
      <c r="A107" s="45" t="s">
        <v>460</v>
      </c>
      <c r="B107" s="154" t="s">
        <v>299</v>
      </c>
      <c r="C107" s="150">
        <v>1.0040262972</v>
      </c>
      <c r="D107" s="138" t="str">
        <f>IF($B107="N/A","N/A",IF(C107&gt;2,"No",IF(C107&lt;0.9,"No","Yes")))</f>
        <v>Yes</v>
      </c>
      <c r="E107" s="150">
        <v>0.98821942269999996</v>
      </c>
      <c r="F107" s="138" t="str">
        <f>IF($B107="N/A","N/A",IF(E107&gt;2,"No",IF(E107&lt;0.9,"No","Yes")))</f>
        <v>Yes</v>
      </c>
      <c r="G107" s="150">
        <v>0</v>
      </c>
      <c r="H107" s="138" t="str">
        <f>IF($B107="N/A","N/A",IF(G107&gt;2,"No",IF(G107&lt;0.9,"No","Yes")))</f>
        <v>No</v>
      </c>
      <c r="I107" s="132">
        <v>-1.57</v>
      </c>
      <c r="J107" s="132">
        <v>-100</v>
      </c>
      <c r="K107" s="133" t="s">
        <v>732</v>
      </c>
      <c r="L107" s="134" t="str">
        <f t="shared" si="38"/>
        <v>No</v>
      </c>
    </row>
    <row r="108" spans="1:12" x14ac:dyDescent="0.2">
      <c r="A108" s="45" t="s">
        <v>1272</v>
      </c>
      <c r="B108" s="136" t="s">
        <v>217</v>
      </c>
      <c r="C108" s="137">
        <v>18.013063421999998</v>
      </c>
      <c r="D108" s="138" t="str">
        <f>IF($B108="N/A","N/A",IF(C108&gt;10,"No",IF(C108&lt;-10,"No","Yes")))</f>
        <v>N/A</v>
      </c>
      <c r="E108" s="137">
        <v>18.705135625</v>
      </c>
      <c r="F108" s="138" t="str">
        <f>IF($B108="N/A","N/A",IF(E108&gt;10,"No",IF(E108&lt;-10,"No","Yes")))</f>
        <v>N/A</v>
      </c>
      <c r="G108" s="137">
        <v>0</v>
      </c>
      <c r="H108" s="138" t="str">
        <f>IF($B108="N/A","N/A",IF(G108&gt;10,"No",IF(G108&lt;-10,"No","Yes")))</f>
        <v>N/A</v>
      </c>
      <c r="I108" s="132">
        <v>3.8420000000000001</v>
      </c>
      <c r="J108" s="132">
        <v>-100</v>
      </c>
      <c r="K108" s="133" t="s">
        <v>732</v>
      </c>
      <c r="L108" s="134" t="str">
        <f t="shared" si="38"/>
        <v>No</v>
      </c>
    </row>
    <row r="109" spans="1:12" x14ac:dyDescent="0.2">
      <c r="A109" s="45" t="s">
        <v>1273</v>
      </c>
      <c r="B109" s="136" t="s">
        <v>217</v>
      </c>
      <c r="C109" s="137" t="s">
        <v>1743</v>
      </c>
      <c r="D109" s="138" t="str">
        <f>IF($B109="N/A","N/A",IF(C109&gt;10,"No",IF(C109&lt;-10,"No","Yes")))</f>
        <v>N/A</v>
      </c>
      <c r="E109" s="137" t="s">
        <v>1743</v>
      </c>
      <c r="F109" s="138" t="str">
        <f>IF($B109="N/A","N/A",IF(E109&gt;10,"No",IF(E109&lt;-10,"No","Yes")))</f>
        <v>N/A</v>
      </c>
      <c r="G109" s="137" t="s">
        <v>1743</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v>19.451024610000001</v>
      </c>
      <c r="D110" s="138" t="str">
        <f>IF($B110="N/A","N/A",IF(C110&gt;10,"No",IF(C110&lt;-10,"No","Yes")))</f>
        <v>N/A</v>
      </c>
      <c r="E110" s="137">
        <v>20.347974202</v>
      </c>
      <c r="F110" s="138" t="str">
        <f>IF($B110="N/A","N/A",IF(E110&gt;10,"No",IF(E110&lt;-10,"No","Yes")))</f>
        <v>N/A</v>
      </c>
      <c r="G110" s="137">
        <v>0</v>
      </c>
      <c r="H110" s="138" t="str">
        <f>IF($B110="N/A","N/A",IF(G110&gt;10,"No",IF(G110&lt;-10,"No","Yes")))</f>
        <v>N/A</v>
      </c>
      <c r="I110" s="132">
        <v>4.6109999999999998</v>
      </c>
      <c r="J110" s="132">
        <v>-100</v>
      </c>
      <c r="K110" s="133" t="s">
        <v>732</v>
      </c>
      <c r="L110" s="134" t="str">
        <f t="shared" si="38"/>
        <v>No</v>
      </c>
    </row>
    <row r="111" spans="1:12" x14ac:dyDescent="0.2">
      <c r="A111" s="45" t="s">
        <v>1275</v>
      </c>
      <c r="B111" s="136" t="s">
        <v>217</v>
      </c>
      <c r="C111" s="137">
        <v>4.0167994402999998</v>
      </c>
      <c r="D111" s="138" t="str">
        <f>IF($B111="N/A","N/A",IF(C111&gt;10,"No",IF(C111&lt;-10,"No","Yes")))</f>
        <v>N/A</v>
      </c>
      <c r="E111" s="137">
        <v>3.9539391118</v>
      </c>
      <c r="F111" s="138" t="str">
        <f>IF($B111="N/A","N/A",IF(E111&gt;10,"No",IF(E111&lt;-10,"No","Yes")))</f>
        <v>N/A</v>
      </c>
      <c r="G111" s="137">
        <v>0</v>
      </c>
      <c r="H111" s="138" t="str">
        <f>IF($B111="N/A","N/A",IF(G111&gt;10,"No",IF(G111&lt;-10,"No","Yes")))</f>
        <v>N/A</v>
      </c>
      <c r="I111" s="132">
        <v>-1.56</v>
      </c>
      <c r="J111" s="132">
        <v>-100</v>
      </c>
      <c r="K111" s="133" t="s">
        <v>732</v>
      </c>
      <c r="L111" s="134" t="str">
        <f t="shared" si="38"/>
        <v>No</v>
      </c>
    </row>
    <row r="112" spans="1:12" x14ac:dyDescent="0.2">
      <c r="A112" s="45" t="s">
        <v>329</v>
      </c>
      <c r="B112" s="135" t="s">
        <v>300</v>
      </c>
      <c r="C112" s="150">
        <v>99.978849611000001</v>
      </c>
      <c r="D112" s="138" t="str">
        <f>IF(OR($B112="N/A",$C112="N/A"),"N/A",IF(C112&gt;98,"Yes","No"))</f>
        <v>Yes</v>
      </c>
      <c r="E112" s="150">
        <v>99.980673461999999</v>
      </c>
      <c r="F112" s="138" t="str">
        <f>IF(OR($B112="N/A",$E112="N/A"),"N/A",IF(E112&gt;98,"Yes","No"))</f>
        <v>Yes</v>
      </c>
      <c r="G112" s="150">
        <v>0</v>
      </c>
      <c r="H112" s="138" t="str">
        <f t="shared" ref="H112:H115" si="39">IF($B112="N/A","N/A",IF(G112&gt;98,"Yes","No"))</f>
        <v>No</v>
      </c>
      <c r="I112" s="132">
        <v>1.8E-3</v>
      </c>
      <c r="J112" s="132">
        <v>-100</v>
      </c>
      <c r="K112" s="133" t="s">
        <v>732</v>
      </c>
      <c r="L112" s="134" t="str">
        <f>IF(J112="Div by 0", "N/A", IF(OR(J112="N/A",K112="N/A"),"N/A", IF(J112&gt;VALUE(MID(K112,1,2)), "No", IF(J112&lt;-1*VALUE(MID(K112,1,2)), "No", "Yes"))))</f>
        <v>No</v>
      </c>
    </row>
    <row r="113" spans="1:12" x14ac:dyDescent="0.2">
      <c r="A113" s="45" t="s">
        <v>461</v>
      </c>
      <c r="B113" s="135" t="s">
        <v>300</v>
      </c>
      <c r="C113" s="150" t="s">
        <v>1743</v>
      </c>
      <c r="D113" s="138" t="str">
        <f t="shared" ref="D113:D115" si="40">IF(OR($B113="N/A",$C113="N/A"),"N/A",IF(C113&gt;98,"Yes","No"))</f>
        <v>Yes</v>
      </c>
      <c r="E113" s="150" t="s">
        <v>1743</v>
      </c>
      <c r="F113" s="138" t="str">
        <f t="shared" ref="F113:F115" si="41">IF(OR($B113="N/A",$E113="N/A"),"N/A",IF(E113&gt;98,"Yes","No"))</f>
        <v>Yes</v>
      </c>
      <c r="G113" s="150" t="s">
        <v>1743</v>
      </c>
      <c r="H113" s="138" t="str">
        <f t="shared" si="39"/>
        <v>Yes</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v>99.990284599999995</v>
      </c>
      <c r="D114" s="138" t="str">
        <f t="shared" si="40"/>
        <v>Yes</v>
      </c>
      <c r="E114" s="150">
        <v>100</v>
      </c>
      <c r="F114" s="138" t="str">
        <f t="shared" si="41"/>
        <v>Yes</v>
      </c>
      <c r="G114" s="150">
        <v>0</v>
      </c>
      <c r="H114" s="138" t="str">
        <f t="shared" si="39"/>
        <v>No</v>
      </c>
      <c r="I114" s="132">
        <v>9.7000000000000003E-3</v>
      </c>
      <c r="J114" s="132">
        <v>-100</v>
      </c>
      <c r="K114" s="133" t="s">
        <v>732</v>
      </c>
      <c r="L114" s="134" t="str">
        <f t="shared" si="42"/>
        <v>No</v>
      </c>
    </row>
    <row r="115" spans="1:12" x14ac:dyDescent="0.2">
      <c r="A115" s="45" t="s">
        <v>463</v>
      </c>
      <c r="B115" s="135" t="s">
        <v>300</v>
      </c>
      <c r="C115" s="150">
        <v>99.648088564999995</v>
      </c>
      <c r="D115" s="138" t="str">
        <f t="shared" si="40"/>
        <v>Yes</v>
      </c>
      <c r="E115" s="150">
        <v>99.818279398000001</v>
      </c>
      <c r="F115" s="138" t="str">
        <f t="shared" si="41"/>
        <v>Yes</v>
      </c>
      <c r="G115" s="150">
        <v>0</v>
      </c>
      <c r="H115" s="138" t="str">
        <f t="shared" si="39"/>
        <v>No</v>
      </c>
      <c r="I115" s="132">
        <v>0.17080000000000001</v>
      </c>
      <c r="J115" s="132">
        <v>-100</v>
      </c>
      <c r="K115" s="133" t="s">
        <v>732</v>
      </c>
      <c r="L115" s="134" t="str">
        <f t="shared" si="42"/>
        <v>No</v>
      </c>
    </row>
    <row r="116" spans="1:12" x14ac:dyDescent="0.2">
      <c r="A116" s="3" t="s">
        <v>464</v>
      </c>
      <c r="B116" s="135" t="s">
        <v>217</v>
      </c>
      <c r="C116" s="155">
        <v>164687</v>
      </c>
      <c r="D116" s="138" t="str">
        <f>IF($B116="N/A","N/A",IF(C116&gt;10,"No",IF(C116&lt;-10,"No","Yes")))</f>
        <v>N/A</v>
      </c>
      <c r="E116" s="155">
        <v>175574</v>
      </c>
      <c r="F116" s="138" t="str">
        <f>IF($B116="N/A","N/A",IF(E116&gt;10,"No",IF(E116&lt;-10,"No","Yes")))</f>
        <v>N/A</v>
      </c>
      <c r="G116" s="155">
        <v>235699</v>
      </c>
      <c r="H116" s="138" t="str">
        <f>IF($B116="N/A","N/A",IF(G116&gt;10,"No",IF(G116&lt;-10,"No","Yes")))</f>
        <v>N/A</v>
      </c>
      <c r="I116" s="132">
        <v>6.6109999999999998</v>
      </c>
      <c r="J116" s="132">
        <v>34.24</v>
      </c>
      <c r="K116" s="135" t="s">
        <v>732</v>
      </c>
      <c r="L116" s="134" t="str">
        <f>IF(J116="Div by 0", "N/A", IF(OR(J116="N/A",K116="N/A"),"N/A", IF(J116&gt;VALUE(MID(K116,1,2)), "No", IF(J116&lt;-1*VALUE(MID(K116,1,2)), "No", "Yes"))))</f>
        <v>No</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32414053</v>
      </c>
      <c r="D118" s="130" t="str">
        <f>IF($B118="N/A","N/A",IF(C118&gt;10,"No",IF(C118&lt;-10,"No","Yes")))</f>
        <v>N/A</v>
      </c>
      <c r="E118" s="131">
        <v>36192034</v>
      </c>
      <c r="F118" s="130" t="str">
        <f>IF($B118="N/A","N/A",IF(E118&gt;10,"No",IF(E118&lt;-10,"No","Yes")))</f>
        <v>N/A</v>
      </c>
      <c r="G118" s="131">
        <v>0</v>
      </c>
      <c r="H118" s="130" t="str">
        <f>IF($B118="N/A","N/A",IF(G118&gt;10,"No",IF(G118&lt;-10,"No","Yes")))</f>
        <v>N/A</v>
      </c>
      <c r="I118" s="139">
        <v>11.66</v>
      </c>
      <c r="J118" s="139">
        <v>-100</v>
      </c>
      <c r="K118" s="135" t="s">
        <v>732</v>
      </c>
      <c r="L118" s="134" t="str">
        <f>IF(J118="Div by 0", "N/A", IF(K118="N/A","N/A", IF(J118&gt;VALUE(MID(K118,1,2)), "No", IF(J118&lt;-1*VALUE(MID(K118,1,2)), "No", "Yes"))))</f>
        <v>No</v>
      </c>
    </row>
    <row r="119" spans="1:12" x14ac:dyDescent="0.2">
      <c r="A119" s="4" t="s">
        <v>1631</v>
      </c>
      <c r="B119" s="135" t="s">
        <v>217</v>
      </c>
      <c r="C119" s="131">
        <v>363644276</v>
      </c>
      <c r="D119" s="130" t="str">
        <f>IF($B119="N/A","N/A",IF(C119&gt;10,"No",IF(C119&lt;-10,"No","Yes")))</f>
        <v>N/A</v>
      </c>
      <c r="E119" s="131">
        <v>388251393</v>
      </c>
      <c r="F119" s="130" t="str">
        <f>IF($B119="N/A","N/A",IF(E119&gt;10,"No",IF(E119&lt;-10,"No","Yes")))</f>
        <v>N/A</v>
      </c>
      <c r="G119" s="131">
        <v>0</v>
      </c>
      <c r="H119" s="130" t="str">
        <f>IF($B119="N/A","N/A",IF(G119&gt;10,"No",IF(G119&lt;-10,"No","Yes")))</f>
        <v>N/A</v>
      </c>
      <c r="I119" s="139">
        <v>6.7670000000000003</v>
      </c>
      <c r="J119" s="139">
        <v>-100</v>
      </c>
      <c r="K119" s="135" t="s">
        <v>732</v>
      </c>
      <c r="L119" s="134" t="str">
        <f>IF(J119="Div by 0", "N/A", IF(K119="N/A","N/A", IF(J119&gt;VALUE(MID(K119,1,2)), "No", IF(J119&lt;-1*VALUE(MID(K119,1,2)), "No", "Yes"))))</f>
        <v>No</v>
      </c>
    </row>
    <row r="120" spans="1:12" x14ac:dyDescent="0.2">
      <c r="A120" s="4" t="s">
        <v>1632</v>
      </c>
      <c r="B120" s="135" t="s">
        <v>217</v>
      </c>
      <c r="C120" s="152">
        <v>164687</v>
      </c>
      <c r="D120" s="130" t="str">
        <f>IF($B120="N/A","N/A",IF(C120&gt;10,"No",IF(C120&lt;-10,"No","Yes")))</f>
        <v>N/A</v>
      </c>
      <c r="E120" s="152">
        <v>175574</v>
      </c>
      <c r="F120" s="130" t="str">
        <f>IF($B120="N/A","N/A",IF(E120&gt;10,"No",IF(E120&lt;-10,"No","Yes")))</f>
        <v>N/A</v>
      </c>
      <c r="G120" s="152">
        <v>235699</v>
      </c>
      <c r="H120" s="130" t="str">
        <f>IF($B120="N/A","N/A",IF(G120&gt;10,"No",IF(G120&lt;-10,"No","Yes")))</f>
        <v>N/A</v>
      </c>
      <c r="I120" s="139">
        <v>6.6109999999999998</v>
      </c>
      <c r="J120" s="139">
        <v>34.24</v>
      </c>
      <c r="K120" s="135" t="s">
        <v>732</v>
      </c>
      <c r="L120" s="134" t="str">
        <f>IF(J120="Div by 0", "N/A", IF(K120="N/A","N/A", IF(J120&gt;VALUE(MID(K120,1,2)), "No", IF(J120&lt;-1*VALUE(MID(K120,1,2)), "No", "Yes"))))</f>
        <v>No</v>
      </c>
    </row>
    <row r="121" spans="1:12" x14ac:dyDescent="0.2">
      <c r="A121" s="4" t="s">
        <v>1633</v>
      </c>
      <c r="B121" s="141" t="s">
        <v>217</v>
      </c>
      <c r="C121" s="152" t="s">
        <v>217</v>
      </c>
      <c r="D121" s="134" t="str">
        <f t="shared" ref="D121:H134" si="43">IF($B121="N/A","N/A",IF(C121&lt;0,"No","Yes"))</f>
        <v>N/A</v>
      </c>
      <c r="E121" s="152">
        <v>576</v>
      </c>
      <c r="F121" s="134" t="str">
        <f t="shared" si="43"/>
        <v>N/A</v>
      </c>
      <c r="G121" s="152">
        <v>539</v>
      </c>
      <c r="H121" s="134" t="str">
        <f t="shared" si="43"/>
        <v>N/A</v>
      </c>
      <c r="I121" s="139" t="s">
        <v>217</v>
      </c>
      <c r="J121" s="139">
        <v>-6.42</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1324</v>
      </c>
      <c r="F122" s="134" t="str">
        <f t="shared" si="43"/>
        <v>N/A</v>
      </c>
      <c r="G122" s="152">
        <v>33608</v>
      </c>
      <c r="H122" s="134" t="str">
        <f t="shared" si="43"/>
        <v>N/A</v>
      </c>
      <c r="I122" s="139" t="s">
        <v>217</v>
      </c>
      <c r="J122" s="139">
        <v>2438</v>
      </c>
      <c r="K122" s="141" t="s">
        <v>732</v>
      </c>
      <c r="L122" s="134" t="str">
        <f t="shared" si="44"/>
        <v>No</v>
      </c>
    </row>
    <row r="123" spans="1:12" x14ac:dyDescent="0.2">
      <c r="A123" s="4" t="s">
        <v>1635</v>
      </c>
      <c r="B123" s="141" t="s">
        <v>217</v>
      </c>
      <c r="C123" s="152" t="s">
        <v>217</v>
      </c>
      <c r="D123" s="134" t="str">
        <f t="shared" si="43"/>
        <v>N/A</v>
      </c>
      <c r="E123" s="152">
        <v>145056</v>
      </c>
      <c r="F123" s="134" t="str">
        <f t="shared" si="43"/>
        <v>N/A</v>
      </c>
      <c r="G123" s="152">
        <v>168090</v>
      </c>
      <c r="H123" s="134" t="str">
        <f t="shared" si="43"/>
        <v>N/A</v>
      </c>
      <c r="I123" s="139" t="s">
        <v>217</v>
      </c>
      <c r="J123" s="139">
        <v>15.88</v>
      </c>
      <c r="K123" s="141" t="s">
        <v>732</v>
      </c>
      <c r="L123" s="134" t="str">
        <f t="shared" si="44"/>
        <v>Yes</v>
      </c>
    </row>
    <row r="124" spans="1:12" x14ac:dyDescent="0.2">
      <c r="A124" s="4" t="s">
        <v>1636</v>
      </c>
      <c r="B124" s="141" t="s">
        <v>217</v>
      </c>
      <c r="C124" s="152" t="s">
        <v>217</v>
      </c>
      <c r="D124" s="134" t="str">
        <f t="shared" si="43"/>
        <v>N/A</v>
      </c>
      <c r="E124" s="152">
        <v>28618</v>
      </c>
      <c r="F124" s="134" t="str">
        <f t="shared" si="43"/>
        <v>N/A</v>
      </c>
      <c r="G124" s="152">
        <v>33462</v>
      </c>
      <c r="H124" s="134" t="str">
        <f t="shared" si="43"/>
        <v>N/A</v>
      </c>
      <c r="I124" s="139" t="s">
        <v>217</v>
      </c>
      <c r="J124" s="139">
        <v>16.93</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93.552509893000007</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4.3092420851000002</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92.681043517000006</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99.194476409999993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99.240761610999996</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0</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1848685</v>
      </c>
      <c r="D143" s="138" t="str">
        <f>IF($B143="N/A","N/A",IF(C143&gt;10,"No",IF(C143&lt;-10,"No","Yes")))</f>
        <v>N/A</v>
      </c>
      <c r="E143" s="131">
        <v>1947962</v>
      </c>
      <c r="F143" s="138" t="str">
        <f>IF($B143="N/A","N/A",IF(E143&gt;10,"No",IF(E143&lt;-10,"No","Yes")))</f>
        <v>N/A</v>
      </c>
      <c r="G143" s="131">
        <v>0</v>
      </c>
      <c r="H143" s="138" t="str">
        <f>IF($B143="N/A","N/A",IF(G143&gt;10,"No",IF(G143&lt;-10,"No","Yes")))</f>
        <v>N/A</v>
      </c>
      <c r="I143" s="132">
        <v>5.37</v>
      </c>
      <c r="J143" s="132">
        <v>-100</v>
      </c>
      <c r="K143" s="133" t="s">
        <v>732</v>
      </c>
      <c r="L143" s="134" t="str">
        <f>IF(J143="Div by 0", "N/A", IF(K143="N/A","N/A", IF(J143&gt;VALUE(MID(K143,1,2)), "No", IF(J143&lt;-1*VALUE(MID(K143,1,2)), "No", "Yes"))))</f>
        <v>No</v>
      </c>
    </row>
    <row r="144" spans="1:12" x14ac:dyDescent="0.2">
      <c r="A144" s="3" t="s">
        <v>730</v>
      </c>
      <c r="B144" s="136" t="s">
        <v>217</v>
      </c>
      <c r="C144" s="152">
        <v>43347</v>
      </c>
      <c r="D144" s="138" t="str">
        <f>IF($B144="N/A","N/A",IF(C144&gt;10,"No",IF(C144&lt;-10,"No","Yes")))</f>
        <v>N/A</v>
      </c>
      <c r="E144" s="152">
        <v>46918</v>
      </c>
      <c r="F144" s="138" t="str">
        <f>IF($B144="N/A","N/A",IF(E144&gt;10,"No",IF(E144&lt;-10,"No","Yes")))</f>
        <v>N/A</v>
      </c>
      <c r="G144" s="152">
        <v>11043</v>
      </c>
      <c r="H144" s="138" t="str">
        <f>IF($B144="N/A","N/A",IF(G144&gt;10,"No",IF(G144&lt;-10,"No","Yes")))</f>
        <v>N/A</v>
      </c>
      <c r="I144" s="132">
        <v>8.2379999999999995</v>
      </c>
      <c r="J144" s="132">
        <v>-76.5</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4.3831342804000002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59.489926447000002</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5.8849484308999997</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0.78309875780000004</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0.41817426889999998</v>
      </c>
      <c r="H149" s="134" t="str">
        <f t="shared" si="54"/>
        <v>N/A</v>
      </c>
      <c r="I149" s="132" t="s">
        <v>217</v>
      </c>
      <c r="J149" s="132" t="s">
        <v>217</v>
      </c>
      <c r="K149" s="141" t="s">
        <v>732</v>
      </c>
      <c r="L149" s="134" t="str">
        <f t="shared" si="55"/>
        <v>N/A</v>
      </c>
    </row>
    <row r="150" spans="1:12" x14ac:dyDescent="0.2">
      <c r="A150" s="4" t="s">
        <v>731</v>
      </c>
      <c r="B150" s="135" t="s">
        <v>217</v>
      </c>
      <c r="C150" s="152">
        <v>0</v>
      </c>
      <c r="D150" s="130" t="str">
        <f t="shared" ref="D150:D172" si="56">IF($B150="N/A","N/A",IF(C150&gt;10,"No",IF(C150&lt;-10,"No","Yes")))</f>
        <v>N/A</v>
      </c>
      <c r="E150" s="152">
        <v>0</v>
      </c>
      <c r="F150" s="130" t="str">
        <f t="shared" ref="F150:F172" si="57">IF($B150="N/A","N/A",IF(E150&gt;10,"No",IF(E150&lt;-10,"No","Yes")))</f>
        <v>N/A</v>
      </c>
      <c r="G150" s="152">
        <v>0</v>
      </c>
      <c r="H150" s="130" t="str">
        <f t="shared" ref="H150:H172" si="58">IF($B150="N/A","N/A",IF(G150&gt;10,"No",IF(G150&lt;-10,"No","Yes")))</f>
        <v>N/A</v>
      </c>
      <c r="I150" s="132" t="s">
        <v>1743</v>
      </c>
      <c r="J150" s="132" t="s">
        <v>1743</v>
      </c>
      <c r="K150" s="135" t="s">
        <v>732</v>
      </c>
      <c r="L150" s="134" t="str">
        <f t="shared" ref="L150:L172" si="59">IF(J150="Div by 0", "N/A", IF(K150="N/A","N/A", IF(J150&gt;VALUE(MID(K150,1,2)), "No", IF(J150&lt;-1*VALUE(MID(K150,1,2)), "No", "Yes"))))</f>
        <v>N/A</v>
      </c>
    </row>
    <row r="151" spans="1:12" x14ac:dyDescent="0.2">
      <c r="A151" s="4" t="s">
        <v>534</v>
      </c>
      <c r="B151" s="135" t="s">
        <v>217</v>
      </c>
      <c r="C151" s="152">
        <v>0</v>
      </c>
      <c r="D151" s="130" t="str">
        <f t="shared" si="56"/>
        <v>N/A</v>
      </c>
      <c r="E151" s="152">
        <v>0</v>
      </c>
      <c r="F151" s="130" t="str">
        <f t="shared" si="57"/>
        <v>N/A</v>
      </c>
      <c r="G151" s="152">
        <v>0</v>
      </c>
      <c r="H151" s="130" t="str">
        <f t="shared" si="58"/>
        <v>N/A</v>
      </c>
      <c r="I151" s="132" t="s">
        <v>1743</v>
      </c>
      <c r="J151" s="132" t="s">
        <v>1743</v>
      </c>
      <c r="K151" s="135" t="s">
        <v>732</v>
      </c>
      <c r="L151" s="134" t="str">
        <f t="shared" si="59"/>
        <v>N/A</v>
      </c>
    </row>
    <row r="152" spans="1:12" x14ac:dyDescent="0.2">
      <c r="A152" s="4" t="s">
        <v>535</v>
      </c>
      <c r="B152" s="135" t="s">
        <v>217</v>
      </c>
      <c r="C152" s="152">
        <v>0</v>
      </c>
      <c r="D152" s="130" t="str">
        <f t="shared" si="56"/>
        <v>N/A</v>
      </c>
      <c r="E152" s="152">
        <v>0</v>
      </c>
      <c r="F152" s="130" t="str">
        <f t="shared" si="57"/>
        <v>N/A</v>
      </c>
      <c r="G152" s="152">
        <v>0</v>
      </c>
      <c r="H152" s="130" t="str">
        <f t="shared" si="58"/>
        <v>N/A</v>
      </c>
      <c r="I152" s="132" t="s">
        <v>1743</v>
      </c>
      <c r="J152" s="132" t="s">
        <v>1743</v>
      </c>
      <c r="K152" s="135" t="s">
        <v>732</v>
      </c>
      <c r="L152" s="134" t="str">
        <f t="shared" si="59"/>
        <v>N/A</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0</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0</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0</v>
      </c>
      <c r="D160" s="130" t="str">
        <f t="shared" si="56"/>
        <v>N/A</v>
      </c>
      <c r="E160" s="152">
        <v>0</v>
      </c>
      <c r="F160" s="130" t="str">
        <f t="shared" si="57"/>
        <v>N/A</v>
      </c>
      <c r="G160" s="152">
        <v>0</v>
      </c>
      <c r="H160" s="130" t="str">
        <f t="shared" si="58"/>
        <v>N/A</v>
      </c>
      <c r="I160" s="132" t="s">
        <v>1743</v>
      </c>
      <c r="J160" s="132" t="s">
        <v>1743</v>
      </c>
      <c r="K160" s="135" t="s">
        <v>732</v>
      </c>
      <c r="L160" s="134" t="str">
        <f t="shared" si="59"/>
        <v>N/A</v>
      </c>
    </row>
    <row r="161" spans="1:12" x14ac:dyDescent="0.2">
      <c r="A161" s="4" t="s">
        <v>544</v>
      </c>
      <c r="B161" s="135" t="s">
        <v>217</v>
      </c>
      <c r="C161" s="131">
        <v>0</v>
      </c>
      <c r="D161" s="130" t="str">
        <f t="shared" si="56"/>
        <v>N/A</v>
      </c>
      <c r="E161" s="131">
        <v>0</v>
      </c>
      <c r="F161" s="130" t="str">
        <f t="shared" si="57"/>
        <v>N/A</v>
      </c>
      <c r="G161" s="131">
        <v>0</v>
      </c>
      <c r="H161" s="130" t="str">
        <f t="shared" si="58"/>
        <v>N/A</v>
      </c>
      <c r="I161" s="132" t="s">
        <v>1743</v>
      </c>
      <c r="J161" s="132" t="s">
        <v>1743</v>
      </c>
      <c r="K161" s="135" t="s">
        <v>732</v>
      </c>
      <c r="L161" s="134" t="str">
        <f t="shared" si="59"/>
        <v>N/A</v>
      </c>
    </row>
    <row r="162" spans="1:12" x14ac:dyDescent="0.2">
      <c r="A162" s="4" t="s">
        <v>1276</v>
      </c>
      <c r="B162" s="135" t="s">
        <v>217</v>
      </c>
      <c r="C162" s="131" t="s">
        <v>1743</v>
      </c>
      <c r="D162" s="130" t="str">
        <f t="shared" si="56"/>
        <v>N/A</v>
      </c>
      <c r="E162" s="131" t="s">
        <v>1743</v>
      </c>
      <c r="F162" s="130" t="str">
        <f t="shared" si="57"/>
        <v>N/A</v>
      </c>
      <c r="G162" s="131" t="s">
        <v>1743</v>
      </c>
      <c r="H162" s="130" t="str">
        <f t="shared" si="58"/>
        <v>N/A</v>
      </c>
      <c r="I162" s="132" t="s">
        <v>1743</v>
      </c>
      <c r="J162" s="132" t="s">
        <v>1743</v>
      </c>
      <c r="K162" s="135" t="s">
        <v>732</v>
      </c>
      <c r="L162" s="134" t="str">
        <f t="shared" si="59"/>
        <v>N/A</v>
      </c>
    </row>
    <row r="163" spans="1:12" ht="25.5" x14ac:dyDescent="0.2">
      <c r="A163" s="4" t="s">
        <v>1277</v>
      </c>
      <c r="B163" s="135" t="s">
        <v>217</v>
      </c>
      <c r="C163" s="131" t="s">
        <v>1743</v>
      </c>
      <c r="D163" s="130" t="str">
        <f t="shared" si="56"/>
        <v>N/A</v>
      </c>
      <c r="E163" s="131" t="s">
        <v>1743</v>
      </c>
      <c r="F163" s="130" t="str">
        <f t="shared" si="57"/>
        <v>N/A</v>
      </c>
      <c r="G163" s="131" t="s">
        <v>1743</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t="s">
        <v>1743</v>
      </c>
      <c r="F164" s="130" t="str">
        <f t="shared" si="57"/>
        <v>N/A</v>
      </c>
      <c r="G164" s="131" t="s">
        <v>1743</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0</v>
      </c>
      <c r="D167" s="138" t="str">
        <f t="shared" si="56"/>
        <v>N/A</v>
      </c>
      <c r="E167" s="137">
        <v>0</v>
      </c>
      <c r="F167" s="138" t="str">
        <f t="shared" si="57"/>
        <v>N/A</v>
      </c>
      <c r="G167" s="137">
        <v>0</v>
      </c>
      <c r="H167" s="138" t="str">
        <f t="shared" si="58"/>
        <v>N/A</v>
      </c>
      <c r="I167" s="132" t="s">
        <v>1743</v>
      </c>
      <c r="J167" s="132" t="s">
        <v>1743</v>
      </c>
      <c r="K167" s="133" t="s">
        <v>732</v>
      </c>
      <c r="L167" s="134" t="str">
        <f t="shared" si="59"/>
        <v>N/A</v>
      </c>
    </row>
    <row r="168" spans="1:12" x14ac:dyDescent="0.2">
      <c r="A168" s="45" t="s">
        <v>1281</v>
      </c>
      <c r="B168" s="136" t="s">
        <v>217</v>
      </c>
      <c r="C168" s="137" t="s">
        <v>1743</v>
      </c>
      <c r="D168" s="138" t="str">
        <f t="shared" si="56"/>
        <v>N/A</v>
      </c>
      <c r="E168" s="137" t="s">
        <v>1743</v>
      </c>
      <c r="F168" s="138" t="str">
        <f t="shared" si="57"/>
        <v>N/A</v>
      </c>
      <c r="G168" s="137" t="s">
        <v>1743</v>
      </c>
      <c r="H168" s="138" t="str">
        <f t="shared" si="58"/>
        <v>N/A</v>
      </c>
      <c r="I168" s="132" t="s">
        <v>1743</v>
      </c>
      <c r="J168" s="132" t="s">
        <v>1743</v>
      </c>
      <c r="K168" s="133" t="s">
        <v>732</v>
      </c>
      <c r="L168" s="134" t="str">
        <f t="shared" si="59"/>
        <v>N/A</v>
      </c>
    </row>
    <row r="169" spans="1:12" ht="25.5" x14ac:dyDescent="0.2">
      <c r="A169" s="45" t="s">
        <v>1282</v>
      </c>
      <c r="B169" s="135" t="s">
        <v>217</v>
      </c>
      <c r="C169" s="131" t="s">
        <v>1743</v>
      </c>
      <c r="D169" s="130" t="str">
        <f t="shared" si="56"/>
        <v>N/A</v>
      </c>
      <c r="E169" s="131" t="s">
        <v>1743</v>
      </c>
      <c r="F169" s="130" t="str">
        <f t="shared" si="57"/>
        <v>N/A</v>
      </c>
      <c r="G169" s="131" t="s">
        <v>1743</v>
      </c>
      <c r="H169" s="130" t="str">
        <f t="shared" si="58"/>
        <v>N/A</v>
      </c>
      <c r="I169" s="132" t="s">
        <v>1743</v>
      </c>
      <c r="J169" s="132" t="s">
        <v>1743</v>
      </c>
      <c r="K169" s="135" t="s">
        <v>732</v>
      </c>
      <c r="L169" s="134" t="str">
        <f t="shared" si="59"/>
        <v>N/A</v>
      </c>
    </row>
    <row r="170" spans="1:12" ht="25.5" x14ac:dyDescent="0.2">
      <c r="A170" s="45" t="s">
        <v>1283</v>
      </c>
      <c r="B170" s="135" t="s">
        <v>217</v>
      </c>
      <c r="C170" s="131" t="s">
        <v>1743</v>
      </c>
      <c r="D170" s="130" t="str">
        <f t="shared" si="56"/>
        <v>N/A</v>
      </c>
      <c r="E170" s="131" t="s">
        <v>1743</v>
      </c>
      <c r="F170" s="130" t="str">
        <f t="shared" si="57"/>
        <v>N/A</v>
      </c>
      <c r="G170" s="131" t="s">
        <v>1743</v>
      </c>
      <c r="H170" s="130" t="str">
        <f t="shared" si="58"/>
        <v>N/A</v>
      </c>
      <c r="I170" s="132" t="s">
        <v>1743</v>
      </c>
      <c r="J170" s="132" t="s">
        <v>1743</v>
      </c>
      <c r="K170" s="135" t="s">
        <v>732</v>
      </c>
      <c r="L170" s="134" t="str">
        <f t="shared" si="59"/>
        <v>N/A</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0</v>
      </c>
      <c r="D173" s="130" t="str">
        <f t="shared" ref="D173:D181" si="64">IF($B173="N/A","N/A",IF(C173&gt;10,"No",IF(C173&lt;-10,"No","Yes")))</f>
        <v>N/A</v>
      </c>
      <c r="E173" s="131">
        <v>0</v>
      </c>
      <c r="F173" s="130" t="str">
        <f t="shared" ref="F173:F181" si="65">IF($B173="N/A","N/A",IF(E173&gt;10,"No",IF(E173&lt;-10,"No","Yes")))</f>
        <v>N/A</v>
      </c>
      <c r="G173" s="131">
        <v>0</v>
      </c>
      <c r="H173" s="130" t="str">
        <f t="shared" ref="H173:H181" si="66">IF($B173="N/A","N/A",IF(G173&gt;10,"No",IF(G173&lt;-10,"No","Yes")))</f>
        <v>N/A</v>
      </c>
      <c r="I173" s="132" t="s">
        <v>1743</v>
      </c>
      <c r="J173" s="132" t="s">
        <v>1743</v>
      </c>
      <c r="K173" s="135" t="s">
        <v>732</v>
      </c>
      <c r="L173" s="134" t="str">
        <f t="shared" ref="L173:L181" si="67">IF(J173="Div by 0", "N/A", IF(K173="N/A","N/A", IF(J173&gt;VALUE(MID(K173,1,2)), "No", IF(J173&lt;-1*VALUE(MID(K173,1,2)), "No", "Yes"))))</f>
        <v>N/A</v>
      </c>
    </row>
    <row r="174" spans="1:12" ht="25.5" x14ac:dyDescent="0.2">
      <c r="A174" s="2" t="s">
        <v>1286</v>
      </c>
      <c r="B174" s="135" t="s">
        <v>217</v>
      </c>
      <c r="C174" s="131">
        <v>0</v>
      </c>
      <c r="D174" s="130" t="str">
        <f t="shared" si="64"/>
        <v>N/A</v>
      </c>
      <c r="E174" s="131">
        <v>0</v>
      </c>
      <c r="F174" s="130" t="str">
        <f t="shared" si="65"/>
        <v>N/A</v>
      </c>
      <c r="G174" s="131">
        <v>0</v>
      </c>
      <c r="H174" s="130" t="str">
        <f t="shared" si="66"/>
        <v>N/A</v>
      </c>
      <c r="I174" s="132" t="s">
        <v>1743</v>
      </c>
      <c r="J174" s="132" t="s">
        <v>1743</v>
      </c>
      <c r="K174" s="135" t="s">
        <v>732</v>
      </c>
      <c r="L174" s="134" t="str">
        <f t="shared" si="67"/>
        <v>N/A</v>
      </c>
    </row>
    <row r="175" spans="1:12" ht="25.5" x14ac:dyDescent="0.2">
      <c r="A175" s="2" t="s">
        <v>547</v>
      </c>
      <c r="B175" s="135" t="s">
        <v>217</v>
      </c>
      <c r="C175" s="131">
        <v>0</v>
      </c>
      <c r="D175" s="130" t="str">
        <f t="shared" si="64"/>
        <v>N/A</v>
      </c>
      <c r="E175" s="131">
        <v>0</v>
      </c>
      <c r="F175" s="130" t="str">
        <f t="shared" si="65"/>
        <v>N/A</v>
      </c>
      <c r="G175" s="131">
        <v>0</v>
      </c>
      <c r="H175" s="130" t="str">
        <f t="shared" si="66"/>
        <v>N/A</v>
      </c>
      <c r="I175" s="132" t="s">
        <v>1743</v>
      </c>
      <c r="J175" s="132" t="s">
        <v>1743</v>
      </c>
      <c r="K175" s="135" t="s">
        <v>732</v>
      </c>
      <c r="L175" s="134" t="str">
        <f t="shared" si="67"/>
        <v>N/A</v>
      </c>
    </row>
    <row r="176" spans="1:12" ht="25.5" x14ac:dyDescent="0.2">
      <c r="A176" s="2" t="s">
        <v>512</v>
      </c>
      <c r="B176" s="135" t="s">
        <v>217</v>
      </c>
      <c r="C176" s="131">
        <v>0</v>
      </c>
      <c r="D176" s="130" t="str">
        <f t="shared" si="64"/>
        <v>N/A</v>
      </c>
      <c r="E176" s="131">
        <v>0</v>
      </c>
      <c r="F176" s="130" t="str">
        <f t="shared" si="65"/>
        <v>N/A</v>
      </c>
      <c r="G176" s="131">
        <v>0</v>
      </c>
      <c r="H176" s="130" t="str">
        <f t="shared" si="66"/>
        <v>N/A</v>
      </c>
      <c r="I176" s="132" t="s">
        <v>1743</v>
      </c>
      <c r="J176" s="132" t="s">
        <v>1743</v>
      </c>
      <c r="K176" s="135" t="s">
        <v>732</v>
      </c>
      <c r="L176" s="134" t="str">
        <f t="shared" si="67"/>
        <v>N/A</v>
      </c>
    </row>
    <row r="177" spans="1:12" ht="25.5" x14ac:dyDescent="0.2">
      <c r="A177" s="2" t="s">
        <v>513</v>
      </c>
      <c r="B177" s="136" t="s">
        <v>217</v>
      </c>
      <c r="C177" s="137" t="s">
        <v>1743</v>
      </c>
      <c r="D177" s="138" t="str">
        <f t="shared" si="64"/>
        <v>N/A</v>
      </c>
      <c r="E177" s="137" t="s">
        <v>1743</v>
      </c>
      <c r="F177" s="138" t="str">
        <f t="shared" si="65"/>
        <v>N/A</v>
      </c>
      <c r="G177" s="137" t="s">
        <v>1743</v>
      </c>
      <c r="H177" s="138" t="str">
        <f t="shared" si="66"/>
        <v>N/A</v>
      </c>
      <c r="I177" s="132" t="s">
        <v>1743</v>
      </c>
      <c r="J177" s="132" t="s">
        <v>1743</v>
      </c>
      <c r="K177" s="133" t="s">
        <v>732</v>
      </c>
      <c r="L177" s="134" t="str">
        <f t="shared" si="67"/>
        <v>N/A</v>
      </c>
    </row>
    <row r="178" spans="1:12" ht="25.5" x14ac:dyDescent="0.2">
      <c r="A178" s="2" t="s">
        <v>1287</v>
      </c>
      <c r="B178" s="136" t="s">
        <v>217</v>
      </c>
      <c r="C178" s="137" t="s">
        <v>1743</v>
      </c>
      <c r="D178" s="138" t="str">
        <f t="shared" si="64"/>
        <v>N/A</v>
      </c>
      <c r="E178" s="137" t="s">
        <v>1743</v>
      </c>
      <c r="F178" s="138" t="str">
        <f t="shared" si="65"/>
        <v>N/A</v>
      </c>
      <c r="G178" s="137" t="s">
        <v>1743</v>
      </c>
      <c r="H178" s="138" t="str">
        <f t="shared" si="66"/>
        <v>N/A</v>
      </c>
      <c r="I178" s="132" t="s">
        <v>1743</v>
      </c>
      <c r="J178" s="132" t="s">
        <v>1743</v>
      </c>
      <c r="K178" s="133" t="s">
        <v>732</v>
      </c>
      <c r="L178" s="134" t="str">
        <f t="shared" si="67"/>
        <v>N/A</v>
      </c>
    </row>
    <row r="179" spans="1:12" ht="25.5" x14ac:dyDescent="0.2">
      <c r="A179" s="2" t="s">
        <v>514</v>
      </c>
      <c r="B179" s="136" t="s">
        <v>217</v>
      </c>
      <c r="C179" s="137" t="s">
        <v>1743</v>
      </c>
      <c r="D179" s="138" t="str">
        <f t="shared" si="64"/>
        <v>N/A</v>
      </c>
      <c r="E179" s="137" t="s">
        <v>1743</v>
      </c>
      <c r="F179" s="138" t="str">
        <f t="shared" si="65"/>
        <v>N/A</v>
      </c>
      <c r="G179" s="137" t="s">
        <v>1743</v>
      </c>
      <c r="H179" s="138" t="str">
        <f t="shared" si="66"/>
        <v>N/A</v>
      </c>
      <c r="I179" s="132" t="s">
        <v>1743</v>
      </c>
      <c r="J179" s="132" t="s">
        <v>1743</v>
      </c>
      <c r="K179" s="133" t="s">
        <v>732</v>
      </c>
      <c r="L179" s="134" t="str">
        <f t="shared" si="67"/>
        <v>N/A</v>
      </c>
    </row>
    <row r="180" spans="1:12" ht="25.5" x14ac:dyDescent="0.2">
      <c r="A180" s="2" t="s">
        <v>515</v>
      </c>
      <c r="B180" s="135" t="s">
        <v>217</v>
      </c>
      <c r="C180" s="131" t="s">
        <v>1743</v>
      </c>
      <c r="D180" s="130" t="str">
        <f t="shared" si="64"/>
        <v>N/A</v>
      </c>
      <c r="E180" s="131" t="s">
        <v>1743</v>
      </c>
      <c r="F180" s="130" t="str">
        <f t="shared" si="65"/>
        <v>N/A</v>
      </c>
      <c r="G180" s="131" t="s">
        <v>1743</v>
      </c>
      <c r="H180" s="130" t="str">
        <f t="shared" si="66"/>
        <v>N/A</v>
      </c>
      <c r="I180" s="139" t="s">
        <v>1743</v>
      </c>
      <c r="J180" s="139" t="s">
        <v>1743</v>
      </c>
      <c r="K180" s="135" t="s">
        <v>732</v>
      </c>
      <c r="L180" s="134" t="str">
        <f t="shared" si="67"/>
        <v>N/A</v>
      </c>
    </row>
    <row r="181" spans="1:12" ht="25.5" x14ac:dyDescent="0.2">
      <c r="A181" s="2" t="s">
        <v>1685</v>
      </c>
      <c r="B181" s="135" t="s">
        <v>217</v>
      </c>
      <c r="C181" s="140" t="s">
        <v>1743</v>
      </c>
      <c r="D181" s="130" t="str">
        <f t="shared" si="64"/>
        <v>N/A</v>
      </c>
      <c r="E181" s="140" t="s">
        <v>1743</v>
      </c>
      <c r="F181" s="130" t="str">
        <f t="shared" si="65"/>
        <v>N/A</v>
      </c>
      <c r="G181" s="140" t="s">
        <v>1743</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t="s">
        <v>1743</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t="s">
        <v>1743</v>
      </c>
      <c r="F186" s="138" t="str">
        <f t="shared" ref="F186:F213" si="73">IF($B186="N/A","N/A",IF(E186&gt;10,"No",IF(E186&lt;-10,"No","Yes")))</f>
        <v>N/A</v>
      </c>
      <c r="G186" s="140" t="s">
        <v>1743</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t="s">
        <v>1743</v>
      </c>
      <c r="F187" s="138" t="str">
        <f t="shared" si="73"/>
        <v>N/A</v>
      </c>
      <c r="G187" s="140" t="s">
        <v>1743</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t="s">
        <v>1743</v>
      </c>
      <c r="F188" s="138" t="str">
        <f t="shared" si="73"/>
        <v>N/A</v>
      </c>
      <c r="G188" s="140" t="s">
        <v>1743</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t="s">
        <v>1743</v>
      </c>
      <c r="F189" s="138" t="str">
        <f t="shared" si="73"/>
        <v>N/A</v>
      </c>
      <c r="G189" s="140" t="s">
        <v>1743</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t="s">
        <v>1743</v>
      </c>
      <c r="F190" s="138" t="str">
        <f t="shared" si="73"/>
        <v>N/A</v>
      </c>
      <c r="G190" s="140" t="s">
        <v>1743</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t="s">
        <v>1743</v>
      </c>
      <c r="F191" s="138" t="str">
        <f t="shared" si="73"/>
        <v>N/A</v>
      </c>
      <c r="G191" s="140" t="s">
        <v>1743</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t="s">
        <v>1743</v>
      </c>
      <c r="F192" s="138" t="str">
        <f t="shared" si="73"/>
        <v>N/A</v>
      </c>
      <c r="G192" s="140" t="s">
        <v>1743</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t="s">
        <v>1743</v>
      </c>
      <c r="F193" s="138" t="str">
        <f t="shared" si="73"/>
        <v>N/A</v>
      </c>
      <c r="G193" s="140" t="s">
        <v>1743</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t="s">
        <v>1743</v>
      </c>
      <c r="F194" s="138" t="str">
        <f t="shared" si="73"/>
        <v>N/A</v>
      </c>
      <c r="G194" s="140" t="s">
        <v>1743</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t="s">
        <v>1743</v>
      </c>
      <c r="F195" s="138" t="str">
        <f t="shared" si="73"/>
        <v>N/A</v>
      </c>
      <c r="G195" s="140" t="s">
        <v>1743</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t="s">
        <v>1743</v>
      </c>
      <c r="F196" s="138" t="str">
        <f t="shared" si="73"/>
        <v>N/A</v>
      </c>
      <c r="G196" s="140" t="s">
        <v>1743</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t="s">
        <v>1743</v>
      </c>
      <c r="F197" s="138" t="str">
        <f t="shared" si="73"/>
        <v>N/A</v>
      </c>
      <c r="G197" s="140" t="s">
        <v>1743</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t="s">
        <v>1743</v>
      </c>
      <c r="F198" s="138" t="str">
        <f t="shared" si="73"/>
        <v>N/A</v>
      </c>
      <c r="G198" s="140" t="s">
        <v>1743</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t="s">
        <v>1743</v>
      </c>
      <c r="F199" s="138" t="str">
        <f t="shared" si="73"/>
        <v>N/A</v>
      </c>
      <c r="G199" s="140" t="s">
        <v>1743</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t="s">
        <v>1743</v>
      </c>
      <c r="F200" s="138" t="str">
        <f t="shared" si="73"/>
        <v>N/A</v>
      </c>
      <c r="G200" s="140" t="s">
        <v>1743</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t="s">
        <v>1743</v>
      </c>
      <c r="F201" s="138" t="str">
        <f t="shared" si="73"/>
        <v>N/A</v>
      </c>
      <c r="G201" s="140" t="s">
        <v>1743</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t="s">
        <v>1743</v>
      </c>
      <c r="F202" s="138" t="str">
        <f t="shared" si="73"/>
        <v>N/A</v>
      </c>
      <c r="G202" s="140" t="s">
        <v>1743</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t="s">
        <v>1743</v>
      </c>
      <c r="F203" s="138" t="str">
        <f t="shared" si="73"/>
        <v>N/A</v>
      </c>
      <c r="G203" s="140" t="s">
        <v>1743</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t="s">
        <v>1743</v>
      </c>
      <c r="F204" s="138" t="str">
        <f t="shared" si="73"/>
        <v>N/A</v>
      </c>
      <c r="G204" s="140" t="s">
        <v>1743</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t="s">
        <v>1743</v>
      </c>
      <c r="F205" s="138" t="str">
        <f t="shared" si="73"/>
        <v>N/A</v>
      </c>
      <c r="G205" s="140" t="s">
        <v>1743</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t="s">
        <v>1743</v>
      </c>
      <c r="F206" s="138" t="str">
        <f t="shared" si="73"/>
        <v>N/A</v>
      </c>
      <c r="G206" s="140" t="s">
        <v>1743</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t="s">
        <v>1743</v>
      </c>
      <c r="F207" s="138" t="str">
        <f t="shared" si="73"/>
        <v>N/A</v>
      </c>
      <c r="G207" s="140" t="s">
        <v>1743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t="s">
        <v>1743</v>
      </c>
      <c r="F208" s="138" t="str">
        <f t="shared" si="73"/>
        <v>N/A</v>
      </c>
      <c r="G208" s="140" t="s">
        <v>1743</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t="s">
        <v>1743</v>
      </c>
      <c r="F209" s="138" t="str">
        <f t="shared" si="73"/>
        <v>N/A</v>
      </c>
      <c r="G209" s="140" t="s">
        <v>1743</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t="s">
        <v>1743</v>
      </c>
      <c r="F210" s="138" t="str">
        <f t="shared" si="73"/>
        <v>N/A</v>
      </c>
      <c r="G210" s="140" t="s">
        <v>1743</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t="s">
        <v>1743</v>
      </c>
      <c r="F211" s="138" t="str">
        <f t="shared" si="73"/>
        <v>N/A</v>
      </c>
      <c r="G211" s="140" t="s">
        <v>1743</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t="s">
        <v>1743</v>
      </c>
      <c r="F212" s="138" t="str">
        <f t="shared" si="73"/>
        <v>N/A</v>
      </c>
      <c r="G212" s="140" t="s">
        <v>1743</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t="s">
        <v>1743</v>
      </c>
      <c r="F213" s="138" t="str">
        <f t="shared" si="73"/>
        <v>N/A</v>
      </c>
      <c r="G213" s="140" t="s">
        <v>1743</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196622</v>
      </c>
      <c r="D6" s="11" t="str">
        <f t="shared" ref="D6:D39" si="0">IF($B6="N/A","N/A",IF(C6&gt;10,"No",IF(C6&lt;-10,"No","Yes")))</f>
        <v>N/A</v>
      </c>
      <c r="E6" s="1">
        <v>209995</v>
      </c>
      <c r="F6" s="11" t="str">
        <f t="shared" ref="F6:F39" si="1">IF($B6="N/A","N/A",IF(E6&gt;10,"No",IF(E6&lt;-10,"No","Yes")))</f>
        <v>N/A</v>
      </c>
      <c r="G6" s="1">
        <v>226461</v>
      </c>
      <c r="H6" s="11" t="str">
        <f t="shared" ref="H6:H39" si="2">IF($B6="N/A","N/A",IF(G6&gt;10,"No",IF(G6&lt;-10,"No","Yes")))</f>
        <v>N/A</v>
      </c>
      <c r="I6" s="56">
        <v>6.8010000000000002</v>
      </c>
      <c r="J6" s="56">
        <v>7.8410000000000002</v>
      </c>
      <c r="K6" s="47" t="s">
        <v>732</v>
      </c>
      <c r="L6" s="9" t="str">
        <f t="shared" ref="L6:L39" si="3">IF(J6="Div by 0", "N/A", IF(K6="N/A","N/A", IF(J6&gt;VALUE(MID(K6,1,2)), "No", IF(J6&lt;-1*VALUE(MID(K6,1,2)), "No", "Yes"))))</f>
        <v>Yes</v>
      </c>
    </row>
    <row r="7" spans="1:12" x14ac:dyDescent="0.2">
      <c r="A7" s="16" t="s">
        <v>4</v>
      </c>
      <c r="B7" s="34" t="s">
        <v>217</v>
      </c>
      <c r="C7" s="35">
        <v>162341</v>
      </c>
      <c r="D7" s="43" t="str">
        <f t="shared" si="0"/>
        <v>N/A</v>
      </c>
      <c r="E7" s="35">
        <v>175738</v>
      </c>
      <c r="F7" s="43" t="str">
        <f t="shared" si="1"/>
        <v>N/A</v>
      </c>
      <c r="G7" s="35">
        <v>193281</v>
      </c>
      <c r="H7" s="43" t="str">
        <f t="shared" si="2"/>
        <v>N/A</v>
      </c>
      <c r="I7" s="12">
        <v>8.2520000000000007</v>
      </c>
      <c r="J7" s="12">
        <v>9.9819999999999993</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85.348470598000006</v>
      </c>
      <c r="H8" s="43" t="str">
        <f t="shared" si="2"/>
        <v>N/A</v>
      </c>
      <c r="I8" s="12" t="s">
        <v>217</v>
      </c>
      <c r="J8" s="12" t="s">
        <v>217</v>
      </c>
      <c r="K8" s="44" t="s">
        <v>732</v>
      </c>
      <c r="L8" s="9" t="str">
        <f t="shared" si="3"/>
        <v>No</v>
      </c>
    </row>
    <row r="9" spans="1:12" x14ac:dyDescent="0.2">
      <c r="A9" s="16" t="s">
        <v>83</v>
      </c>
      <c r="B9" s="34" t="s">
        <v>217</v>
      </c>
      <c r="C9" s="35">
        <v>147804.57999999999</v>
      </c>
      <c r="D9" s="43" t="str">
        <f t="shared" si="0"/>
        <v>N/A</v>
      </c>
      <c r="E9" s="35">
        <v>158627.20000000001</v>
      </c>
      <c r="F9" s="43" t="str">
        <f t="shared" si="1"/>
        <v>N/A</v>
      </c>
      <c r="G9" s="35">
        <v>171909.42</v>
      </c>
      <c r="H9" s="43" t="str">
        <f t="shared" si="2"/>
        <v>N/A</v>
      </c>
      <c r="I9" s="12">
        <v>7.3220000000000001</v>
      </c>
      <c r="J9" s="12">
        <v>8.3729999999999993</v>
      </c>
      <c r="K9" s="44" t="s">
        <v>732</v>
      </c>
      <c r="L9" s="9" t="str">
        <f t="shared" si="3"/>
        <v>Yes</v>
      </c>
    </row>
    <row r="10" spans="1:12" x14ac:dyDescent="0.2">
      <c r="A10" s="16" t="s">
        <v>100</v>
      </c>
      <c r="B10" s="34" t="s">
        <v>217</v>
      </c>
      <c r="C10" s="35">
        <v>380</v>
      </c>
      <c r="D10" s="43" t="str">
        <f t="shared" si="0"/>
        <v>N/A</v>
      </c>
      <c r="E10" s="35">
        <v>451</v>
      </c>
      <c r="F10" s="43" t="str">
        <f t="shared" si="1"/>
        <v>N/A</v>
      </c>
      <c r="G10" s="35">
        <v>560</v>
      </c>
      <c r="H10" s="43" t="str">
        <f t="shared" si="2"/>
        <v>N/A</v>
      </c>
      <c r="I10" s="12">
        <v>18.68</v>
      </c>
      <c r="J10" s="12">
        <v>24.17</v>
      </c>
      <c r="K10" s="44" t="s">
        <v>732</v>
      </c>
      <c r="L10" s="9" t="str">
        <f t="shared" si="3"/>
        <v>Yes</v>
      </c>
    </row>
    <row r="11" spans="1:12" x14ac:dyDescent="0.2">
      <c r="A11" s="16" t="s">
        <v>984</v>
      </c>
      <c r="B11" s="34" t="s">
        <v>217</v>
      </c>
      <c r="C11" s="35">
        <v>151</v>
      </c>
      <c r="D11" s="43" t="str">
        <f t="shared" si="0"/>
        <v>N/A</v>
      </c>
      <c r="E11" s="35">
        <v>183</v>
      </c>
      <c r="F11" s="43" t="str">
        <f t="shared" si="1"/>
        <v>N/A</v>
      </c>
      <c r="G11" s="35">
        <v>231</v>
      </c>
      <c r="H11" s="43" t="str">
        <f t="shared" si="2"/>
        <v>N/A</v>
      </c>
      <c r="I11" s="12">
        <v>21.19</v>
      </c>
      <c r="J11" s="12">
        <v>26.23</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11</v>
      </c>
      <c r="D13" s="43" t="str">
        <f t="shared" si="0"/>
        <v>N/A</v>
      </c>
      <c r="E13" s="35">
        <v>11</v>
      </c>
      <c r="F13" s="43" t="str">
        <f t="shared" si="1"/>
        <v>N/A</v>
      </c>
      <c r="G13" s="35">
        <v>0</v>
      </c>
      <c r="H13" s="43" t="str">
        <f t="shared" si="2"/>
        <v>N/A</v>
      </c>
      <c r="I13" s="12">
        <v>-88.9</v>
      </c>
      <c r="J13" s="12">
        <v>-100</v>
      </c>
      <c r="K13" s="44" t="s">
        <v>732</v>
      </c>
      <c r="L13" s="9" t="str">
        <f t="shared" si="3"/>
        <v>No</v>
      </c>
    </row>
    <row r="14" spans="1:12" x14ac:dyDescent="0.2">
      <c r="A14" s="16" t="s">
        <v>987</v>
      </c>
      <c r="B14" s="34" t="s">
        <v>217</v>
      </c>
      <c r="C14" s="35">
        <v>220</v>
      </c>
      <c r="D14" s="43" t="str">
        <f t="shared" si="0"/>
        <v>N/A</v>
      </c>
      <c r="E14" s="35">
        <v>267</v>
      </c>
      <c r="F14" s="43" t="str">
        <f t="shared" si="1"/>
        <v>N/A</v>
      </c>
      <c r="G14" s="35">
        <v>329</v>
      </c>
      <c r="H14" s="43" t="str">
        <f t="shared" si="2"/>
        <v>N/A</v>
      </c>
      <c r="I14" s="12">
        <v>21.36</v>
      </c>
      <c r="J14" s="12">
        <v>23.22</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22133</v>
      </c>
      <c r="D16" s="43" t="str">
        <f t="shared" si="0"/>
        <v>N/A</v>
      </c>
      <c r="E16" s="35">
        <v>21469</v>
      </c>
      <c r="F16" s="43" t="str">
        <f t="shared" si="1"/>
        <v>N/A</v>
      </c>
      <c r="G16" s="35">
        <v>22865</v>
      </c>
      <c r="H16" s="43" t="str">
        <f t="shared" si="2"/>
        <v>N/A</v>
      </c>
      <c r="I16" s="12">
        <v>-3</v>
      </c>
      <c r="J16" s="12">
        <v>6.5019999999999998</v>
      </c>
      <c r="K16" s="44" t="s">
        <v>732</v>
      </c>
      <c r="L16" s="9" t="str">
        <f t="shared" si="3"/>
        <v>Yes</v>
      </c>
    </row>
    <row r="17" spans="1:12" x14ac:dyDescent="0.2">
      <c r="A17" s="4" t="s">
        <v>989</v>
      </c>
      <c r="B17" s="34" t="s">
        <v>217</v>
      </c>
      <c r="C17" s="35">
        <v>19795</v>
      </c>
      <c r="D17" s="43" t="str">
        <f t="shared" si="0"/>
        <v>N/A</v>
      </c>
      <c r="E17" s="35">
        <v>19192</v>
      </c>
      <c r="F17" s="43" t="str">
        <f t="shared" si="1"/>
        <v>N/A</v>
      </c>
      <c r="G17" s="35">
        <v>8963</v>
      </c>
      <c r="H17" s="43" t="str">
        <f t="shared" si="2"/>
        <v>N/A</v>
      </c>
      <c r="I17" s="12">
        <v>-3.05</v>
      </c>
      <c r="J17" s="12">
        <v>-53.3</v>
      </c>
      <c r="K17" s="44" t="s">
        <v>732</v>
      </c>
      <c r="L17" s="9" t="str">
        <f t="shared" si="3"/>
        <v>No</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14</v>
      </c>
      <c r="D19" s="43" t="str">
        <f t="shared" si="0"/>
        <v>N/A</v>
      </c>
      <c r="E19" s="35">
        <v>11</v>
      </c>
      <c r="F19" s="43" t="str">
        <f t="shared" si="1"/>
        <v>N/A</v>
      </c>
      <c r="G19" s="35">
        <v>253</v>
      </c>
      <c r="H19" s="43" t="str">
        <f t="shared" si="2"/>
        <v>N/A</v>
      </c>
      <c r="I19" s="12">
        <v>-92.9</v>
      </c>
      <c r="J19" s="12">
        <v>25200</v>
      </c>
      <c r="K19" s="44" t="s">
        <v>732</v>
      </c>
      <c r="L19" s="9" t="str">
        <f t="shared" si="3"/>
        <v>No</v>
      </c>
    </row>
    <row r="20" spans="1:12" x14ac:dyDescent="0.2">
      <c r="A20" s="4" t="s">
        <v>992</v>
      </c>
      <c r="B20" s="34" t="s">
        <v>217</v>
      </c>
      <c r="C20" s="35">
        <v>2324</v>
      </c>
      <c r="D20" s="43" t="str">
        <f t="shared" si="0"/>
        <v>N/A</v>
      </c>
      <c r="E20" s="35">
        <v>2276</v>
      </c>
      <c r="F20" s="43" t="str">
        <f t="shared" si="1"/>
        <v>N/A</v>
      </c>
      <c r="G20" s="35">
        <v>13649</v>
      </c>
      <c r="H20" s="43" t="str">
        <f t="shared" si="2"/>
        <v>N/A</v>
      </c>
      <c r="I20" s="12">
        <v>-2.0699999999999998</v>
      </c>
      <c r="J20" s="12">
        <v>499.7</v>
      </c>
      <c r="K20" s="44" t="s">
        <v>732</v>
      </c>
      <c r="L20" s="9" t="str">
        <f t="shared" si="3"/>
        <v>No</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145334</v>
      </c>
      <c r="D22" s="43" t="str">
        <f t="shared" si="0"/>
        <v>N/A</v>
      </c>
      <c r="E22" s="35">
        <v>157231</v>
      </c>
      <c r="F22" s="43" t="str">
        <f t="shared" si="1"/>
        <v>N/A</v>
      </c>
      <c r="G22" s="35">
        <v>169453</v>
      </c>
      <c r="H22" s="43" t="str">
        <f t="shared" si="2"/>
        <v>N/A</v>
      </c>
      <c r="I22" s="12">
        <v>8.1859999999999999</v>
      </c>
      <c r="J22" s="12">
        <v>7.7729999999999997</v>
      </c>
      <c r="K22" s="44" t="s">
        <v>732</v>
      </c>
      <c r="L22" s="9" t="str">
        <f t="shared" si="3"/>
        <v>Yes</v>
      </c>
    </row>
    <row r="23" spans="1:12" x14ac:dyDescent="0.2">
      <c r="A23" s="4" t="s">
        <v>994</v>
      </c>
      <c r="B23" s="34" t="s">
        <v>217</v>
      </c>
      <c r="C23" s="35">
        <v>11</v>
      </c>
      <c r="D23" s="43" t="str">
        <f t="shared" si="0"/>
        <v>N/A</v>
      </c>
      <c r="E23" s="35">
        <v>0</v>
      </c>
      <c r="F23" s="43" t="str">
        <f t="shared" si="1"/>
        <v>N/A</v>
      </c>
      <c r="G23" s="35">
        <v>950</v>
      </c>
      <c r="H23" s="43" t="str">
        <f t="shared" si="2"/>
        <v>N/A</v>
      </c>
      <c r="I23" s="12">
        <v>-100</v>
      </c>
      <c r="J23" s="12" t="s">
        <v>1743</v>
      </c>
      <c r="K23" s="44" t="s">
        <v>732</v>
      </c>
      <c r="L23" s="9" t="str">
        <f t="shared" si="3"/>
        <v>N/A</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141953</v>
      </c>
      <c r="D26" s="43" t="str">
        <f t="shared" si="0"/>
        <v>N/A</v>
      </c>
      <c r="E26" s="35">
        <v>152917</v>
      </c>
      <c r="F26" s="43" t="str">
        <f t="shared" si="1"/>
        <v>N/A</v>
      </c>
      <c r="G26" s="35">
        <v>164190</v>
      </c>
      <c r="H26" s="43" t="str">
        <f t="shared" si="2"/>
        <v>N/A</v>
      </c>
      <c r="I26" s="12">
        <v>7.7240000000000002</v>
      </c>
      <c r="J26" s="12">
        <v>7.3719999999999999</v>
      </c>
      <c r="K26" s="44" t="s">
        <v>732</v>
      </c>
      <c r="L26" s="9" t="str">
        <f t="shared" si="3"/>
        <v>Yes</v>
      </c>
    </row>
    <row r="27" spans="1:12" x14ac:dyDescent="0.2">
      <c r="A27" s="4" t="s">
        <v>998</v>
      </c>
      <c r="B27" s="34" t="s">
        <v>217</v>
      </c>
      <c r="C27" s="35">
        <v>11</v>
      </c>
      <c r="D27" s="43" t="str">
        <f t="shared" si="0"/>
        <v>N/A</v>
      </c>
      <c r="E27" s="35">
        <v>11</v>
      </c>
      <c r="F27" s="43" t="str">
        <f t="shared" si="1"/>
        <v>N/A</v>
      </c>
      <c r="G27" s="35">
        <v>11</v>
      </c>
      <c r="H27" s="43" t="str">
        <f t="shared" si="2"/>
        <v>N/A</v>
      </c>
      <c r="I27" s="12">
        <v>-44.4</v>
      </c>
      <c r="J27" s="12">
        <v>-80</v>
      </c>
      <c r="K27" s="44" t="s">
        <v>732</v>
      </c>
      <c r="L27" s="9" t="str">
        <f t="shared" si="3"/>
        <v>No</v>
      </c>
    </row>
    <row r="28" spans="1:12" x14ac:dyDescent="0.2">
      <c r="A28" s="57" t="s">
        <v>999</v>
      </c>
      <c r="B28" s="34" t="s">
        <v>217</v>
      </c>
      <c r="C28" s="35">
        <v>3370</v>
      </c>
      <c r="D28" s="43" t="str">
        <f t="shared" si="0"/>
        <v>N/A</v>
      </c>
      <c r="E28" s="35">
        <v>4309</v>
      </c>
      <c r="F28" s="43" t="str">
        <f t="shared" si="1"/>
        <v>N/A</v>
      </c>
      <c r="G28" s="35">
        <v>4312</v>
      </c>
      <c r="H28" s="43" t="str">
        <f t="shared" si="2"/>
        <v>N/A</v>
      </c>
      <c r="I28" s="12">
        <v>27.86</v>
      </c>
      <c r="J28" s="12">
        <v>6.9599999999999995E-2</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28775</v>
      </c>
      <c r="D30" s="43" t="str">
        <f t="shared" si="0"/>
        <v>N/A</v>
      </c>
      <c r="E30" s="35">
        <v>30844</v>
      </c>
      <c r="F30" s="43" t="str">
        <f t="shared" si="1"/>
        <v>N/A</v>
      </c>
      <c r="G30" s="35">
        <v>33583</v>
      </c>
      <c r="H30" s="43" t="str">
        <f t="shared" si="2"/>
        <v>N/A</v>
      </c>
      <c r="I30" s="12">
        <v>7.19</v>
      </c>
      <c r="J30" s="12">
        <v>8.8800000000000008</v>
      </c>
      <c r="K30" s="44" t="s">
        <v>732</v>
      </c>
      <c r="L30" s="9" t="str">
        <f t="shared" si="3"/>
        <v>Yes</v>
      </c>
    </row>
    <row r="31" spans="1:12" x14ac:dyDescent="0.2">
      <c r="A31" s="45" t="s">
        <v>1001</v>
      </c>
      <c r="B31" s="34" t="s">
        <v>217</v>
      </c>
      <c r="C31" s="35">
        <v>12632</v>
      </c>
      <c r="D31" s="43" t="str">
        <f t="shared" si="0"/>
        <v>N/A</v>
      </c>
      <c r="E31" s="35">
        <v>15699</v>
      </c>
      <c r="F31" s="43" t="str">
        <f t="shared" si="1"/>
        <v>N/A</v>
      </c>
      <c r="G31" s="35">
        <v>18497</v>
      </c>
      <c r="H31" s="43" t="str">
        <f t="shared" si="2"/>
        <v>N/A</v>
      </c>
      <c r="I31" s="12">
        <v>24.28</v>
      </c>
      <c r="J31" s="12">
        <v>17.82</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12618</v>
      </c>
      <c r="D34" s="43" t="str">
        <f t="shared" si="0"/>
        <v>N/A</v>
      </c>
      <c r="E34" s="35">
        <v>11934</v>
      </c>
      <c r="F34" s="43" t="str">
        <f t="shared" si="1"/>
        <v>N/A</v>
      </c>
      <c r="G34" s="35">
        <v>10067</v>
      </c>
      <c r="H34" s="43" t="str">
        <f t="shared" si="2"/>
        <v>N/A</v>
      </c>
      <c r="I34" s="12">
        <v>-5.42</v>
      </c>
      <c r="J34" s="12">
        <v>-15.6</v>
      </c>
      <c r="K34" s="44" t="s">
        <v>732</v>
      </c>
      <c r="L34" s="9" t="str">
        <f t="shared" si="3"/>
        <v>Yes</v>
      </c>
    </row>
    <row r="35" spans="1:12" x14ac:dyDescent="0.2">
      <c r="A35" s="45" t="s">
        <v>1005</v>
      </c>
      <c r="B35" s="34" t="s">
        <v>217</v>
      </c>
      <c r="C35" s="35">
        <v>3525</v>
      </c>
      <c r="D35" s="43" t="str">
        <f t="shared" si="0"/>
        <v>N/A</v>
      </c>
      <c r="E35" s="35">
        <v>3211</v>
      </c>
      <c r="F35" s="43" t="str">
        <f t="shared" si="1"/>
        <v>N/A</v>
      </c>
      <c r="G35" s="35">
        <v>4919</v>
      </c>
      <c r="H35" s="43" t="str">
        <f t="shared" si="2"/>
        <v>N/A</v>
      </c>
      <c r="I35" s="12">
        <v>-8.91</v>
      </c>
      <c r="J35" s="12">
        <v>53.19</v>
      </c>
      <c r="K35" s="44" t="s">
        <v>732</v>
      </c>
      <c r="L35" s="9" t="str">
        <f t="shared" si="3"/>
        <v>No</v>
      </c>
    </row>
    <row r="36" spans="1:12" x14ac:dyDescent="0.2">
      <c r="A36" s="45" t="s">
        <v>1006</v>
      </c>
      <c r="B36" s="34" t="s">
        <v>217</v>
      </c>
      <c r="C36" s="35">
        <v>0</v>
      </c>
      <c r="D36" s="43" t="str">
        <f t="shared" si="0"/>
        <v>N/A</v>
      </c>
      <c r="E36" s="35">
        <v>0</v>
      </c>
      <c r="F36" s="43" t="str">
        <f t="shared" si="1"/>
        <v>N/A</v>
      </c>
      <c r="G36" s="35">
        <v>100</v>
      </c>
      <c r="H36" s="43" t="str">
        <f t="shared" si="2"/>
        <v>N/A</v>
      </c>
      <c r="I36" s="12" t="s">
        <v>1743</v>
      </c>
      <c r="J36" s="12" t="s">
        <v>1743</v>
      </c>
      <c r="K36" s="44" t="s">
        <v>732</v>
      </c>
      <c r="L36" s="9" t="str">
        <f t="shared" si="3"/>
        <v>N/A</v>
      </c>
    </row>
    <row r="37" spans="1:12" x14ac:dyDescent="0.2">
      <c r="A37" s="45" t="s">
        <v>122</v>
      </c>
      <c r="B37" s="34" t="s">
        <v>217</v>
      </c>
      <c r="C37" s="35">
        <v>443</v>
      </c>
      <c r="D37" s="43" t="str">
        <f t="shared" si="0"/>
        <v>N/A</v>
      </c>
      <c r="E37" s="35">
        <v>51</v>
      </c>
      <c r="F37" s="43" t="str">
        <f t="shared" si="1"/>
        <v>N/A</v>
      </c>
      <c r="G37" s="35">
        <v>2483</v>
      </c>
      <c r="H37" s="43" t="str">
        <f t="shared" si="2"/>
        <v>N/A</v>
      </c>
      <c r="I37" s="12">
        <v>-88.5</v>
      </c>
      <c r="J37" s="12">
        <v>4769</v>
      </c>
      <c r="K37" s="44" t="s">
        <v>732</v>
      </c>
      <c r="L37" s="9" t="str">
        <f t="shared" si="3"/>
        <v>No</v>
      </c>
    </row>
    <row r="38" spans="1:12" x14ac:dyDescent="0.2">
      <c r="A38" s="45" t="s">
        <v>84</v>
      </c>
      <c r="B38" s="34" t="s">
        <v>217</v>
      </c>
      <c r="C38" s="46">
        <v>829483358</v>
      </c>
      <c r="D38" s="43" t="str">
        <f t="shared" si="0"/>
        <v>N/A</v>
      </c>
      <c r="E38" s="46">
        <v>856814338</v>
      </c>
      <c r="F38" s="43" t="str">
        <f t="shared" si="1"/>
        <v>N/A</v>
      </c>
      <c r="G38" s="46">
        <v>922671073</v>
      </c>
      <c r="H38" s="43" t="str">
        <f t="shared" si="2"/>
        <v>N/A</v>
      </c>
      <c r="I38" s="12">
        <v>3.2949999999999999</v>
      </c>
      <c r="J38" s="12">
        <v>7.6859999999999999</v>
      </c>
      <c r="K38" s="44" t="s">
        <v>732</v>
      </c>
      <c r="L38" s="9" t="str">
        <f t="shared" si="3"/>
        <v>Yes</v>
      </c>
    </row>
    <row r="39" spans="1:12" x14ac:dyDescent="0.2">
      <c r="A39" s="45" t="s">
        <v>1288</v>
      </c>
      <c r="B39" s="34" t="s">
        <v>217</v>
      </c>
      <c r="C39" s="46">
        <v>4218.6701284999999</v>
      </c>
      <c r="D39" s="43" t="str">
        <f t="shared" si="0"/>
        <v>N/A</v>
      </c>
      <c r="E39" s="46">
        <v>4080.1654229999999</v>
      </c>
      <c r="F39" s="43" t="str">
        <f t="shared" si="1"/>
        <v>N/A</v>
      </c>
      <c r="G39" s="46">
        <v>4074.3045072</v>
      </c>
      <c r="H39" s="43" t="str">
        <f t="shared" si="2"/>
        <v>N/A</v>
      </c>
      <c r="I39" s="12">
        <v>-3.28</v>
      </c>
      <c r="J39" s="12">
        <v>-0.14399999999999999</v>
      </c>
      <c r="K39" s="44" t="s">
        <v>732</v>
      </c>
      <c r="L39" s="9" t="str">
        <f t="shared" si="3"/>
        <v>Yes</v>
      </c>
    </row>
    <row r="40" spans="1:12" x14ac:dyDescent="0.2">
      <c r="A40" s="45" t="s">
        <v>1289</v>
      </c>
      <c r="B40" s="34" t="s">
        <v>217</v>
      </c>
      <c r="C40" s="46">
        <v>5109.5124336999997</v>
      </c>
      <c r="D40" s="43" t="str">
        <f>IF($B40="N/A","N/A",IF(C40&gt;10,"No",IF(C40&lt;-10,"No","Yes")))</f>
        <v>N/A</v>
      </c>
      <c r="E40" s="46">
        <v>4875.5211621999997</v>
      </c>
      <c r="F40" s="43" t="str">
        <f>IF($B40="N/A","N/A",IF(E40&gt;10,"No",IF(E40&lt;-10,"No","Yes")))</f>
        <v>N/A</v>
      </c>
      <c r="G40" s="46">
        <v>4773.7287834999997</v>
      </c>
      <c r="H40" s="43" t="str">
        <f>IF($B40="N/A","N/A",IF(G40&gt;10,"No",IF(G40&lt;-10,"No","Yes")))</f>
        <v>N/A</v>
      </c>
      <c r="I40" s="12">
        <v>-4.58</v>
      </c>
      <c r="J40" s="12">
        <v>-2.09</v>
      </c>
      <c r="K40" s="44" t="s">
        <v>732</v>
      </c>
      <c r="L40" s="9" t="str">
        <f>IF(J40="Div by 0", "N/A", IF(K40="N/A","N/A", IF(J40&gt;VALUE(MID(K40,1,2)), "No", IF(J40&lt;-1*VALUE(MID(K40,1,2)), "No", "Yes"))))</f>
        <v>Yes</v>
      </c>
    </row>
    <row r="41" spans="1:12" x14ac:dyDescent="0.2">
      <c r="A41" s="45" t="s">
        <v>107</v>
      </c>
      <c r="B41" s="34" t="s">
        <v>217</v>
      </c>
      <c r="C41" s="46">
        <v>31915983</v>
      </c>
      <c r="D41" s="43" t="str">
        <f t="shared" ref="D41:D44" si="4">IF($B41="N/A","N/A",IF(C41&gt;10,"No",IF(C41&lt;-10,"No","Yes")))</f>
        <v>N/A</v>
      </c>
      <c r="E41" s="46">
        <v>35336717</v>
      </c>
      <c r="F41" s="43" t="str">
        <f t="shared" ref="F41:F44" si="5">IF($B41="N/A","N/A",IF(E41&gt;10,"No",IF(E41&lt;-10,"No","Yes")))</f>
        <v>N/A</v>
      </c>
      <c r="G41" s="46">
        <v>0</v>
      </c>
      <c r="H41" s="43" t="str">
        <f t="shared" ref="H41:H44" si="6">IF($B41="N/A","N/A",IF(G41&gt;10,"No",IF(G41&lt;-10,"No","Yes")))</f>
        <v>N/A</v>
      </c>
      <c r="I41" s="12">
        <v>10.72</v>
      </c>
      <c r="J41" s="12">
        <v>-100</v>
      </c>
      <c r="K41" s="44" t="s">
        <v>732</v>
      </c>
      <c r="L41" s="9" t="str">
        <f t="shared" ref="L41:L43" si="7">IF(J41="Div by 0", "N/A", IF(K41="N/A","N/A", IF(J41&gt;VALUE(MID(K41,1,2)), "No", IF(J41&lt;-1*VALUE(MID(K41,1,2)), "No", "Yes"))))</f>
        <v>No</v>
      </c>
    </row>
    <row r="42" spans="1:12" x14ac:dyDescent="0.2">
      <c r="A42" s="45" t="s">
        <v>162</v>
      </c>
      <c r="B42" s="47" t="s">
        <v>221</v>
      </c>
      <c r="C42" s="1">
        <v>153</v>
      </c>
      <c r="D42" s="43" t="str">
        <f>IF($B42="N/A","N/A",IF(C42&gt;0,"No",IF(C42&lt;0,"No","Yes")))</f>
        <v>No</v>
      </c>
      <c r="E42" s="1">
        <v>0</v>
      </c>
      <c r="F42" s="43" t="str">
        <f>IF($B42="N/A","N/A",IF(E42&gt;0,"No",IF(E42&lt;0,"No","Yes")))</f>
        <v>Yes</v>
      </c>
      <c r="G42" s="1">
        <v>0</v>
      </c>
      <c r="H42" s="43" t="str">
        <f>IF($B42="N/A","N/A",IF(G42&gt;0,"No",IF(G42&lt;0,"No","Yes")))</f>
        <v>Yes</v>
      </c>
      <c r="I42" s="12">
        <v>-100</v>
      </c>
      <c r="J42" s="12" t="s">
        <v>1743</v>
      </c>
      <c r="K42" s="44" t="s">
        <v>732</v>
      </c>
      <c r="L42" s="9" t="str">
        <f t="shared" si="7"/>
        <v>N/A</v>
      </c>
    </row>
    <row r="43" spans="1:12" x14ac:dyDescent="0.2">
      <c r="A43" s="45" t="s">
        <v>160</v>
      </c>
      <c r="B43" s="34" t="s">
        <v>217</v>
      </c>
      <c r="C43" s="46">
        <v>7700</v>
      </c>
      <c r="D43" s="43" t="str">
        <f t="shared" si="4"/>
        <v>N/A</v>
      </c>
      <c r="E43" s="46">
        <v>0</v>
      </c>
      <c r="F43" s="43" t="str">
        <f t="shared" si="5"/>
        <v>N/A</v>
      </c>
      <c r="G43" s="46">
        <v>0</v>
      </c>
      <c r="H43" s="43" t="str">
        <f t="shared" si="6"/>
        <v>N/A</v>
      </c>
      <c r="I43" s="12">
        <v>-100</v>
      </c>
      <c r="J43" s="12" t="s">
        <v>1743</v>
      </c>
      <c r="K43" s="44" t="s">
        <v>732</v>
      </c>
      <c r="L43" s="9" t="str">
        <f t="shared" si="7"/>
        <v>N/A</v>
      </c>
    </row>
    <row r="44" spans="1:12" x14ac:dyDescent="0.2">
      <c r="A44" s="45" t="s">
        <v>1290</v>
      </c>
      <c r="B44" s="34" t="s">
        <v>217</v>
      </c>
      <c r="C44" s="46">
        <v>50.326797386000003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15494.534211</v>
      </c>
      <c r="D45" s="43" t="str">
        <f t="shared" ref="D45:D71" si="8">IF($B45="N/A","N/A",IF(C45&gt;10,"No",IF(C45&lt;-10,"No","Yes")))</f>
        <v>N/A</v>
      </c>
      <c r="E45" s="46">
        <v>18634.64745</v>
      </c>
      <c r="F45" s="43" t="str">
        <f t="shared" ref="F45:F71" si="9">IF($B45="N/A","N/A",IF(E45&gt;10,"No",IF(E45&lt;-10,"No","Yes")))</f>
        <v>N/A</v>
      </c>
      <c r="G45" s="46">
        <v>16826.673213999999</v>
      </c>
      <c r="H45" s="43" t="str">
        <f t="shared" ref="H45:H71" si="10">IF($B45="N/A","N/A",IF(G45&gt;10,"No",IF(G45&lt;-10,"No","Yes")))</f>
        <v>N/A</v>
      </c>
      <c r="I45" s="12">
        <v>20.27</v>
      </c>
      <c r="J45" s="12">
        <v>-9.6999999999999993</v>
      </c>
      <c r="K45" s="44" t="s">
        <v>732</v>
      </c>
      <c r="L45" s="9" t="str">
        <f t="shared" ref="L45:L71" si="11">IF(J45="Div by 0", "N/A", IF(K45="N/A","N/A", IF(J45&gt;VALUE(MID(K45,1,2)), "No", IF(J45&lt;-1*VALUE(MID(K45,1,2)), "No", "Yes"))))</f>
        <v>Yes</v>
      </c>
    </row>
    <row r="46" spans="1:12" x14ac:dyDescent="0.2">
      <c r="A46" s="45" t="s">
        <v>1292</v>
      </c>
      <c r="B46" s="34" t="s">
        <v>217</v>
      </c>
      <c r="C46" s="46">
        <v>16975.437086000002</v>
      </c>
      <c r="D46" s="43" t="str">
        <f t="shared" si="8"/>
        <v>N/A</v>
      </c>
      <c r="E46" s="46">
        <v>23122.524590000001</v>
      </c>
      <c r="F46" s="43" t="str">
        <f t="shared" si="9"/>
        <v>N/A</v>
      </c>
      <c r="G46" s="46">
        <v>22021.744589000002</v>
      </c>
      <c r="H46" s="43" t="str">
        <f t="shared" si="10"/>
        <v>N/A</v>
      </c>
      <c r="I46" s="12">
        <v>36.21</v>
      </c>
      <c r="J46" s="12">
        <v>-4.76</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1.2222222222000001</v>
      </c>
      <c r="D48" s="43" t="str">
        <f t="shared" si="8"/>
        <v>N/A</v>
      </c>
      <c r="E48" s="46">
        <v>0</v>
      </c>
      <c r="F48" s="43" t="str">
        <f t="shared" si="9"/>
        <v>N/A</v>
      </c>
      <c r="G48" s="46" t="s">
        <v>1743</v>
      </c>
      <c r="H48" s="43" t="str">
        <f t="shared" si="10"/>
        <v>N/A</v>
      </c>
      <c r="I48" s="12">
        <v>-100</v>
      </c>
      <c r="J48" s="12" t="s">
        <v>1743</v>
      </c>
      <c r="K48" s="44" t="s">
        <v>732</v>
      </c>
      <c r="L48" s="9" t="str">
        <f t="shared" si="11"/>
        <v>N/A</v>
      </c>
    </row>
    <row r="49" spans="1:12" x14ac:dyDescent="0.2">
      <c r="A49" s="45" t="s">
        <v>1295</v>
      </c>
      <c r="B49" s="34" t="s">
        <v>217</v>
      </c>
      <c r="C49" s="46">
        <v>15111.913635999999</v>
      </c>
      <c r="D49" s="43" t="str">
        <f t="shared" si="8"/>
        <v>N/A</v>
      </c>
      <c r="E49" s="46">
        <v>15628.479401000001</v>
      </c>
      <c r="F49" s="43" t="str">
        <f t="shared" si="9"/>
        <v>N/A</v>
      </c>
      <c r="G49" s="46">
        <v>13179.069909</v>
      </c>
      <c r="H49" s="43" t="str">
        <f t="shared" si="10"/>
        <v>N/A</v>
      </c>
      <c r="I49" s="12">
        <v>3.4180000000000001</v>
      </c>
      <c r="J49" s="12">
        <v>-15.7</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20552.992319000001</v>
      </c>
      <c r="D51" s="43" t="str">
        <f t="shared" si="8"/>
        <v>N/A</v>
      </c>
      <c r="E51" s="46">
        <v>21287.420000999999</v>
      </c>
      <c r="F51" s="43" t="str">
        <f t="shared" si="9"/>
        <v>N/A</v>
      </c>
      <c r="G51" s="46">
        <v>20724.84391</v>
      </c>
      <c r="H51" s="43" t="str">
        <f t="shared" si="10"/>
        <v>N/A</v>
      </c>
      <c r="I51" s="12">
        <v>3.573</v>
      </c>
      <c r="J51" s="12">
        <v>-2.64</v>
      </c>
      <c r="K51" s="44" t="s">
        <v>732</v>
      </c>
      <c r="L51" s="9" t="str">
        <f t="shared" si="11"/>
        <v>Yes</v>
      </c>
    </row>
    <row r="52" spans="1:12" x14ac:dyDescent="0.2">
      <c r="A52" s="45" t="s">
        <v>1298</v>
      </c>
      <c r="B52" s="34" t="s">
        <v>217</v>
      </c>
      <c r="C52" s="46">
        <v>20922.596716</v>
      </c>
      <c r="D52" s="43" t="str">
        <f t="shared" si="8"/>
        <v>N/A</v>
      </c>
      <c r="E52" s="46">
        <v>21771.414912</v>
      </c>
      <c r="F52" s="43" t="str">
        <f t="shared" si="9"/>
        <v>N/A</v>
      </c>
      <c r="G52" s="46">
        <v>20823.219792</v>
      </c>
      <c r="H52" s="43" t="str">
        <f t="shared" si="10"/>
        <v>N/A</v>
      </c>
      <c r="I52" s="12">
        <v>4.0570000000000004</v>
      </c>
      <c r="J52" s="12">
        <v>-4.3600000000000003</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0</v>
      </c>
      <c r="D54" s="43" t="str">
        <f t="shared" si="8"/>
        <v>N/A</v>
      </c>
      <c r="E54" s="46">
        <v>709</v>
      </c>
      <c r="F54" s="43" t="str">
        <f t="shared" si="9"/>
        <v>N/A</v>
      </c>
      <c r="G54" s="46">
        <v>20882.822133999998</v>
      </c>
      <c r="H54" s="43" t="str">
        <f t="shared" si="10"/>
        <v>N/A</v>
      </c>
      <c r="I54" s="12" t="s">
        <v>1743</v>
      </c>
      <c r="J54" s="12">
        <v>2845</v>
      </c>
      <c r="K54" s="44" t="s">
        <v>732</v>
      </c>
      <c r="L54" s="9" t="str">
        <f t="shared" si="11"/>
        <v>No</v>
      </c>
    </row>
    <row r="55" spans="1:12" x14ac:dyDescent="0.2">
      <c r="A55" s="45" t="s">
        <v>1301</v>
      </c>
      <c r="B55" s="34" t="s">
        <v>217</v>
      </c>
      <c r="C55" s="46">
        <v>17528.64759</v>
      </c>
      <c r="D55" s="43" t="str">
        <f t="shared" si="8"/>
        <v>N/A</v>
      </c>
      <c r="E55" s="46">
        <v>17215.253076000001</v>
      </c>
      <c r="F55" s="43" t="str">
        <f t="shared" si="9"/>
        <v>N/A</v>
      </c>
      <c r="G55" s="46">
        <v>20657.314309000001</v>
      </c>
      <c r="H55" s="43" t="str">
        <f t="shared" si="10"/>
        <v>N/A</v>
      </c>
      <c r="I55" s="12">
        <v>-1.79</v>
      </c>
      <c r="J55" s="12">
        <v>19.989999999999998</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1703.9940412999999</v>
      </c>
      <c r="D57" s="43" t="str">
        <f t="shared" si="8"/>
        <v>N/A</v>
      </c>
      <c r="E57" s="46">
        <v>1650.9030471000001</v>
      </c>
      <c r="F57" s="43" t="str">
        <f t="shared" si="9"/>
        <v>N/A</v>
      </c>
      <c r="G57" s="46">
        <v>1724.5270665</v>
      </c>
      <c r="H57" s="43" t="str">
        <f t="shared" si="10"/>
        <v>N/A</v>
      </c>
      <c r="I57" s="12">
        <v>-3.12</v>
      </c>
      <c r="J57" s="12">
        <v>4.46</v>
      </c>
      <c r="K57" s="44" t="s">
        <v>732</v>
      </c>
      <c r="L57" s="9" t="str">
        <f t="shared" si="11"/>
        <v>Yes</v>
      </c>
    </row>
    <row r="58" spans="1:12" x14ac:dyDescent="0.2">
      <c r="A58" s="45" t="s">
        <v>1304</v>
      </c>
      <c r="B58" s="34" t="s">
        <v>217</v>
      </c>
      <c r="C58" s="46">
        <v>0</v>
      </c>
      <c r="D58" s="43" t="str">
        <f t="shared" si="8"/>
        <v>N/A</v>
      </c>
      <c r="E58" s="46" t="s">
        <v>1743</v>
      </c>
      <c r="F58" s="43" t="str">
        <f t="shared" si="9"/>
        <v>N/A</v>
      </c>
      <c r="G58" s="46">
        <v>4228.9831579000002</v>
      </c>
      <c r="H58" s="43" t="str">
        <f t="shared" si="10"/>
        <v>N/A</v>
      </c>
      <c r="I58" s="12" t="s">
        <v>1743</v>
      </c>
      <c r="J58" s="12" t="s">
        <v>1743</v>
      </c>
      <c r="K58" s="44" t="s">
        <v>732</v>
      </c>
      <c r="L58" s="9" t="str">
        <f t="shared" si="11"/>
        <v>N/A</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1632.5172064000001</v>
      </c>
      <c r="D61" s="43" t="str">
        <f t="shared" si="8"/>
        <v>N/A</v>
      </c>
      <c r="E61" s="46">
        <v>1561.5673993</v>
      </c>
      <c r="F61" s="43" t="str">
        <f t="shared" si="9"/>
        <v>N/A</v>
      </c>
      <c r="G61" s="46">
        <v>1622.2133504000001</v>
      </c>
      <c r="H61" s="43" t="str">
        <f t="shared" si="10"/>
        <v>N/A</v>
      </c>
      <c r="I61" s="12">
        <v>-4.3499999999999996</v>
      </c>
      <c r="J61" s="12">
        <v>3.8839999999999999</v>
      </c>
      <c r="K61" s="44" t="s">
        <v>732</v>
      </c>
      <c r="L61" s="9" t="str">
        <f t="shared" si="11"/>
        <v>Yes</v>
      </c>
    </row>
    <row r="62" spans="1:12" x14ac:dyDescent="0.2">
      <c r="A62" s="3" t="s">
        <v>1308</v>
      </c>
      <c r="B62" s="34" t="s">
        <v>217</v>
      </c>
      <c r="C62" s="46">
        <v>539.55555556000002</v>
      </c>
      <c r="D62" s="43" t="str">
        <f t="shared" si="8"/>
        <v>N/A</v>
      </c>
      <c r="E62" s="46">
        <v>2064.8000000000002</v>
      </c>
      <c r="F62" s="43" t="str">
        <f t="shared" si="9"/>
        <v>N/A</v>
      </c>
      <c r="G62" s="46">
        <v>4249</v>
      </c>
      <c r="H62" s="43" t="str">
        <f t="shared" si="10"/>
        <v>N/A</v>
      </c>
      <c r="I62" s="12">
        <v>282.7</v>
      </c>
      <c r="J62" s="12">
        <v>105.8</v>
      </c>
      <c r="K62" s="44" t="s">
        <v>732</v>
      </c>
      <c r="L62" s="9" t="str">
        <f t="shared" si="11"/>
        <v>No</v>
      </c>
    </row>
    <row r="63" spans="1:12" x14ac:dyDescent="0.2">
      <c r="A63" s="3" t="s">
        <v>1309</v>
      </c>
      <c r="B63" s="34" t="s">
        <v>217</v>
      </c>
      <c r="C63" s="46">
        <v>4718.9017803999996</v>
      </c>
      <c r="D63" s="43" t="str">
        <f t="shared" si="8"/>
        <v>N/A</v>
      </c>
      <c r="E63" s="46">
        <v>4820.7498259000004</v>
      </c>
      <c r="F63" s="43" t="str">
        <f t="shared" si="9"/>
        <v>N/A</v>
      </c>
      <c r="G63" s="46">
        <v>5068.0176252000001</v>
      </c>
      <c r="H63" s="43" t="str">
        <f t="shared" si="10"/>
        <v>N/A</v>
      </c>
      <c r="I63" s="12">
        <v>2.1579999999999999</v>
      </c>
      <c r="J63" s="12">
        <v>5.1289999999999996</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4206.6997740999996</v>
      </c>
      <c r="D65" s="43" t="str">
        <f t="shared" si="8"/>
        <v>N/A</v>
      </c>
      <c r="E65" s="46">
        <v>4273.6789975000002</v>
      </c>
      <c r="F65" s="43" t="str">
        <f t="shared" si="9"/>
        <v>N/A</v>
      </c>
      <c r="G65" s="46">
        <v>4381.6304380000001</v>
      </c>
      <c r="H65" s="43" t="str">
        <f t="shared" si="10"/>
        <v>N/A</v>
      </c>
      <c r="I65" s="12">
        <v>1.5920000000000001</v>
      </c>
      <c r="J65" s="12">
        <v>2.5259999999999998</v>
      </c>
      <c r="K65" s="44" t="s">
        <v>732</v>
      </c>
      <c r="L65" s="9" t="str">
        <f t="shared" si="11"/>
        <v>Yes</v>
      </c>
    </row>
    <row r="66" spans="1:12" x14ac:dyDescent="0.2">
      <c r="A66" s="3" t="s">
        <v>1312</v>
      </c>
      <c r="B66" s="34" t="s">
        <v>217</v>
      </c>
      <c r="C66" s="46">
        <v>4264.0256491</v>
      </c>
      <c r="D66" s="43" t="str">
        <f t="shared" si="8"/>
        <v>N/A</v>
      </c>
      <c r="E66" s="46">
        <v>4232.9132429000001</v>
      </c>
      <c r="F66" s="43" t="str">
        <f t="shared" si="9"/>
        <v>N/A</v>
      </c>
      <c r="G66" s="46">
        <v>4485.6948154000002</v>
      </c>
      <c r="H66" s="43" t="str">
        <f t="shared" si="10"/>
        <v>N/A</v>
      </c>
      <c r="I66" s="12">
        <v>-0.73</v>
      </c>
      <c r="J66" s="12">
        <v>5.9720000000000004</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4478.9171818000004</v>
      </c>
      <c r="D69" s="43" t="str">
        <f t="shared" si="8"/>
        <v>N/A</v>
      </c>
      <c r="E69" s="46">
        <v>4484.1520026999997</v>
      </c>
      <c r="F69" s="43" t="str">
        <f t="shared" si="9"/>
        <v>N/A</v>
      </c>
      <c r="G69" s="46">
        <v>4500.2727723999997</v>
      </c>
      <c r="H69" s="43" t="str">
        <f t="shared" si="10"/>
        <v>N/A</v>
      </c>
      <c r="I69" s="12">
        <v>0.1169</v>
      </c>
      <c r="J69" s="12">
        <v>0.35949999999999999</v>
      </c>
      <c r="K69" s="44" t="s">
        <v>732</v>
      </c>
      <c r="L69" s="9" t="str">
        <f t="shared" si="11"/>
        <v>Yes</v>
      </c>
    </row>
    <row r="70" spans="1:12" x14ac:dyDescent="0.2">
      <c r="A70" s="45" t="s">
        <v>1316</v>
      </c>
      <c r="B70" s="34" t="s">
        <v>217</v>
      </c>
      <c r="C70" s="46">
        <v>3026.8473758999999</v>
      </c>
      <c r="D70" s="43" t="str">
        <f t="shared" si="8"/>
        <v>N/A</v>
      </c>
      <c r="E70" s="46">
        <v>3690.7443164000001</v>
      </c>
      <c r="F70" s="43" t="str">
        <f t="shared" si="9"/>
        <v>N/A</v>
      </c>
      <c r="G70" s="46">
        <v>3834.7680423000002</v>
      </c>
      <c r="H70" s="43" t="str">
        <f t="shared" si="10"/>
        <v>N/A</v>
      </c>
      <c r="I70" s="12">
        <v>21.93</v>
      </c>
      <c r="J70" s="12">
        <v>3.9020000000000001</v>
      </c>
      <c r="K70" s="44" t="s">
        <v>732</v>
      </c>
      <c r="L70" s="9" t="str">
        <f t="shared" si="11"/>
        <v>Yes</v>
      </c>
    </row>
    <row r="71" spans="1:12" x14ac:dyDescent="0.2">
      <c r="A71" s="45" t="s">
        <v>1317</v>
      </c>
      <c r="B71" s="34" t="s">
        <v>217</v>
      </c>
      <c r="C71" s="46" t="s">
        <v>1743</v>
      </c>
      <c r="D71" s="43" t="str">
        <f t="shared" si="8"/>
        <v>N/A</v>
      </c>
      <c r="E71" s="46" t="s">
        <v>1743</v>
      </c>
      <c r="F71" s="43" t="str">
        <f t="shared" si="9"/>
        <v>N/A</v>
      </c>
      <c r="G71" s="46">
        <v>89.28</v>
      </c>
      <c r="H71" s="43" t="str">
        <f t="shared" si="10"/>
        <v>N/A</v>
      </c>
      <c r="I71" s="12" t="s">
        <v>1743</v>
      </c>
      <c r="J71" s="12" t="s">
        <v>1743</v>
      </c>
      <c r="K71" s="44" t="s">
        <v>732</v>
      </c>
      <c r="L71" s="9" t="str">
        <f t="shared" si="11"/>
        <v>N/A</v>
      </c>
    </row>
    <row r="72" spans="1:12" x14ac:dyDescent="0.2">
      <c r="A72" s="45" t="s">
        <v>1625</v>
      </c>
      <c r="B72" s="34" t="s">
        <v>217</v>
      </c>
      <c r="C72" s="46">
        <v>178982221</v>
      </c>
      <c r="D72" s="43" t="str">
        <f t="shared" ref="D72:D135" si="12">IF($B72="N/A","N/A",IF(C72&gt;10,"No",IF(C72&lt;-10,"No","Yes")))</f>
        <v>N/A</v>
      </c>
      <c r="E72" s="46">
        <v>204545360</v>
      </c>
      <c r="F72" s="43" t="str">
        <f t="shared" ref="F72:F135" si="13">IF($B72="N/A","N/A",IF(E72&gt;10,"No",IF(E72&lt;-10,"No","Yes")))</f>
        <v>N/A</v>
      </c>
      <c r="G72" s="46">
        <v>210360143</v>
      </c>
      <c r="H72" s="43" t="str">
        <f t="shared" ref="H72:H135" si="14">IF($B72="N/A","N/A",IF(G72&gt;10,"No",IF(G72&lt;-10,"No","Yes")))</f>
        <v>N/A</v>
      </c>
      <c r="I72" s="12">
        <v>14.28</v>
      </c>
      <c r="J72" s="12">
        <v>2.843</v>
      </c>
      <c r="K72" s="44" t="s">
        <v>732</v>
      </c>
      <c r="L72" s="9" t="str">
        <f t="shared" ref="L72:L132" si="15">IF(J72="Div by 0", "N/A", IF(K72="N/A","N/A", IF(J72&gt;VALUE(MID(K72,1,2)), "No", IF(J72&lt;-1*VALUE(MID(K72,1,2)), "No", "Yes"))))</f>
        <v>Yes</v>
      </c>
    </row>
    <row r="73" spans="1:12" x14ac:dyDescent="0.2">
      <c r="A73" s="45" t="s">
        <v>1626</v>
      </c>
      <c r="B73" s="34" t="s">
        <v>217</v>
      </c>
      <c r="C73" s="35">
        <v>20222</v>
      </c>
      <c r="D73" s="43" t="str">
        <f t="shared" si="12"/>
        <v>N/A</v>
      </c>
      <c r="E73" s="35">
        <v>20371</v>
      </c>
      <c r="F73" s="43" t="str">
        <f t="shared" si="13"/>
        <v>N/A</v>
      </c>
      <c r="G73" s="35">
        <v>21540</v>
      </c>
      <c r="H73" s="43" t="str">
        <f t="shared" si="14"/>
        <v>N/A</v>
      </c>
      <c r="I73" s="12">
        <v>0.73680000000000001</v>
      </c>
      <c r="J73" s="12">
        <v>5.7389999999999999</v>
      </c>
      <c r="K73" s="44" t="s">
        <v>732</v>
      </c>
      <c r="L73" s="9" t="str">
        <f t="shared" si="15"/>
        <v>Yes</v>
      </c>
    </row>
    <row r="74" spans="1:12" x14ac:dyDescent="0.2">
      <c r="A74" s="45" t="s">
        <v>1318</v>
      </c>
      <c r="B74" s="34" t="s">
        <v>217</v>
      </c>
      <c r="C74" s="46">
        <v>8850.8664325999998</v>
      </c>
      <c r="D74" s="43" t="str">
        <f t="shared" si="12"/>
        <v>N/A</v>
      </c>
      <c r="E74" s="46">
        <v>10041.007314</v>
      </c>
      <c r="F74" s="43" t="str">
        <f t="shared" si="13"/>
        <v>N/A</v>
      </c>
      <c r="G74" s="46">
        <v>9766.0233518999994</v>
      </c>
      <c r="H74" s="43" t="str">
        <f t="shared" si="14"/>
        <v>N/A</v>
      </c>
      <c r="I74" s="12">
        <v>13.45</v>
      </c>
      <c r="J74" s="12">
        <v>-2.74</v>
      </c>
      <c r="K74" s="44" t="s">
        <v>732</v>
      </c>
      <c r="L74" s="9" t="str">
        <f t="shared" si="15"/>
        <v>Yes</v>
      </c>
    </row>
    <row r="75" spans="1:12" ht="25.5" x14ac:dyDescent="0.2">
      <c r="A75" s="45" t="s">
        <v>1319</v>
      </c>
      <c r="B75" s="34" t="s">
        <v>217</v>
      </c>
      <c r="C75" s="35">
        <v>4.6595292256</v>
      </c>
      <c r="D75" s="43" t="str">
        <f t="shared" si="12"/>
        <v>N/A</v>
      </c>
      <c r="E75" s="35">
        <v>5.0660252319000003</v>
      </c>
      <c r="F75" s="43" t="str">
        <f t="shared" si="13"/>
        <v>N/A</v>
      </c>
      <c r="G75" s="35">
        <v>1.2857938718999999</v>
      </c>
      <c r="H75" s="43" t="str">
        <f t="shared" si="14"/>
        <v>N/A</v>
      </c>
      <c r="I75" s="12">
        <v>8.7240000000000002</v>
      </c>
      <c r="J75" s="12">
        <v>-74.599999999999994</v>
      </c>
      <c r="K75" s="44" t="s">
        <v>732</v>
      </c>
      <c r="L75" s="9" t="str">
        <f t="shared" si="15"/>
        <v>No</v>
      </c>
    </row>
    <row r="76" spans="1:12" ht="25.5" x14ac:dyDescent="0.2">
      <c r="A76" s="45" t="s">
        <v>548</v>
      </c>
      <c r="B76" s="34" t="s">
        <v>217</v>
      </c>
      <c r="C76" s="46">
        <v>6927035</v>
      </c>
      <c r="D76" s="43" t="str">
        <f t="shared" si="12"/>
        <v>N/A</v>
      </c>
      <c r="E76" s="46">
        <v>5003401</v>
      </c>
      <c r="F76" s="43" t="str">
        <f t="shared" si="13"/>
        <v>N/A</v>
      </c>
      <c r="G76" s="46">
        <v>0</v>
      </c>
      <c r="H76" s="43" t="str">
        <f t="shared" si="14"/>
        <v>N/A</v>
      </c>
      <c r="I76" s="12">
        <v>-27.8</v>
      </c>
      <c r="J76" s="12">
        <v>-100</v>
      </c>
      <c r="K76" s="44" t="s">
        <v>732</v>
      </c>
      <c r="L76" s="9" t="str">
        <f t="shared" si="15"/>
        <v>No</v>
      </c>
    </row>
    <row r="77" spans="1:12" x14ac:dyDescent="0.2">
      <c r="A77" s="45" t="s">
        <v>549</v>
      </c>
      <c r="B77" s="34" t="s">
        <v>217</v>
      </c>
      <c r="C77" s="35">
        <v>677</v>
      </c>
      <c r="D77" s="43" t="str">
        <f t="shared" si="12"/>
        <v>N/A</v>
      </c>
      <c r="E77" s="35">
        <v>605</v>
      </c>
      <c r="F77" s="43" t="str">
        <f t="shared" si="13"/>
        <v>N/A</v>
      </c>
      <c r="G77" s="35">
        <v>0</v>
      </c>
      <c r="H77" s="43" t="str">
        <f t="shared" si="14"/>
        <v>N/A</v>
      </c>
      <c r="I77" s="12">
        <v>-10.6</v>
      </c>
      <c r="J77" s="12">
        <v>-100</v>
      </c>
      <c r="K77" s="44" t="s">
        <v>732</v>
      </c>
      <c r="L77" s="9" t="str">
        <f t="shared" si="15"/>
        <v>No</v>
      </c>
    </row>
    <row r="78" spans="1:12" x14ac:dyDescent="0.2">
      <c r="A78" s="45" t="s">
        <v>1320</v>
      </c>
      <c r="B78" s="34" t="s">
        <v>217</v>
      </c>
      <c r="C78" s="46">
        <v>10231.957163999999</v>
      </c>
      <c r="D78" s="43" t="str">
        <f t="shared" si="12"/>
        <v>N/A</v>
      </c>
      <c r="E78" s="46">
        <v>8270.0842974999996</v>
      </c>
      <c r="F78" s="43" t="str">
        <f t="shared" si="13"/>
        <v>N/A</v>
      </c>
      <c r="G78" s="46" t="s">
        <v>1743</v>
      </c>
      <c r="H78" s="43" t="str">
        <f t="shared" si="14"/>
        <v>N/A</v>
      </c>
      <c r="I78" s="12">
        <v>-19.2</v>
      </c>
      <c r="J78" s="12" t="s">
        <v>1743</v>
      </c>
      <c r="K78" s="44" t="s">
        <v>732</v>
      </c>
      <c r="L78" s="9" t="str">
        <f t="shared" si="15"/>
        <v>N/A</v>
      </c>
    </row>
    <row r="79" spans="1:12" ht="25.5" x14ac:dyDescent="0.2">
      <c r="A79" s="45" t="s">
        <v>550</v>
      </c>
      <c r="B79" s="34" t="s">
        <v>217</v>
      </c>
      <c r="C79" s="46">
        <v>10899767</v>
      </c>
      <c r="D79" s="43" t="str">
        <f t="shared" si="12"/>
        <v>N/A</v>
      </c>
      <c r="E79" s="46">
        <v>7291939</v>
      </c>
      <c r="F79" s="43" t="str">
        <f t="shared" si="13"/>
        <v>N/A</v>
      </c>
      <c r="G79" s="46">
        <v>3597338</v>
      </c>
      <c r="H79" s="43" t="str">
        <f t="shared" si="14"/>
        <v>N/A</v>
      </c>
      <c r="I79" s="12">
        <v>-33.1</v>
      </c>
      <c r="J79" s="12">
        <v>-50.7</v>
      </c>
      <c r="K79" s="44" t="s">
        <v>732</v>
      </c>
      <c r="L79" s="9" t="str">
        <f t="shared" si="15"/>
        <v>No</v>
      </c>
    </row>
    <row r="80" spans="1:12" x14ac:dyDescent="0.2">
      <c r="A80" s="45" t="s">
        <v>551</v>
      </c>
      <c r="B80" s="34" t="s">
        <v>217</v>
      </c>
      <c r="C80" s="35">
        <v>963</v>
      </c>
      <c r="D80" s="43" t="str">
        <f t="shared" si="12"/>
        <v>N/A</v>
      </c>
      <c r="E80" s="35">
        <v>789</v>
      </c>
      <c r="F80" s="43" t="str">
        <f t="shared" si="13"/>
        <v>N/A</v>
      </c>
      <c r="G80" s="35">
        <v>394</v>
      </c>
      <c r="H80" s="43" t="str">
        <f t="shared" si="14"/>
        <v>N/A</v>
      </c>
      <c r="I80" s="12">
        <v>-18.100000000000001</v>
      </c>
      <c r="J80" s="12">
        <v>-50.1</v>
      </c>
      <c r="K80" s="44" t="s">
        <v>732</v>
      </c>
      <c r="L80" s="9" t="str">
        <f t="shared" si="15"/>
        <v>No</v>
      </c>
    </row>
    <row r="81" spans="1:12" ht="25.5" x14ac:dyDescent="0.2">
      <c r="A81" s="45" t="s">
        <v>1321</v>
      </c>
      <c r="B81" s="34" t="s">
        <v>217</v>
      </c>
      <c r="C81" s="46">
        <v>11318.553479</v>
      </c>
      <c r="D81" s="43" t="str">
        <f t="shared" si="12"/>
        <v>N/A</v>
      </c>
      <c r="E81" s="46">
        <v>9242.0012674000009</v>
      </c>
      <c r="F81" s="43" t="str">
        <f t="shared" si="13"/>
        <v>N/A</v>
      </c>
      <c r="G81" s="46">
        <v>9130.2994923999995</v>
      </c>
      <c r="H81" s="43" t="str">
        <f t="shared" si="14"/>
        <v>N/A</v>
      </c>
      <c r="I81" s="12">
        <v>-18.3</v>
      </c>
      <c r="J81" s="12">
        <v>-1.21</v>
      </c>
      <c r="K81" s="44" t="s">
        <v>732</v>
      </c>
      <c r="L81" s="9" t="str">
        <f t="shared" si="15"/>
        <v>Yes</v>
      </c>
    </row>
    <row r="82" spans="1:12" ht="25.5" x14ac:dyDescent="0.2">
      <c r="A82" s="45" t="s">
        <v>552</v>
      </c>
      <c r="B82" s="34" t="s">
        <v>217</v>
      </c>
      <c r="C82" s="46">
        <v>29931629</v>
      </c>
      <c r="D82" s="43" t="str">
        <f t="shared" si="12"/>
        <v>N/A</v>
      </c>
      <c r="E82" s="46">
        <v>27573540</v>
      </c>
      <c r="F82" s="43" t="str">
        <f t="shared" si="13"/>
        <v>N/A</v>
      </c>
      <c r="G82" s="46">
        <v>17776107</v>
      </c>
      <c r="H82" s="43" t="str">
        <f t="shared" si="14"/>
        <v>N/A</v>
      </c>
      <c r="I82" s="12">
        <v>-7.88</v>
      </c>
      <c r="J82" s="12">
        <v>-35.5</v>
      </c>
      <c r="K82" s="44" t="s">
        <v>732</v>
      </c>
      <c r="L82" s="9" t="str">
        <f t="shared" si="15"/>
        <v>No</v>
      </c>
    </row>
    <row r="83" spans="1:12" x14ac:dyDescent="0.2">
      <c r="A83" s="45" t="s">
        <v>553</v>
      </c>
      <c r="B83" s="34" t="s">
        <v>217</v>
      </c>
      <c r="C83" s="35">
        <v>268</v>
      </c>
      <c r="D83" s="43" t="str">
        <f t="shared" si="12"/>
        <v>N/A</v>
      </c>
      <c r="E83" s="35">
        <v>260</v>
      </c>
      <c r="F83" s="43" t="str">
        <f t="shared" si="13"/>
        <v>N/A</v>
      </c>
      <c r="G83" s="35">
        <v>455</v>
      </c>
      <c r="H83" s="43" t="str">
        <f t="shared" si="14"/>
        <v>N/A</v>
      </c>
      <c r="I83" s="12">
        <v>-2.99</v>
      </c>
      <c r="J83" s="12">
        <v>75</v>
      </c>
      <c r="K83" s="44" t="s">
        <v>732</v>
      </c>
      <c r="L83" s="9" t="str">
        <f t="shared" si="15"/>
        <v>No</v>
      </c>
    </row>
    <row r="84" spans="1:12" x14ac:dyDescent="0.2">
      <c r="A84" s="45" t="s">
        <v>1322</v>
      </c>
      <c r="B84" s="34" t="s">
        <v>217</v>
      </c>
      <c r="C84" s="46">
        <v>111685.18283999999</v>
      </c>
      <c r="D84" s="43" t="str">
        <f t="shared" si="12"/>
        <v>N/A</v>
      </c>
      <c r="E84" s="46">
        <v>106052.07692000001</v>
      </c>
      <c r="F84" s="43" t="str">
        <f t="shared" si="13"/>
        <v>N/A</v>
      </c>
      <c r="G84" s="46">
        <v>39068.367033000002</v>
      </c>
      <c r="H84" s="43" t="str">
        <f t="shared" si="14"/>
        <v>N/A</v>
      </c>
      <c r="I84" s="12">
        <v>-5.04</v>
      </c>
      <c r="J84" s="12">
        <v>-63.2</v>
      </c>
      <c r="K84" s="44" t="s">
        <v>732</v>
      </c>
      <c r="L84" s="9" t="str">
        <f t="shared" si="15"/>
        <v>No</v>
      </c>
    </row>
    <row r="85" spans="1:12" x14ac:dyDescent="0.2">
      <c r="A85" s="45" t="s">
        <v>554</v>
      </c>
      <c r="B85" s="34" t="s">
        <v>217</v>
      </c>
      <c r="C85" s="46">
        <v>14019298</v>
      </c>
      <c r="D85" s="43" t="str">
        <f t="shared" si="12"/>
        <v>N/A</v>
      </c>
      <c r="E85" s="46">
        <v>22291825</v>
      </c>
      <c r="F85" s="43" t="str">
        <f t="shared" si="13"/>
        <v>N/A</v>
      </c>
      <c r="G85" s="46">
        <v>9048090</v>
      </c>
      <c r="H85" s="43" t="str">
        <f t="shared" si="14"/>
        <v>N/A</v>
      </c>
      <c r="I85" s="12">
        <v>59.01</v>
      </c>
      <c r="J85" s="12">
        <v>-59.4</v>
      </c>
      <c r="K85" s="44" t="s">
        <v>732</v>
      </c>
      <c r="L85" s="9" t="str">
        <f t="shared" si="15"/>
        <v>No</v>
      </c>
    </row>
    <row r="86" spans="1:12" x14ac:dyDescent="0.2">
      <c r="A86" s="45" t="s">
        <v>555</v>
      </c>
      <c r="B86" s="34" t="s">
        <v>217</v>
      </c>
      <c r="C86" s="35">
        <v>401</v>
      </c>
      <c r="D86" s="43" t="str">
        <f t="shared" si="12"/>
        <v>N/A</v>
      </c>
      <c r="E86" s="35">
        <v>452</v>
      </c>
      <c r="F86" s="43" t="str">
        <f t="shared" si="13"/>
        <v>N/A</v>
      </c>
      <c r="G86" s="35">
        <v>333</v>
      </c>
      <c r="H86" s="43" t="str">
        <f t="shared" si="14"/>
        <v>N/A</v>
      </c>
      <c r="I86" s="12">
        <v>12.72</v>
      </c>
      <c r="J86" s="12">
        <v>-26.3</v>
      </c>
      <c r="K86" s="44" t="s">
        <v>732</v>
      </c>
      <c r="L86" s="9" t="str">
        <f t="shared" si="15"/>
        <v>Yes</v>
      </c>
    </row>
    <row r="87" spans="1:12" x14ac:dyDescent="0.2">
      <c r="A87" s="45" t="s">
        <v>1323</v>
      </c>
      <c r="B87" s="34" t="s">
        <v>217</v>
      </c>
      <c r="C87" s="46">
        <v>34960.842893000001</v>
      </c>
      <c r="D87" s="43" t="str">
        <f t="shared" si="12"/>
        <v>N/A</v>
      </c>
      <c r="E87" s="46">
        <v>49318.196902999996</v>
      </c>
      <c r="F87" s="43" t="str">
        <f t="shared" si="13"/>
        <v>N/A</v>
      </c>
      <c r="G87" s="46">
        <v>27171.441440999999</v>
      </c>
      <c r="H87" s="43" t="str">
        <f t="shared" si="14"/>
        <v>N/A</v>
      </c>
      <c r="I87" s="12">
        <v>41.07</v>
      </c>
      <c r="J87" s="12">
        <v>-44.9</v>
      </c>
      <c r="K87" s="44" t="s">
        <v>732</v>
      </c>
      <c r="L87" s="9" t="str">
        <f t="shared" si="15"/>
        <v>No</v>
      </c>
    </row>
    <row r="88" spans="1:12" ht="25.5" x14ac:dyDescent="0.2">
      <c r="A88" s="45" t="s">
        <v>556</v>
      </c>
      <c r="B88" s="34" t="s">
        <v>217</v>
      </c>
      <c r="C88" s="46">
        <v>68076779</v>
      </c>
      <c r="D88" s="43" t="str">
        <f t="shared" si="12"/>
        <v>N/A</v>
      </c>
      <c r="E88" s="46">
        <v>68388845</v>
      </c>
      <c r="F88" s="43" t="str">
        <f t="shared" si="13"/>
        <v>N/A</v>
      </c>
      <c r="G88" s="46">
        <v>84462073</v>
      </c>
      <c r="H88" s="43" t="str">
        <f t="shared" si="14"/>
        <v>N/A</v>
      </c>
      <c r="I88" s="12">
        <v>0.45839999999999997</v>
      </c>
      <c r="J88" s="12">
        <v>23.5</v>
      </c>
      <c r="K88" s="44" t="s">
        <v>732</v>
      </c>
      <c r="L88" s="9" t="str">
        <f t="shared" si="15"/>
        <v>Yes</v>
      </c>
    </row>
    <row r="89" spans="1:12" x14ac:dyDescent="0.2">
      <c r="A89" s="45" t="s">
        <v>557</v>
      </c>
      <c r="B89" s="34" t="s">
        <v>217</v>
      </c>
      <c r="C89" s="35">
        <v>126562</v>
      </c>
      <c r="D89" s="43" t="str">
        <f t="shared" si="12"/>
        <v>N/A</v>
      </c>
      <c r="E89" s="35">
        <v>134335</v>
      </c>
      <c r="F89" s="43" t="str">
        <f t="shared" si="13"/>
        <v>N/A</v>
      </c>
      <c r="G89" s="35">
        <v>154951</v>
      </c>
      <c r="H89" s="43" t="str">
        <f t="shared" si="14"/>
        <v>N/A</v>
      </c>
      <c r="I89" s="12">
        <v>6.1420000000000003</v>
      </c>
      <c r="J89" s="12">
        <v>15.35</v>
      </c>
      <c r="K89" s="44" t="s">
        <v>732</v>
      </c>
      <c r="L89" s="9" t="str">
        <f t="shared" si="15"/>
        <v>Yes</v>
      </c>
    </row>
    <row r="90" spans="1:12" x14ac:dyDescent="0.2">
      <c r="A90" s="45" t="s">
        <v>1324</v>
      </c>
      <c r="B90" s="34" t="s">
        <v>217</v>
      </c>
      <c r="C90" s="46">
        <v>537.89272450999999</v>
      </c>
      <c r="D90" s="43" t="str">
        <f t="shared" si="12"/>
        <v>N/A</v>
      </c>
      <c r="E90" s="46">
        <v>509.09178545999998</v>
      </c>
      <c r="F90" s="43" t="str">
        <f t="shared" si="13"/>
        <v>N/A</v>
      </c>
      <c r="G90" s="46">
        <v>545.08891843000004</v>
      </c>
      <c r="H90" s="43" t="str">
        <f t="shared" si="14"/>
        <v>N/A</v>
      </c>
      <c r="I90" s="12">
        <v>-5.35</v>
      </c>
      <c r="J90" s="12">
        <v>7.0709999999999997</v>
      </c>
      <c r="K90" s="44" t="s">
        <v>732</v>
      </c>
      <c r="L90" s="9" t="str">
        <f t="shared" si="15"/>
        <v>Yes</v>
      </c>
    </row>
    <row r="91" spans="1:12" x14ac:dyDescent="0.2">
      <c r="A91" s="45" t="s">
        <v>558</v>
      </c>
      <c r="B91" s="34" t="s">
        <v>217</v>
      </c>
      <c r="C91" s="46">
        <v>5922980</v>
      </c>
      <c r="D91" s="43" t="str">
        <f t="shared" si="12"/>
        <v>N/A</v>
      </c>
      <c r="E91" s="46">
        <v>6320921</v>
      </c>
      <c r="F91" s="43" t="str">
        <f t="shared" si="13"/>
        <v>N/A</v>
      </c>
      <c r="G91" s="46">
        <v>5707671</v>
      </c>
      <c r="H91" s="43" t="str">
        <f t="shared" si="14"/>
        <v>N/A</v>
      </c>
      <c r="I91" s="12">
        <v>6.7190000000000003</v>
      </c>
      <c r="J91" s="12">
        <v>-9.6999999999999993</v>
      </c>
      <c r="K91" s="44" t="s">
        <v>732</v>
      </c>
      <c r="L91" s="9" t="str">
        <f t="shared" si="15"/>
        <v>Yes</v>
      </c>
    </row>
    <row r="92" spans="1:12" x14ac:dyDescent="0.2">
      <c r="A92" s="45" t="s">
        <v>559</v>
      </c>
      <c r="B92" s="34" t="s">
        <v>217</v>
      </c>
      <c r="C92" s="35">
        <v>14995</v>
      </c>
      <c r="D92" s="43" t="str">
        <f t="shared" si="12"/>
        <v>N/A</v>
      </c>
      <c r="E92" s="35">
        <v>15850</v>
      </c>
      <c r="F92" s="43" t="str">
        <f t="shared" si="13"/>
        <v>N/A</v>
      </c>
      <c r="G92" s="35">
        <v>16408</v>
      </c>
      <c r="H92" s="43" t="str">
        <f t="shared" si="14"/>
        <v>N/A</v>
      </c>
      <c r="I92" s="12">
        <v>5.702</v>
      </c>
      <c r="J92" s="12">
        <v>3.5209999999999999</v>
      </c>
      <c r="K92" s="44" t="s">
        <v>732</v>
      </c>
      <c r="L92" s="9" t="str">
        <f t="shared" si="15"/>
        <v>Yes</v>
      </c>
    </row>
    <row r="93" spans="1:12" x14ac:dyDescent="0.2">
      <c r="A93" s="45" t="s">
        <v>1325</v>
      </c>
      <c r="B93" s="34" t="s">
        <v>217</v>
      </c>
      <c r="C93" s="46">
        <v>394.99699900000002</v>
      </c>
      <c r="D93" s="43" t="str">
        <f t="shared" si="12"/>
        <v>N/A</v>
      </c>
      <c r="E93" s="46">
        <v>398.7962776</v>
      </c>
      <c r="F93" s="43" t="str">
        <f t="shared" si="13"/>
        <v>N/A</v>
      </c>
      <c r="G93" s="46">
        <v>347.85903217999999</v>
      </c>
      <c r="H93" s="43" t="str">
        <f t="shared" si="14"/>
        <v>N/A</v>
      </c>
      <c r="I93" s="12">
        <v>0.96179999999999999</v>
      </c>
      <c r="J93" s="12">
        <v>-12.8</v>
      </c>
      <c r="K93" s="44" t="s">
        <v>732</v>
      </c>
      <c r="L93" s="9" t="str">
        <f t="shared" si="15"/>
        <v>Yes</v>
      </c>
    </row>
    <row r="94" spans="1:12" ht="25.5" x14ac:dyDescent="0.2">
      <c r="A94" s="45" t="s">
        <v>560</v>
      </c>
      <c r="B94" s="34" t="s">
        <v>217</v>
      </c>
      <c r="C94" s="46">
        <v>7578401</v>
      </c>
      <c r="D94" s="43" t="str">
        <f t="shared" si="12"/>
        <v>N/A</v>
      </c>
      <c r="E94" s="46">
        <v>9207943</v>
      </c>
      <c r="F94" s="43" t="str">
        <f t="shared" si="13"/>
        <v>N/A</v>
      </c>
      <c r="G94" s="46">
        <v>28820670</v>
      </c>
      <c r="H94" s="43" t="str">
        <f t="shared" si="14"/>
        <v>N/A</v>
      </c>
      <c r="I94" s="12">
        <v>21.5</v>
      </c>
      <c r="J94" s="12">
        <v>213</v>
      </c>
      <c r="K94" s="44" t="s">
        <v>732</v>
      </c>
      <c r="L94" s="9" t="str">
        <f t="shared" si="15"/>
        <v>No</v>
      </c>
    </row>
    <row r="95" spans="1:12" x14ac:dyDescent="0.2">
      <c r="A95" s="45" t="s">
        <v>561</v>
      </c>
      <c r="B95" s="34" t="s">
        <v>217</v>
      </c>
      <c r="C95" s="35">
        <v>43896</v>
      </c>
      <c r="D95" s="43" t="str">
        <f t="shared" si="12"/>
        <v>N/A</v>
      </c>
      <c r="E95" s="35">
        <v>49981</v>
      </c>
      <c r="F95" s="43" t="str">
        <f t="shared" si="13"/>
        <v>N/A</v>
      </c>
      <c r="G95" s="35">
        <v>52625</v>
      </c>
      <c r="H95" s="43" t="str">
        <f t="shared" si="14"/>
        <v>N/A</v>
      </c>
      <c r="I95" s="12">
        <v>13.86</v>
      </c>
      <c r="J95" s="12">
        <v>5.29</v>
      </c>
      <c r="K95" s="44" t="s">
        <v>732</v>
      </c>
      <c r="L95" s="9" t="str">
        <f t="shared" si="15"/>
        <v>Yes</v>
      </c>
    </row>
    <row r="96" spans="1:12" ht="25.5" x14ac:dyDescent="0.2">
      <c r="A96" s="45" t="s">
        <v>1326</v>
      </c>
      <c r="B96" s="34" t="s">
        <v>217</v>
      </c>
      <c r="C96" s="46">
        <v>172.64445508</v>
      </c>
      <c r="D96" s="43" t="str">
        <f t="shared" si="12"/>
        <v>N/A</v>
      </c>
      <c r="E96" s="46">
        <v>184.22886697000001</v>
      </c>
      <c r="F96" s="43" t="str">
        <f t="shared" si="13"/>
        <v>N/A</v>
      </c>
      <c r="G96" s="46">
        <v>547.66118764999999</v>
      </c>
      <c r="H96" s="43" t="str">
        <f t="shared" si="14"/>
        <v>N/A</v>
      </c>
      <c r="I96" s="12">
        <v>6.71</v>
      </c>
      <c r="J96" s="12">
        <v>197.3</v>
      </c>
      <c r="K96" s="44" t="s">
        <v>732</v>
      </c>
      <c r="L96" s="9" t="str">
        <f t="shared" si="15"/>
        <v>No</v>
      </c>
    </row>
    <row r="97" spans="1:12" ht="25.5" x14ac:dyDescent="0.2">
      <c r="A97" s="45" t="s">
        <v>562</v>
      </c>
      <c r="B97" s="34" t="s">
        <v>217</v>
      </c>
      <c r="C97" s="46">
        <v>47782687</v>
      </c>
      <c r="D97" s="43" t="str">
        <f t="shared" si="12"/>
        <v>N/A</v>
      </c>
      <c r="E97" s="46">
        <v>46396474</v>
      </c>
      <c r="F97" s="43" t="str">
        <f t="shared" si="13"/>
        <v>N/A</v>
      </c>
      <c r="G97" s="46">
        <v>81478294</v>
      </c>
      <c r="H97" s="43" t="str">
        <f t="shared" si="14"/>
        <v>N/A</v>
      </c>
      <c r="I97" s="12">
        <v>-2.9</v>
      </c>
      <c r="J97" s="12">
        <v>75.61</v>
      </c>
      <c r="K97" s="44" t="s">
        <v>732</v>
      </c>
      <c r="L97" s="9" t="str">
        <f t="shared" si="15"/>
        <v>No</v>
      </c>
    </row>
    <row r="98" spans="1:12" x14ac:dyDescent="0.2">
      <c r="A98" s="45" t="s">
        <v>563</v>
      </c>
      <c r="B98" s="34" t="s">
        <v>217</v>
      </c>
      <c r="C98" s="35">
        <v>62045</v>
      </c>
      <c r="D98" s="43" t="str">
        <f t="shared" si="12"/>
        <v>N/A</v>
      </c>
      <c r="E98" s="35">
        <v>64341</v>
      </c>
      <c r="F98" s="43" t="str">
        <f t="shared" si="13"/>
        <v>N/A</v>
      </c>
      <c r="G98" s="35">
        <v>78733</v>
      </c>
      <c r="H98" s="43" t="str">
        <f t="shared" si="14"/>
        <v>N/A</v>
      </c>
      <c r="I98" s="12">
        <v>3.7010000000000001</v>
      </c>
      <c r="J98" s="12">
        <v>22.37</v>
      </c>
      <c r="K98" s="44" t="s">
        <v>732</v>
      </c>
      <c r="L98" s="9" t="str">
        <f t="shared" si="15"/>
        <v>Yes</v>
      </c>
    </row>
    <row r="99" spans="1:12" x14ac:dyDescent="0.2">
      <c r="A99" s="45" t="s">
        <v>1327</v>
      </c>
      <c r="B99" s="34" t="s">
        <v>217</v>
      </c>
      <c r="C99" s="46">
        <v>770.12953501000004</v>
      </c>
      <c r="D99" s="43" t="str">
        <f t="shared" si="12"/>
        <v>N/A</v>
      </c>
      <c r="E99" s="46">
        <v>721.10278049999999</v>
      </c>
      <c r="F99" s="43" t="str">
        <f t="shared" si="13"/>
        <v>N/A</v>
      </c>
      <c r="G99" s="46">
        <v>1034.8684033</v>
      </c>
      <c r="H99" s="43" t="str">
        <f t="shared" si="14"/>
        <v>N/A</v>
      </c>
      <c r="I99" s="12">
        <v>-6.37</v>
      </c>
      <c r="J99" s="12">
        <v>43.51</v>
      </c>
      <c r="K99" s="44" t="s">
        <v>732</v>
      </c>
      <c r="L99" s="9" t="str">
        <f t="shared" si="15"/>
        <v>No</v>
      </c>
    </row>
    <row r="100" spans="1:12" x14ac:dyDescent="0.2">
      <c r="A100" s="45" t="s">
        <v>564</v>
      </c>
      <c r="B100" s="34" t="s">
        <v>217</v>
      </c>
      <c r="C100" s="46">
        <v>41232985</v>
      </c>
      <c r="D100" s="43" t="str">
        <f t="shared" si="12"/>
        <v>N/A</v>
      </c>
      <c r="E100" s="46">
        <v>39066904</v>
      </c>
      <c r="F100" s="43" t="str">
        <f t="shared" si="13"/>
        <v>N/A</v>
      </c>
      <c r="G100" s="46">
        <v>37232138</v>
      </c>
      <c r="H100" s="43" t="str">
        <f t="shared" si="14"/>
        <v>N/A</v>
      </c>
      <c r="I100" s="12">
        <v>-5.25</v>
      </c>
      <c r="J100" s="12">
        <v>-4.7</v>
      </c>
      <c r="K100" s="44" t="s">
        <v>732</v>
      </c>
      <c r="L100" s="9" t="str">
        <f t="shared" si="15"/>
        <v>Yes</v>
      </c>
    </row>
    <row r="101" spans="1:12" x14ac:dyDescent="0.2">
      <c r="A101" s="45" t="s">
        <v>565</v>
      </c>
      <c r="B101" s="34" t="s">
        <v>217</v>
      </c>
      <c r="C101" s="35">
        <v>56001</v>
      </c>
      <c r="D101" s="43" t="str">
        <f t="shared" si="12"/>
        <v>N/A</v>
      </c>
      <c r="E101" s="35">
        <v>62678</v>
      </c>
      <c r="F101" s="43" t="str">
        <f t="shared" si="13"/>
        <v>N/A</v>
      </c>
      <c r="G101" s="35">
        <v>59016</v>
      </c>
      <c r="H101" s="43" t="str">
        <f t="shared" si="14"/>
        <v>N/A</v>
      </c>
      <c r="I101" s="12">
        <v>11.92</v>
      </c>
      <c r="J101" s="12">
        <v>-5.84</v>
      </c>
      <c r="K101" s="44" t="s">
        <v>732</v>
      </c>
      <c r="L101" s="9" t="str">
        <f t="shared" si="15"/>
        <v>Yes</v>
      </c>
    </row>
    <row r="102" spans="1:12" x14ac:dyDescent="0.2">
      <c r="A102" s="45" t="s">
        <v>1328</v>
      </c>
      <c r="B102" s="34" t="s">
        <v>217</v>
      </c>
      <c r="C102" s="46">
        <v>736.29015552999999</v>
      </c>
      <c r="D102" s="43" t="str">
        <f t="shared" si="12"/>
        <v>N/A</v>
      </c>
      <c r="E102" s="46">
        <v>623.29531893000001</v>
      </c>
      <c r="F102" s="43" t="str">
        <f t="shared" si="13"/>
        <v>N/A</v>
      </c>
      <c r="G102" s="46">
        <v>630.88209976999997</v>
      </c>
      <c r="H102" s="43" t="str">
        <f t="shared" si="14"/>
        <v>N/A</v>
      </c>
      <c r="I102" s="12">
        <v>-15.3</v>
      </c>
      <c r="J102" s="12">
        <v>1.2170000000000001</v>
      </c>
      <c r="K102" s="44" t="s">
        <v>732</v>
      </c>
      <c r="L102" s="9" t="str">
        <f t="shared" si="15"/>
        <v>Yes</v>
      </c>
    </row>
    <row r="103" spans="1:12" ht="25.5" x14ac:dyDescent="0.2">
      <c r="A103" s="45" t="s">
        <v>566</v>
      </c>
      <c r="B103" s="34" t="s">
        <v>217</v>
      </c>
      <c r="C103" s="46">
        <v>3264286</v>
      </c>
      <c r="D103" s="43" t="str">
        <f t="shared" si="12"/>
        <v>N/A</v>
      </c>
      <c r="E103" s="46">
        <v>2794082</v>
      </c>
      <c r="F103" s="43" t="str">
        <f t="shared" si="13"/>
        <v>N/A</v>
      </c>
      <c r="G103" s="46">
        <v>3544910</v>
      </c>
      <c r="H103" s="43" t="str">
        <f t="shared" si="14"/>
        <v>N/A</v>
      </c>
      <c r="I103" s="12">
        <v>-14.4</v>
      </c>
      <c r="J103" s="12">
        <v>26.87</v>
      </c>
      <c r="K103" s="44" t="s">
        <v>732</v>
      </c>
      <c r="L103" s="9" t="str">
        <f t="shared" si="15"/>
        <v>Yes</v>
      </c>
    </row>
    <row r="104" spans="1:12" x14ac:dyDescent="0.2">
      <c r="A104" s="45" t="s">
        <v>567</v>
      </c>
      <c r="B104" s="34" t="s">
        <v>217</v>
      </c>
      <c r="C104" s="35">
        <v>1449</v>
      </c>
      <c r="D104" s="43" t="str">
        <f t="shared" si="12"/>
        <v>N/A</v>
      </c>
      <c r="E104" s="35">
        <v>1320</v>
      </c>
      <c r="F104" s="43" t="str">
        <f t="shared" si="13"/>
        <v>N/A</v>
      </c>
      <c r="G104" s="35">
        <v>1563</v>
      </c>
      <c r="H104" s="43" t="str">
        <f t="shared" si="14"/>
        <v>N/A</v>
      </c>
      <c r="I104" s="12">
        <v>-8.9</v>
      </c>
      <c r="J104" s="12">
        <v>18.41</v>
      </c>
      <c r="K104" s="44" t="s">
        <v>732</v>
      </c>
      <c r="L104" s="9" t="str">
        <f t="shared" si="15"/>
        <v>Yes</v>
      </c>
    </row>
    <row r="105" spans="1:12" ht="25.5" x14ac:dyDescent="0.2">
      <c r="A105" s="45" t="s">
        <v>1329</v>
      </c>
      <c r="B105" s="34" t="s">
        <v>217</v>
      </c>
      <c r="C105" s="46">
        <v>2252.7853691999999</v>
      </c>
      <c r="D105" s="43" t="str">
        <f t="shared" si="12"/>
        <v>N/A</v>
      </c>
      <c r="E105" s="46">
        <v>2116.7287879</v>
      </c>
      <c r="F105" s="43" t="str">
        <f t="shared" si="13"/>
        <v>N/A</v>
      </c>
      <c r="G105" s="46">
        <v>2268.0166346999999</v>
      </c>
      <c r="H105" s="43" t="str">
        <f t="shared" si="14"/>
        <v>N/A</v>
      </c>
      <c r="I105" s="12">
        <v>-6.04</v>
      </c>
      <c r="J105" s="12">
        <v>7.1470000000000002</v>
      </c>
      <c r="K105" s="44" t="s">
        <v>732</v>
      </c>
      <c r="L105" s="9" t="str">
        <f t="shared" si="15"/>
        <v>Yes</v>
      </c>
    </row>
    <row r="106" spans="1:12" ht="25.5" x14ac:dyDescent="0.2">
      <c r="A106" s="45" t="s">
        <v>568</v>
      </c>
      <c r="B106" s="34" t="s">
        <v>217</v>
      </c>
      <c r="C106" s="46">
        <v>26192489</v>
      </c>
      <c r="D106" s="43" t="str">
        <f t="shared" si="12"/>
        <v>N/A</v>
      </c>
      <c r="E106" s="46">
        <v>28663017</v>
      </c>
      <c r="F106" s="43" t="str">
        <f t="shared" si="13"/>
        <v>N/A</v>
      </c>
      <c r="G106" s="46">
        <v>40530337</v>
      </c>
      <c r="H106" s="43" t="str">
        <f t="shared" si="14"/>
        <v>N/A</v>
      </c>
      <c r="I106" s="12">
        <v>9.4320000000000004</v>
      </c>
      <c r="J106" s="12">
        <v>41.4</v>
      </c>
      <c r="K106" s="44" t="s">
        <v>732</v>
      </c>
      <c r="L106" s="9" t="str">
        <f t="shared" si="15"/>
        <v>No</v>
      </c>
    </row>
    <row r="107" spans="1:12" x14ac:dyDescent="0.2">
      <c r="A107" s="45" t="s">
        <v>569</v>
      </c>
      <c r="B107" s="34" t="s">
        <v>217</v>
      </c>
      <c r="C107" s="35">
        <v>89137</v>
      </c>
      <c r="D107" s="43" t="str">
        <f t="shared" si="12"/>
        <v>N/A</v>
      </c>
      <c r="E107" s="35">
        <v>96773</v>
      </c>
      <c r="F107" s="43" t="str">
        <f t="shared" si="13"/>
        <v>N/A</v>
      </c>
      <c r="G107" s="35">
        <v>109481</v>
      </c>
      <c r="H107" s="43" t="str">
        <f t="shared" si="14"/>
        <v>N/A</v>
      </c>
      <c r="I107" s="12">
        <v>8.5670000000000002</v>
      </c>
      <c r="J107" s="12">
        <v>13.13</v>
      </c>
      <c r="K107" s="44" t="s">
        <v>732</v>
      </c>
      <c r="L107" s="9" t="str">
        <f t="shared" si="15"/>
        <v>Yes</v>
      </c>
    </row>
    <row r="108" spans="1:12" x14ac:dyDescent="0.2">
      <c r="A108" s="45" t="s">
        <v>1330</v>
      </c>
      <c r="B108" s="34" t="s">
        <v>217</v>
      </c>
      <c r="C108" s="46">
        <v>293.84530554000003</v>
      </c>
      <c r="D108" s="43" t="str">
        <f t="shared" si="12"/>
        <v>N/A</v>
      </c>
      <c r="E108" s="46">
        <v>296.18816199000003</v>
      </c>
      <c r="F108" s="43" t="str">
        <f t="shared" si="13"/>
        <v>N/A</v>
      </c>
      <c r="G108" s="46">
        <v>370.20430028999999</v>
      </c>
      <c r="H108" s="43" t="str">
        <f t="shared" si="14"/>
        <v>N/A</v>
      </c>
      <c r="I108" s="12">
        <v>0.79730000000000001</v>
      </c>
      <c r="J108" s="12">
        <v>24.99</v>
      </c>
      <c r="K108" s="44" t="s">
        <v>732</v>
      </c>
      <c r="L108" s="9" t="str">
        <f t="shared" si="15"/>
        <v>Yes</v>
      </c>
    </row>
    <row r="109" spans="1:12" x14ac:dyDescent="0.2">
      <c r="A109" s="45" t="s">
        <v>570</v>
      </c>
      <c r="B109" s="34" t="s">
        <v>217</v>
      </c>
      <c r="C109" s="46">
        <v>107402278</v>
      </c>
      <c r="D109" s="43" t="str">
        <f t="shared" si="12"/>
        <v>N/A</v>
      </c>
      <c r="E109" s="46">
        <v>114204675</v>
      </c>
      <c r="F109" s="43" t="str">
        <f t="shared" si="13"/>
        <v>N/A</v>
      </c>
      <c r="G109" s="46">
        <v>115904151</v>
      </c>
      <c r="H109" s="43" t="str">
        <f t="shared" si="14"/>
        <v>N/A</v>
      </c>
      <c r="I109" s="12">
        <v>6.3339999999999996</v>
      </c>
      <c r="J109" s="12">
        <v>1.488</v>
      </c>
      <c r="K109" s="44" t="s">
        <v>732</v>
      </c>
      <c r="L109" s="9" t="str">
        <f t="shared" si="15"/>
        <v>Yes</v>
      </c>
    </row>
    <row r="110" spans="1:12" x14ac:dyDescent="0.2">
      <c r="A110" s="45" t="s">
        <v>571</v>
      </c>
      <c r="B110" s="34" t="s">
        <v>217</v>
      </c>
      <c r="C110" s="35">
        <v>115291</v>
      </c>
      <c r="D110" s="43" t="str">
        <f t="shared" si="12"/>
        <v>N/A</v>
      </c>
      <c r="E110" s="35">
        <v>129007</v>
      </c>
      <c r="F110" s="43" t="str">
        <f t="shared" si="13"/>
        <v>N/A</v>
      </c>
      <c r="G110" s="35">
        <v>136988</v>
      </c>
      <c r="H110" s="43" t="str">
        <f t="shared" si="14"/>
        <v>N/A</v>
      </c>
      <c r="I110" s="12">
        <v>11.9</v>
      </c>
      <c r="J110" s="12">
        <v>6.1859999999999999</v>
      </c>
      <c r="K110" s="44" t="s">
        <v>732</v>
      </c>
      <c r="L110" s="9" t="str">
        <f t="shared" si="15"/>
        <v>Yes</v>
      </c>
    </row>
    <row r="111" spans="1:12" x14ac:dyDescent="0.2">
      <c r="A111" s="45" t="s">
        <v>1331</v>
      </c>
      <c r="B111" s="34" t="s">
        <v>217</v>
      </c>
      <c r="C111" s="46">
        <v>931.57556096999997</v>
      </c>
      <c r="D111" s="43" t="str">
        <f t="shared" si="12"/>
        <v>N/A</v>
      </c>
      <c r="E111" s="46">
        <v>885.25952080000002</v>
      </c>
      <c r="F111" s="43" t="str">
        <f t="shared" si="13"/>
        <v>N/A</v>
      </c>
      <c r="G111" s="46">
        <v>846.08981079</v>
      </c>
      <c r="H111" s="43" t="str">
        <f t="shared" si="14"/>
        <v>N/A</v>
      </c>
      <c r="I111" s="12">
        <v>-4.97</v>
      </c>
      <c r="J111" s="12">
        <v>-4.42</v>
      </c>
      <c r="K111" s="44" t="s">
        <v>732</v>
      </c>
      <c r="L111" s="9" t="str">
        <f t="shared" si="15"/>
        <v>Yes</v>
      </c>
    </row>
    <row r="112" spans="1:12" ht="25.5" x14ac:dyDescent="0.2">
      <c r="A112" s="45" t="s">
        <v>572</v>
      </c>
      <c r="B112" s="34" t="s">
        <v>217</v>
      </c>
      <c r="C112" s="46">
        <v>51240555</v>
      </c>
      <c r="D112" s="43" t="str">
        <f t="shared" si="12"/>
        <v>N/A</v>
      </c>
      <c r="E112" s="46">
        <v>47240972</v>
      </c>
      <c r="F112" s="43" t="str">
        <f t="shared" si="13"/>
        <v>N/A</v>
      </c>
      <c r="G112" s="46">
        <v>58802004</v>
      </c>
      <c r="H112" s="43" t="str">
        <f t="shared" si="14"/>
        <v>N/A</v>
      </c>
      <c r="I112" s="12">
        <v>-7.81</v>
      </c>
      <c r="J112" s="12">
        <v>24.47</v>
      </c>
      <c r="K112" s="44" t="s">
        <v>732</v>
      </c>
      <c r="L112" s="9" t="str">
        <f t="shared" si="15"/>
        <v>Yes</v>
      </c>
    </row>
    <row r="113" spans="1:12" x14ac:dyDescent="0.2">
      <c r="A113" s="45" t="s">
        <v>573</v>
      </c>
      <c r="B113" s="34" t="s">
        <v>217</v>
      </c>
      <c r="C113" s="35">
        <v>16948</v>
      </c>
      <c r="D113" s="43" t="str">
        <f t="shared" si="12"/>
        <v>N/A</v>
      </c>
      <c r="E113" s="35">
        <v>16965</v>
      </c>
      <c r="F113" s="43" t="str">
        <f t="shared" si="13"/>
        <v>N/A</v>
      </c>
      <c r="G113" s="35">
        <v>66559</v>
      </c>
      <c r="H113" s="43" t="str">
        <f t="shared" si="14"/>
        <v>N/A</v>
      </c>
      <c r="I113" s="12">
        <v>0.1003</v>
      </c>
      <c r="J113" s="12">
        <v>292.3</v>
      </c>
      <c r="K113" s="44" t="s">
        <v>732</v>
      </c>
      <c r="L113" s="9" t="str">
        <f t="shared" si="15"/>
        <v>No</v>
      </c>
    </row>
    <row r="114" spans="1:12" ht="25.5" x14ac:dyDescent="0.2">
      <c r="A114" s="45" t="s">
        <v>1332</v>
      </c>
      <c r="B114" s="34" t="s">
        <v>217</v>
      </c>
      <c r="C114" s="46">
        <v>3023.3983361000001</v>
      </c>
      <c r="D114" s="43" t="str">
        <f t="shared" si="12"/>
        <v>N/A</v>
      </c>
      <c r="E114" s="46">
        <v>2784.6137342000002</v>
      </c>
      <c r="F114" s="43" t="str">
        <f t="shared" si="13"/>
        <v>N/A</v>
      </c>
      <c r="G114" s="46">
        <v>883.4568428</v>
      </c>
      <c r="H114" s="43" t="str">
        <f t="shared" si="14"/>
        <v>N/A</v>
      </c>
      <c r="I114" s="12">
        <v>-7.9</v>
      </c>
      <c r="J114" s="12">
        <v>-68.3</v>
      </c>
      <c r="K114" s="44" t="s">
        <v>732</v>
      </c>
      <c r="L114" s="9" t="str">
        <f t="shared" si="15"/>
        <v>No</v>
      </c>
    </row>
    <row r="115" spans="1:12" ht="25.5" x14ac:dyDescent="0.2">
      <c r="A115" s="45" t="s">
        <v>574</v>
      </c>
      <c r="B115" s="34" t="s">
        <v>217</v>
      </c>
      <c r="C115" s="46">
        <v>13933704</v>
      </c>
      <c r="D115" s="43" t="str">
        <f t="shared" si="12"/>
        <v>N/A</v>
      </c>
      <c r="E115" s="46">
        <v>11990919</v>
      </c>
      <c r="F115" s="43" t="str">
        <f t="shared" si="13"/>
        <v>N/A</v>
      </c>
      <c r="G115" s="46">
        <v>9395109</v>
      </c>
      <c r="H115" s="43" t="str">
        <f t="shared" si="14"/>
        <v>N/A</v>
      </c>
      <c r="I115" s="12">
        <v>-13.9</v>
      </c>
      <c r="J115" s="12">
        <v>-21.6</v>
      </c>
      <c r="K115" s="44" t="s">
        <v>732</v>
      </c>
      <c r="L115" s="9" t="str">
        <f t="shared" si="15"/>
        <v>Yes</v>
      </c>
    </row>
    <row r="116" spans="1:12" x14ac:dyDescent="0.2">
      <c r="A116" s="3" t="s">
        <v>575</v>
      </c>
      <c r="B116" s="34" t="s">
        <v>217</v>
      </c>
      <c r="C116" s="35">
        <v>12607</v>
      </c>
      <c r="D116" s="43" t="str">
        <f t="shared" si="12"/>
        <v>N/A</v>
      </c>
      <c r="E116" s="35">
        <v>11604</v>
      </c>
      <c r="F116" s="43" t="str">
        <f t="shared" si="13"/>
        <v>N/A</v>
      </c>
      <c r="G116" s="35">
        <v>12725</v>
      </c>
      <c r="H116" s="43" t="str">
        <f t="shared" si="14"/>
        <v>N/A</v>
      </c>
      <c r="I116" s="12">
        <v>-7.96</v>
      </c>
      <c r="J116" s="12">
        <v>9.66</v>
      </c>
      <c r="K116" s="44" t="s">
        <v>732</v>
      </c>
      <c r="L116" s="9" t="str">
        <f t="shared" si="15"/>
        <v>Yes</v>
      </c>
    </row>
    <row r="117" spans="1:12" ht="25.5" x14ac:dyDescent="0.2">
      <c r="A117" s="3" t="s">
        <v>1333</v>
      </c>
      <c r="B117" s="34" t="s">
        <v>217</v>
      </c>
      <c r="C117" s="46">
        <v>1105.2355041000001</v>
      </c>
      <c r="D117" s="43" t="str">
        <f t="shared" si="12"/>
        <v>N/A</v>
      </c>
      <c r="E117" s="46">
        <v>1033.3435884</v>
      </c>
      <c r="F117" s="43" t="str">
        <f t="shared" si="13"/>
        <v>N/A</v>
      </c>
      <c r="G117" s="46">
        <v>738.31897838999998</v>
      </c>
      <c r="H117" s="43" t="str">
        <f t="shared" si="14"/>
        <v>N/A</v>
      </c>
      <c r="I117" s="12">
        <v>-6.5</v>
      </c>
      <c r="J117" s="12">
        <v>-28.6</v>
      </c>
      <c r="K117" s="44" t="s">
        <v>732</v>
      </c>
      <c r="L117" s="9" t="str">
        <f t="shared" si="15"/>
        <v>Yes</v>
      </c>
    </row>
    <row r="118" spans="1:12" ht="25.5" x14ac:dyDescent="0.2">
      <c r="A118" s="4" t="s">
        <v>576</v>
      </c>
      <c r="B118" s="34" t="s">
        <v>217</v>
      </c>
      <c r="C118" s="46">
        <v>24957071</v>
      </c>
      <c r="D118" s="43" t="str">
        <f t="shared" si="12"/>
        <v>N/A</v>
      </c>
      <c r="E118" s="46">
        <v>25487847</v>
      </c>
      <c r="F118" s="43" t="str">
        <f t="shared" si="13"/>
        <v>N/A</v>
      </c>
      <c r="G118" s="46">
        <v>7852321</v>
      </c>
      <c r="H118" s="43" t="str">
        <f t="shared" si="14"/>
        <v>N/A</v>
      </c>
      <c r="I118" s="12">
        <v>2.1269999999999998</v>
      </c>
      <c r="J118" s="12">
        <v>-69.2</v>
      </c>
      <c r="K118" s="44" t="s">
        <v>732</v>
      </c>
      <c r="L118" s="9" t="str">
        <f t="shared" si="15"/>
        <v>No</v>
      </c>
    </row>
    <row r="119" spans="1:12" x14ac:dyDescent="0.2">
      <c r="A119" s="4" t="s">
        <v>577</v>
      </c>
      <c r="B119" s="34" t="s">
        <v>217</v>
      </c>
      <c r="C119" s="35">
        <v>2397</v>
      </c>
      <c r="D119" s="43" t="str">
        <f t="shared" si="12"/>
        <v>N/A</v>
      </c>
      <c r="E119" s="35">
        <v>2549</v>
      </c>
      <c r="F119" s="43" t="str">
        <f t="shared" si="13"/>
        <v>N/A</v>
      </c>
      <c r="G119" s="35">
        <v>2591</v>
      </c>
      <c r="H119" s="43" t="str">
        <f t="shared" si="14"/>
        <v>N/A</v>
      </c>
      <c r="I119" s="12">
        <v>6.3410000000000002</v>
      </c>
      <c r="J119" s="12">
        <v>1.6479999999999999</v>
      </c>
      <c r="K119" s="44" t="s">
        <v>732</v>
      </c>
      <c r="L119" s="9" t="str">
        <f t="shared" si="15"/>
        <v>Yes</v>
      </c>
    </row>
    <row r="120" spans="1:12" ht="25.5" x14ac:dyDescent="0.2">
      <c r="A120" s="4" t="s">
        <v>1334</v>
      </c>
      <c r="B120" s="34" t="s">
        <v>217</v>
      </c>
      <c r="C120" s="46">
        <v>10411.794325999999</v>
      </c>
      <c r="D120" s="43" t="str">
        <f t="shared" si="12"/>
        <v>N/A</v>
      </c>
      <c r="E120" s="46">
        <v>9999.1553550000008</v>
      </c>
      <c r="F120" s="43" t="str">
        <f t="shared" si="13"/>
        <v>N/A</v>
      </c>
      <c r="G120" s="46">
        <v>3030.6140485999999</v>
      </c>
      <c r="H120" s="43" t="str">
        <f t="shared" si="14"/>
        <v>N/A</v>
      </c>
      <c r="I120" s="12">
        <v>-3.96</v>
      </c>
      <c r="J120" s="12">
        <v>-69.7</v>
      </c>
      <c r="K120" s="44" t="s">
        <v>732</v>
      </c>
      <c r="L120" s="9" t="str">
        <f t="shared" si="15"/>
        <v>No</v>
      </c>
    </row>
    <row r="121" spans="1:12" ht="25.5" x14ac:dyDescent="0.2">
      <c r="A121" s="4" t="s">
        <v>578</v>
      </c>
      <c r="B121" s="34" t="s">
        <v>217</v>
      </c>
      <c r="C121" s="46">
        <v>9073572</v>
      </c>
      <c r="D121" s="43" t="str">
        <f t="shared" si="12"/>
        <v>N/A</v>
      </c>
      <c r="E121" s="46">
        <v>8309251</v>
      </c>
      <c r="F121" s="43" t="str">
        <f t="shared" si="13"/>
        <v>N/A</v>
      </c>
      <c r="G121" s="46">
        <v>8695652</v>
      </c>
      <c r="H121" s="43" t="str">
        <f t="shared" si="14"/>
        <v>N/A</v>
      </c>
      <c r="I121" s="12">
        <v>-8.42</v>
      </c>
      <c r="J121" s="12">
        <v>4.6500000000000004</v>
      </c>
      <c r="K121" s="44" t="s">
        <v>732</v>
      </c>
      <c r="L121" s="9" t="str">
        <f t="shared" si="15"/>
        <v>Yes</v>
      </c>
    </row>
    <row r="122" spans="1:12" ht="25.5" x14ac:dyDescent="0.2">
      <c r="A122" s="4" t="s">
        <v>579</v>
      </c>
      <c r="B122" s="34" t="s">
        <v>217</v>
      </c>
      <c r="C122" s="35">
        <v>8717</v>
      </c>
      <c r="D122" s="43" t="str">
        <f t="shared" si="12"/>
        <v>N/A</v>
      </c>
      <c r="E122" s="35">
        <v>8959</v>
      </c>
      <c r="F122" s="43" t="str">
        <f t="shared" si="13"/>
        <v>N/A</v>
      </c>
      <c r="G122" s="35">
        <v>9704</v>
      </c>
      <c r="H122" s="43" t="str">
        <f t="shared" si="14"/>
        <v>N/A</v>
      </c>
      <c r="I122" s="12">
        <v>2.7759999999999998</v>
      </c>
      <c r="J122" s="12">
        <v>8.3160000000000007</v>
      </c>
      <c r="K122" s="44" t="s">
        <v>732</v>
      </c>
      <c r="L122" s="9" t="str">
        <f t="shared" si="15"/>
        <v>Yes</v>
      </c>
    </row>
    <row r="123" spans="1:12" ht="25.5" x14ac:dyDescent="0.2">
      <c r="A123" s="4" t="s">
        <v>1335</v>
      </c>
      <c r="B123" s="34" t="s">
        <v>217</v>
      </c>
      <c r="C123" s="46">
        <v>1040.9053573000001</v>
      </c>
      <c r="D123" s="43" t="str">
        <f t="shared" si="12"/>
        <v>N/A</v>
      </c>
      <c r="E123" s="46">
        <v>927.47527625999999</v>
      </c>
      <c r="F123" s="43" t="str">
        <f t="shared" si="13"/>
        <v>N/A</v>
      </c>
      <c r="G123" s="46">
        <v>896.08944765000001</v>
      </c>
      <c r="H123" s="43" t="str">
        <f t="shared" si="14"/>
        <v>N/A</v>
      </c>
      <c r="I123" s="12">
        <v>-10.9</v>
      </c>
      <c r="J123" s="12">
        <v>-3.38</v>
      </c>
      <c r="K123" s="44" t="s">
        <v>732</v>
      </c>
      <c r="L123" s="9" t="str">
        <f t="shared" si="15"/>
        <v>Yes</v>
      </c>
    </row>
    <row r="124" spans="1:12" ht="25.5" x14ac:dyDescent="0.2">
      <c r="A124" s="4" t="s">
        <v>580</v>
      </c>
      <c r="B124" s="34" t="s">
        <v>217</v>
      </c>
      <c r="C124" s="46">
        <v>3895877</v>
      </c>
      <c r="D124" s="43" t="str">
        <f t="shared" si="12"/>
        <v>N/A</v>
      </c>
      <c r="E124" s="46">
        <v>3646912</v>
      </c>
      <c r="F124" s="43" t="str">
        <f t="shared" si="13"/>
        <v>N/A</v>
      </c>
      <c r="G124" s="46">
        <v>2126410</v>
      </c>
      <c r="H124" s="43" t="str">
        <f t="shared" si="14"/>
        <v>N/A</v>
      </c>
      <c r="I124" s="12">
        <v>-6.39</v>
      </c>
      <c r="J124" s="12">
        <v>-41.7</v>
      </c>
      <c r="K124" s="44" t="s">
        <v>732</v>
      </c>
      <c r="L124" s="9" t="str">
        <f t="shared" si="15"/>
        <v>No</v>
      </c>
    </row>
    <row r="125" spans="1:12" x14ac:dyDescent="0.2">
      <c r="A125" s="2" t="s">
        <v>581</v>
      </c>
      <c r="B125" s="34" t="s">
        <v>217</v>
      </c>
      <c r="C125" s="35">
        <v>6808</v>
      </c>
      <c r="D125" s="43" t="str">
        <f t="shared" si="12"/>
        <v>N/A</v>
      </c>
      <c r="E125" s="35">
        <v>7386</v>
      </c>
      <c r="F125" s="43" t="str">
        <f t="shared" si="13"/>
        <v>N/A</v>
      </c>
      <c r="G125" s="35">
        <v>3010</v>
      </c>
      <c r="H125" s="43" t="str">
        <f t="shared" si="14"/>
        <v>N/A</v>
      </c>
      <c r="I125" s="12">
        <v>8.49</v>
      </c>
      <c r="J125" s="12">
        <v>-59.2</v>
      </c>
      <c r="K125" s="44" t="s">
        <v>732</v>
      </c>
      <c r="L125" s="9" t="str">
        <f t="shared" si="15"/>
        <v>No</v>
      </c>
    </row>
    <row r="126" spans="1:12" ht="25.5" x14ac:dyDescent="0.2">
      <c r="A126" s="2" t="s">
        <v>1336</v>
      </c>
      <c r="B126" s="34" t="s">
        <v>217</v>
      </c>
      <c r="C126" s="46">
        <v>572.24985311</v>
      </c>
      <c r="D126" s="43" t="str">
        <f t="shared" si="12"/>
        <v>N/A</v>
      </c>
      <c r="E126" s="46">
        <v>493.76008665000001</v>
      </c>
      <c r="F126" s="43" t="str">
        <f t="shared" si="13"/>
        <v>N/A</v>
      </c>
      <c r="G126" s="46">
        <v>706.44850498000005</v>
      </c>
      <c r="H126" s="43" t="str">
        <f t="shared" si="14"/>
        <v>N/A</v>
      </c>
      <c r="I126" s="12">
        <v>-13.7</v>
      </c>
      <c r="J126" s="12">
        <v>43.08</v>
      </c>
      <c r="K126" s="44" t="s">
        <v>732</v>
      </c>
      <c r="L126" s="9" t="str">
        <f t="shared" si="15"/>
        <v>No</v>
      </c>
    </row>
    <row r="127" spans="1:12" ht="25.5" x14ac:dyDescent="0.2">
      <c r="A127" s="2" t="s">
        <v>582</v>
      </c>
      <c r="B127" s="34" t="s">
        <v>217</v>
      </c>
      <c r="C127" s="46">
        <v>14378205</v>
      </c>
      <c r="D127" s="43" t="str">
        <f t="shared" si="12"/>
        <v>N/A</v>
      </c>
      <c r="E127" s="46">
        <v>18253661</v>
      </c>
      <c r="F127" s="43" t="str">
        <f t="shared" si="13"/>
        <v>N/A</v>
      </c>
      <c r="G127" s="46">
        <v>12262507</v>
      </c>
      <c r="H127" s="43" t="str">
        <f t="shared" si="14"/>
        <v>N/A</v>
      </c>
      <c r="I127" s="12">
        <v>26.95</v>
      </c>
      <c r="J127" s="12">
        <v>-32.799999999999997</v>
      </c>
      <c r="K127" s="44" t="s">
        <v>732</v>
      </c>
      <c r="L127" s="9" t="str">
        <f t="shared" si="15"/>
        <v>No</v>
      </c>
    </row>
    <row r="128" spans="1:12" x14ac:dyDescent="0.2">
      <c r="A128" s="2" t="s">
        <v>583</v>
      </c>
      <c r="B128" s="34" t="s">
        <v>217</v>
      </c>
      <c r="C128" s="35">
        <v>9403</v>
      </c>
      <c r="D128" s="43" t="str">
        <f t="shared" si="12"/>
        <v>N/A</v>
      </c>
      <c r="E128" s="35">
        <v>11334</v>
      </c>
      <c r="F128" s="43" t="str">
        <f t="shared" si="13"/>
        <v>N/A</v>
      </c>
      <c r="G128" s="35">
        <v>9260</v>
      </c>
      <c r="H128" s="43" t="str">
        <f t="shared" si="14"/>
        <v>N/A</v>
      </c>
      <c r="I128" s="12">
        <v>20.54</v>
      </c>
      <c r="J128" s="12">
        <v>-18.3</v>
      </c>
      <c r="K128" s="44" t="s">
        <v>732</v>
      </c>
      <c r="L128" s="9" t="str">
        <f t="shared" si="15"/>
        <v>Yes</v>
      </c>
    </row>
    <row r="129" spans="1:12" ht="25.5" x14ac:dyDescent="0.2">
      <c r="A129" s="2" t="s">
        <v>1337</v>
      </c>
      <c r="B129" s="34" t="s">
        <v>217</v>
      </c>
      <c r="C129" s="46">
        <v>1529.1082633000001</v>
      </c>
      <c r="D129" s="43" t="str">
        <f t="shared" si="12"/>
        <v>N/A</v>
      </c>
      <c r="E129" s="46">
        <v>1610.5224103999999</v>
      </c>
      <c r="F129" s="43" t="str">
        <f t="shared" si="13"/>
        <v>N/A</v>
      </c>
      <c r="G129" s="46">
        <v>1324.2448164</v>
      </c>
      <c r="H129" s="43" t="str">
        <f t="shared" si="14"/>
        <v>N/A</v>
      </c>
      <c r="I129" s="12">
        <v>5.3239999999999998</v>
      </c>
      <c r="J129" s="12">
        <v>-17.8</v>
      </c>
      <c r="K129" s="44" t="s">
        <v>732</v>
      </c>
      <c r="L129" s="9" t="str">
        <f t="shared" si="15"/>
        <v>Yes</v>
      </c>
    </row>
    <row r="130" spans="1:12" ht="25.5" x14ac:dyDescent="0.2">
      <c r="A130" s="2" t="s">
        <v>584</v>
      </c>
      <c r="B130" s="34" t="s">
        <v>217</v>
      </c>
      <c r="C130" s="46">
        <v>1164804</v>
      </c>
      <c r="D130" s="43" t="str">
        <f t="shared" si="12"/>
        <v>N/A</v>
      </c>
      <c r="E130" s="46">
        <v>962141</v>
      </c>
      <c r="F130" s="43" t="str">
        <f t="shared" si="13"/>
        <v>N/A</v>
      </c>
      <c r="G130" s="46">
        <v>1526819</v>
      </c>
      <c r="H130" s="43" t="str">
        <f t="shared" si="14"/>
        <v>N/A</v>
      </c>
      <c r="I130" s="12">
        <v>-17.399999999999999</v>
      </c>
      <c r="J130" s="12">
        <v>58.69</v>
      </c>
      <c r="K130" s="44" t="s">
        <v>732</v>
      </c>
      <c r="L130" s="9" t="str">
        <f t="shared" si="15"/>
        <v>No</v>
      </c>
    </row>
    <row r="131" spans="1:12" x14ac:dyDescent="0.2">
      <c r="A131" s="2" t="s">
        <v>585</v>
      </c>
      <c r="B131" s="34" t="s">
        <v>217</v>
      </c>
      <c r="C131" s="35">
        <v>119</v>
      </c>
      <c r="D131" s="43" t="str">
        <f t="shared" si="12"/>
        <v>N/A</v>
      </c>
      <c r="E131" s="35">
        <v>90</v>
      </c>
      <c r="F131" s="43" t="str">
        <f t="shared" si="13"/>
        <v>N/A</v>
      </c>
      <c r="G131" s="35">
        <v>136</v>
      </c>
      <c r="H131" s="43" t="str">
        <f t="shared" si="14"/>
        <v>N/A</v>
      </c>
      <c r="I131" s="12">
        <v>-24.4</v>
      </c>
      <c r="J131" s="12">
        <v>51.11</v>
      </c>
      <c r="K131" s="44" t="s">
        <v>732</v>
      </c>
      <c r="L131" s="9" t="str">
        <f t="shared" si="15"/>
        <v>No</v>
      </c>
    </row>
    <row r="132" spans="1:12" x14ac:dyDescent="0.2">
      <c r="A132" s="2" t="s">
        <v>1338</v>
      </c>
      <c r="B132" s="34" t="s">
        <v>217</v>
      </c>
      <c r="C132" s="46">
        <v>9788.2689076000006</v>
      </c>
      <c r="D132" s="43" t="str">
        <f t="shared" si="12"/>
        <v>N/A</v>
      </c>
      <c r="E132" s="46">
        <v>10690.455556000001</v>
      </c>
      <c r="F132" s="43" t="str">
        <f t="shared" si="13"/>
        <v>N/A</v>
      </c>
      <c r="G132" s="46">
        <v>11226.610294</v>
      </c>
      <c r="H132" s="43" t="str">
        <f t="shared" si="14"/>
        <v>N/A</v>
      </c>
      <c r="I132" s="12">
        <v>9.2170000000000005</v>
      </c>
      <c r="J132" s="12">
        <v>5.0149999999999997</v>
      </c>
      <c r="K132" s="44" t="s">
        <v>732</v>
      </c>
      <c r="L132" s="9" t="str">
        <f t="shared" si="15"/>
        <v>Yes</v>
      </c>
    </row>
    <row r="133" spans="1:12" ht="25.5" x14ac:dyDescent="0.2">
      <c r="A133" s="2" t="s">
        <v>586</v>
      </c>
      <c r="B133" s="34" t="s">
        <v>217</v>
      </c>
      <c r="C133" s="46">
        <v>3848358</v>
      </c>
      <c r="D133" s="43" t="str">
        <f t="shared" si="12"/>
        <v>N/A</v>
      </c>
      <c r="E133" s="46">
        <v>4753010</v>
      </c>
      <c r="F133" s="43" t="str">
        <f t="shared" si="13"/>
        <v>N/A</v>
      </c>
      <c r="G133" s="46">
        <v>6473534</v>
      </c>
      <c r="H133" s="43" t="str">
        <f t="shared" si="14"/>
        <v>N/A</v>
      </c>
      <c r="I133" s="12">
        <v>23.51</v>
      </c>
      <c r="J133" s="12">
        <v>36.200000000000003</v>
      </c>
      <c r="K133" s="44" t="s">
        <v>732</v>
      </c>
      <c r="L133" s="9" t="str">
        <f>IF(J133="Div by 0", "N/A", IF(OR(J133="N/A",K133="N/A"),"N/A", IF(J133&gt;VALUE(MID(K133,1,2)), "No", IF(J133&lt;-1*VALUE(MID(K133,1,2)), "No", "Yes"))))</f>
        <v>No</v>
      </c>
    </row>
    <row r="134" spans="1:12" x14ac:dyDescent="0.2">
      <c r="A134" s="2" t="s">
        <v>587</v>
      </c>
      <c r="B134" s="34" t="s">
        <v>217</v>
      </c>
      <c r="C134" s="35">
        <v>25293</v>
      </c>
      <c r="D134" s="43" t="str">
        <f t="shared" si="12"/>
        <v>N/A</v>
      </c>
      <c r="E134" s="35">
        <v>28127</v>
      </c>
      <c r="F134" s="43" t="str">
        <f t="shared" si="13"/>
        <v>N/A</v>
      </c>
      <c r="G134" s="35">
        <v>38547</v>
      </c>
      <c r="H134" s="43" t="str">
        <f t="shared" si="14"/>
        <v>N/A</v>
      </c>
      <c r="I134" s="12">
        <v>11.2</v>
      </c>
      <c r="J134" s="12">
        <v>37.049999999999997</v>
      </c>
      <c r="K134" s="44" t="s">
        <v>732</v>
      </c>
      <c r="L134" s="9" t="str">
        <f t="shared" ref="L134:L138" si="16">IF(J134="Div by 0", "N/A", IF(OR(J134="N/A",K134="N/A"),"N/A", IF(J134&gt;VALUE(MID(K134,1,2)), "No", IF(J134&lt;-1*VALUE(MID(K134,1,2)), "No", "Yes"))))</f>
        <v>No</v>
      </c>
    </row>
    <row r="135" spans="1:12" ht="25.5" x14ac:dyDescent="0.2">
      <c r="A135" s="2" t="s">
        <v>1339</v>
      </c>
      <c r="B135" s="34" t="s">
        <v>217</v>
      </c>
      <c r="C135" s="46">
        <v>152.15110899999999</v>
      </c>
      <c r="D135" s="43" t="str">
        <f t="shared" si="12"/>
        <v>N/A</v>
      </c>
      <c r="E135" s="46">
        <v>168.98389448</v>
      </c>
      <c r="F135" s="43" t="str">
        <f t="shared" si="13"/>
        <v>N/A</v>
      </c>
      <c r="G135" s="46">
        <v>167.93872415000001</v>
      </c>
      <c r="H135" s="43" t="str">
        <f t="shared" si="14"/>
        <v>N/A</v>
      </c>
      <c r="I135" s="12">
        <v>11.06</v>
      </c>
      <c r="J135" s="12">
        <v>-0.61899999999999999</v>
      </c>
      <c r="K135" s="44" t="s">
        <v>732</v>
      </c>
      <c r="L135" s="9" t="str">
        <f t="shared" si="16"/>
        <v>Yes</v>
      </c>
    </row>
    <row r="136" spans="1:12" ht="25.5" x14ac:dyDescent="0.2">
      <c r="A136" s="2" t="s">
        <v>588</v>
      </c>
      <c r="B136" s="34" t="s">
        <v>217</v>
      </c>
      <c r="C136" s="46">
        <v>3533706</v>
      </c>
      <c r="D136" s="43" t="str">
        <f t="shared" ref="D136:D150" si="17">IF($B136="N/A","N/A",IF(C136&gt;10,"No",IF(C136&lt;-10,"No","Yes")))</f>
        <v>N/A</v>
      </c>
      <c r="E136" s="46">
        <v>4346211</v>
      </c>
      <c r="F136" s="43" t="str">
        <f t="shared" ref="F136:F150" si="18">IF($B136="N/A","N/A",IF(E136&gt;10,"No",IF(E136&lt;-10,"No","Yes")))</f>
        <v>N/A</v>
      </c>
      <c r="G136" s="46">
        <v>4015527</v>
      </c>
      <c r="H136" s="43" t="str">
        <f t="shared" ref="H136:H150" si="19">IF($B136="N/A","N/A",IF(G136&gt;10,"No",IF(G136&lt;-10,"No","Yes")))</f>
        <v>N/A</v>
      </c>
      <c r="I136" s="12">
        <v>22.99</v>
      </c>
      <c r="J136" s="12">
        <v>-7.61</v>
      </c>
      <c r="K136" s="44" t="s">
        <v>732</v>
      </c>
      <c r="L136" s="9" t="str">
        <f t="shared" si="16"/>
        <v>Yes</v>
      </c>
    </row>
    <row r="137" spans="1:12" x14ac:dyDescent="0.2">
      <c r="A137" s="2" t="s">
        <v>589</v>
      </c>
      <c r="B137" s="34" t="s">
        <v>217</v>
      </c>
      <c r="C137" s="35">
        <v>73</v>
      </c>
      <c r="D137" s="43" t="str">
        <f t="shared" si="17"/>
        <v>N/A</v>
      </c>
      <c r="E137" s="35">
        <v>78</v>
      </c>
      <c r="F137" s="43" t="str">
        <f t="shared" si="18"/>
        <v>N/A</v>
      </c>
      <c r="G137" s="35">
        <v>201</v>
      </c>
      <c r="H137" s="43" t="str">
        <f t="shared" si="19"/>
        <v>N/A</v>
      </c>
      <c r="I137" s="12">
        <v>6.8490000000000002</v>
      </c>
      <c r="J137" s="12">
        <v>157.69999999999999</v>
      </c>
      <c r="K137" s="44" t="s">
        <v>732</v>
      </c>
      <c r="L137" s="9" t="str">
        <f t="shared" si="16"/>
        <v>No</v>
      </c>
    </row>
    <row r="138" spans="1:12" ht="25.5" x14ac:dyDescent="0.2">
      <c r="A138" s="2" t="s">
        <v>1340</v>
      </c>
      <c r="B138" s="34" t="s">
        <v>217</v>
      </c>
      <c r="C138" s="46">
        <v>48406.931507000001</v>
      </c>
      <c r="D138" s="43" t="str">
        <f t="shared" si="17"/>
        <v>N/A</v>
      </c>
      <c r="E138" s="46">
        <v>55720.653846000001</v>
      </c>
      <c r="F138" s="43" t="str">
        <f t="shared" si="18"/>
        <v>N/A</v>
      </c>
      <c r="G138" s="46">
        <v>19977.746268999999</v>
      </c>
      <c r="H138" s="43" t="str">
        <f t="shared" si="19"/>
        <v>N/A</v>
      </c>
      <c r="I138" s="12">
        <v>15.11</v>
      </c>
      <c r="J138" s="12">
        <v>-64.099999999999994</v>
      </c>
      <c r="K138" s="44" t="s">
        <v>732</v>
      </c>
      <c r="L138" s="9" t="str">
        <f t="shared" si="16"/>
        <v>No</v>
      </c>
    </row>
    <row r="139" spans="1:12" ht="25.5" x14ac:dyDescent="0.2">
      <c r="A139" s="2" t="s">
        <v>590</v>
      </c>
      <c r="B139" s="34" t="s">
        <v>217</v>
      </c>
      <c r="C139" s="46">
        <v>14326116</v>
      </c>
      <c r="D139" s="43" t="str">
        <f t="shared" si="17"/>
        <v>N/A</v>
      </c>
      <c r="E139" s="46">
        <v>13310886</v>
      </c>
      <c r="F139" s="43" t="str">
        <f t="shared" si="18"/>
        <v>N/A</v>
      </c>
      <c r="G139" s="46">
        <v>24946332</v>
      </c>
      <c r="H139" s="43" t="str">
        <f t="shared" si="19"/>
        <v>N/A</v>
      </c>
      <c r="I139" s="12">
        <v>-7.09</v>
      </c>
      <c r="J139" s="12">
        <v>87.41</v>
      </c>
      <c r="K139" s="44" t="s">
        <v>732</v>
      </c>
      <c r="L139" s="9" t="str">
        <f t="shared" ref="L139:L150" si="20">IF(J139="Div by 0", "N/A", IF(K139="N/A","N/A", IF(J139&gt;VALUE(MID(K139,1,2)), "No", IF(J139&lt;-1*VALUE(MID(K139,1,2)), "No", "Yes"))))</f>
        <v>No</v>
      </c>
    </row>
    <row r="140" spans="1:12" ht="25.5" x14ac:dyDescent="0.2">
      <c r="A140" s="2" t="s">
        <v>591</v>
      </c>
      <c r="B140" s="34" t="s">
        <v>217</v>
      </c>
      <c r="C140" s="35">
        <v>37886</v>
      </c>
      <c r="D140" s="43" t="str">
        <f t="shared" si="17"/>
        <v>N/A</v>
      </c>
      <c r="E140" s="35">
        <v>39329</v>
      </c>
      <c r="F140" s="43" t="str">
        <f t="shared" si="18"/>
        <v>N/A</v>
      </c>
      <c r="G140" s="35">
        <v>60242</v>
      </c>
      <c r="H140" s="43" t="str">
        <f t="shared" si="19"/>
        <v>N/A</v>
      </c>
      <c r="I140" s="12">
        <v>3.8090000000000002</v>
      </c>
      <c r="J140" s="12">
        <v>53.17</v>
      </c>
      <c r="K140" s="44" t="s">
        <v>732</v>
      </c>
      <c r="L140" s="9" t="str">
        <f t="shared" si="20"/>
        <v>No</v>
      </c>
    </row>
    <row r="141" spans="1:12" ht="25.5" x14ac:dyDescent="0.2">
      <c r="A141" s="2" t="s">
        <v>1341</v>
      </c>
      <c r="B141" s="34" t="s">
        <v>217</v>
      </c>
      <c r="C141" s="46">
        <v>378.13746502999999</v>
      </c>
      <c r="D141" s="43" t="str">
        <f t="shared" si="17"/>
        <v>N/A</v>
      </c>
      <c r="E141" s="46">
        <v>338.44964276000002</v>
      </c>
      <c r="F141" s="43" t="str">
        <f t="shared" si="18"/>
        <v>N/A</v>
      </c>
      <c r="G141" s="46">
        <v>414.10198865000001</v>
      </c>
      <c r="H141" s="43" t="str">
        <f t="shared" si="19"/>
        <v>N/A</v>
      </c>
      <c r="I141" s="12">
        <v>-10.5</v>
      </c>
      <c r="J141" s="12">
        <v>22.35</v>
      </c>
      <c r="K141" s="44" t="s">
        <v>732</v>
      </c>
      <c r="L141" s="9" t="str">
        <f t="shared" si="20"/>
        <v>Yes</v>
      </c>
    </row>
    <row r="142" spans="1:12" ht="25.5" x14ac:dyDescent="0.2">
      <c r="A142" s="2" t="s">
        <v>592</v>
      </c>
      <c r="B142" s="34" t="s">
        <v>217</v>
      </c>
      <c r="C142" s="46">
        <v>24811224</v>
      </c>
      <c r="D142" s="43" t="str">
        <f t="shared" si="17"/>
        <v>N/A</v>
      </c>
      <c r="E142" s="46">
        <v>25666040</v>
      </c>
      <c r="F142" s="43" t="str">
        <f t="shared" si="18"/>
        <v>N/A</v>
      </c>
      <c r="G142" s="46">
        <v>902701</v>
      </c>
      <c r="H142" s="43" t="str">
        <f t="shared" si="19"/>
        <v>N/A</v>
      </c>
      <c r="I142" s="12">
        <v>3.4449999999999998</v>
      </c>
      <c r="J142" s="12">
        <v>-96.5</v>
      </c>
      <c r="K142" s="44" t="s">
        <v>732</v>
      </c>
      <c r="L142" s="9" t="str">
        <f t="shared" si="20"/>
        <v>No</v>
      </c>
    </row>
    <row r="143" spans="1:12" x14ac:dyDescent="0.2">
      <c r="A143" s="3" t="s">
        <v>593</v>
      </c>
      <c r="B143" s="34" t="s">
        <v>217</v>
      </c>
      <c r="C143" s="35">
        <v>1461</v>
      </c>
      <c r="D143" s="43" t="str">
        <f t="shared" si="17"/>
        <v>N/A</v>
      </c>
      <c r="E143" s="35">
        <v>1521</v>
      </c>
      <c r="F143" s="43" t="str">
        <f t="shared" si="18"/>
        <v>N/A</v>
      </c>
      <c r="G143" s="35">
        <v>801</v>
      </c>
      <c r="H143" s="43" t="str">
        <f t="shared" si="19"/>
        <v>N/A</v>
      </c>
      <c r="I143" s="12">
        <v>4.1070000000000002</v>
      </c>
      <c r="J143" s="12">
        <v>-47.3</v>
      </c>
      <c r="K143" s="44" t="s">
        <v>732</v>
      </c>
      <c r="L143" s="9" t="str">
        <f t="shared" si="20"/>
        <v>No</v>
      </c>
    </row>
    <row r="144" spans="1:12" ht="25.5" x14ac:dyDescent="0.2">
      <c r="A144" s="3" t="s">
        <v>1342</v>
      </c>
      <c r="B144" s="34" t="s">
        <v>217</v>
      </c>
      <c r="C144" s="46">
        <v>16982.35729</v>
      </c>
      <c r="D144" s="43" t="str">
        <f t="shared" si="17"/>
        <v>N/A</v>
      </c>
      <c r="E144" s="46">
        <v>16874.451019</v>
      </c>
      <c r="F144" s="43" t="str">
        <f t="shared" si="18"/>
        <v>N/A</v>
      </c>
      <c r="G144" s="46">
        <v>1126.9675405999999</v>
      </c>
      <c r="H144" s="43" t="str">
        <f t="shared" si="19"/>
        <v>N/A</v>
      </c>
      <c r="I144" s="12">
        <v>-0.63500000000000001</v>
      </c>
      <c r="J144" s="12">
        <v>-93.3</v>
      </c>
      <c r="K144" s="44" t="s">
        <v>732</v>
      </c>
      <c r="L144" s="9" t="str">
        <f t="shared" si="20"/>
        <v>No</v>
      </c>
    </row>
    <row r="145" spans="1:12" ht="25.5" x14ac:dyDescent="0.2">
      <c r="A145" s="2" t="s">
        <v>594</v>
      </c>
      <c r="B145" s="34" t="s">
        <v>217</v>
      </c>
      <c r="C145" s="46">
        <v>114300423</v>
      </c>
      <c r="D145" s="43" t="str">
        <f t="shared" si="17"/>
        <v>N/A</v>
      </c>
      <c r="E145" s="46">
        <v>107322707</v>
      </c>
      <c r="F145" s="43" t="str">
        <f t="shared" si="18"/>
        <v>N/A</v>
      </c>
      <c r="G145" s="46">
        <v>144829134</v>
      </c>
      <c r="H145" s="43" t="str">
        <f t="shared" si="19"/>
        <v>N/A</v>
      </c>
      <c r="I145" s="12">
        <v>-6.1</v>
      </c>
      <c r="J145" s="12">
        <v>34.950000000000003</v>
      </c>
      <c r="K145" s="44" t="s">
        <v>732</v>
      </c>
      <c r="L145" s="9" t="str">
        <f t="shared" si="20"/>
        <v>No</v>
      </c>
    </row>
    <row r="146" spans="1:12" x14ac:dyDescent="0.2">
      <c r="A146" s="2" t="s">
        <v>595</v>
      </c>
      <c r="B146" s="34" t="s">
        <v>217</v>
      </c>
      <c r="C146" s="35">
        <v>27386</v>
      </c>
      <c r="D146" s="43" t="str">
        <f t="shared" si="17"/>
        <v>N/A</v>
      </c>
      <c r="E146" s="35">
        <v>28276</v>
      </c>
      <c r="F146" s="43" t="str">
        <f t="shared" si="18"/>
        <v>N/A</v>
      </c>
      <c r="G146" s="35">
        <v>29307</v>
      </c>
      <c r="H146" s="43" t="str">
        <f t="shared" si="19"/>
        <v>N/A</v>
      </c>
      <c r="I146" s="12">
        <v>3.25</v>
      </c>
      <c r="J146" s="12">
        <v>3.6459999999999999</v>
      </c>
      <c r="K146" s="44" t="s">
        <v>732</v>
      </c>
      <c r="L146" s="9" t="str">
        <f t="shared" si="20"/>
        <v>Yes</v>
      </c>
    </row>
    <row r="147" spans="1:12" ht="25.5" x14ac:dyDescent="0.2">
      <c r="A147" s="2" t="s">
        <v>1343</v>
      </c>
      <c r="B147" s="34" t="s">
        <v>217</v>
      </c>
      <c r="C147" s="46">
        <v>4173.6808222999998</v>
      </c>
      <c r="D147" s="43" t="str">
        <f t="shared" si="17"/>
        <v>N/A</v>
      </c>
      <c r="E147" s="46">
        <v>3795.5406352</v>
      </c>
      <c r="F147" s="43" t="str">
        <f t="shared" si="18"/>
        <v>N/A</v>
      </c>
      <c r="G147" s="46">
        <v>4941.7932234999998</v>
      </c>
      <c r="H147" s="43" t="str">
        <f t="shared" si="19"/>
        <v>N/A</v>
      </c>
      <c r="I147" s="12">
        <v>-9.06</v>
      </c>
      <c r="J147" s="12">
        <v>30.2</v>
      </c>
      <c r="K147" s="44" t="s">
        <v>732</v>
      </c>
      <c r="L147" s="9" t="str">
        <f t="shared" si="20"/>
        <v>No</v>
      </c>
    </row>
    <row r="148" spans="1:12" ht="25.5" x14ac:dyDescent="0.2">
      <c r="A148" s="2" t="s">
        <v>596</v>
      </c>
      <c r="B148" s="34" t="s">
        <v>217</v>
      </c>
      <c r="C148" s="46">
        <v>644032</v>
      </c>
      <c r="D148" s="43" t="str">
        <f t="shared" si="17"/>
        <v>N/A</v>
      </c>
      <c r="E148" s="46">
        <v>1045064</v>
      </c>
      <c r="F148" s="43" t="str">
        <f t="shared" si="18"/>
        <v>N/A</v>
      </c>
      <c r="G148" s="46">
        <v>1292227</v>
      </c>
      <c r="H148" s="43" t="str">
        <f t="shared" si="19"/>
        <v>N/A</v>
      </c>
      <c r="I148" s="12">
        <v>62.27</v>
      </c>
      <c r="J148" s="12">
        <v>23.65</v>
      </c>
      <c r="K148" s="44" t="s">
        <v>732</v>
      </c>
      <c r="L148" s="9" t="str">
        <f t="shared" si="20"/>
        <v>Yes</v>
      </c>
    </row>
    <row r="149" spans="1:12" x14ac:dyDescent="0.2">
      <c r="A149" s="2" t="s">
        <v>597</v>
      </c>
      <c r="B149" s="34" t="s">
        <v>217</v>
      </c>
      <c r="C149" s="35">
        <v>274</v>
      </c>
      <c r="D149" s="43" t="str">
        <f t="shared" si="17"/>
        <v>N/A</v>
      </c>
      <c r="E149" s="35">
        <v>564</v>
      </c>
      <c r="F149" s="43" t="str">
        <f t="shared" si="18"/>
        <v>N/A</v>
      </c>
      <c r="G149" s="35">
        <v>674</v>
      </c>
      <c r="H149" s="43" t="str">
        <f t="shared" si="19"/>
        <v>N/A</v>
      </c>
      <c r="I149" s="12">
        <v>105.8</v>
      </c>
      <c r="J149" s="12">
        <v>19.5</v>
      </c>
      <c r="K149" s="44" t="s">
        <v>732</v>
      </c>
      <c r="L149" s="9" t="str">
        <f t="shared" si="20"/>
        <v>Yes</v>
      </c>
    </row>
    <row r="150" spans="1:12" ht="25.5" x14ac:dyDescent="0.2">
      <c r="A150" s="4" t="s">
        <v>1344</v>
      </c>
      <c r="B150" s="34" t="s">
        <v>217</v>
      </c>
      <c r="C150" s="46">
        <v>2350.4817518</v>
      </c>
      <c r="D150" s="43" t="str">
        <f t="shared" si="17"/>
        <v>N/A</v>
      </c>
      <c r="E150" s="46">
        <v>1852.9503546000001</v>
      </c>
      <c r="F150" s="43" t="str">
        <f t="shared" si="18"/>
        <v>N/A</v>
      </c>
      <c r="G150" s="46">
        <v>1917.2507418</v>
      </c>
      <c r="H150" s="43" t="str">
        <f t="shared" si="19"/>
        <v>N/A</v>
      </c>
      <c r="I150" s="12">
        <v>-21.2</v>
      </c>
      <c r="J150" s="12">
        <v>3.47</v>
      </c>
      <c r="K150" s="44" t="s">
        <v>732</v>
      </c>
      <c r="L150" s="9" t="str">
        <f t="shared" si="20"/>
        <v>Yes</v>
      </c>
    </row>
    <row r="151" spans="1:12" ht="25.5" x14ac:dyDescent="0.2">
      <c r="A151" s="4" t="s">
        <v>1345</v>
      </c>
      <c r="B151" s="34" t="s">
        <v>217</v>
      </c>
      <c r="C151" s="46">
        <v>910.28583271000002</v>
      </c>
      <c r="D151" s="43" t="str">
        <f t="shared" ref="D151:D170" si="21">IF($B151="N/A","N/A",IF(C151&gt;10,"No",IF(C151&lt;-10,"No","Yes")))</f>
        <v>N/A</v>
      </c>
      <c r="E151" s="46">
        <v>974.04871545000003</v>
      </c>
      <c r="F151" s="43" t="str">
        <f t="shared" ref="F151:F170" si="22">IF($B151="N/A","N/A",IF(E151&gt;10,"No",IF(E151&lt;-10,"No","Yes")))</f>
        <v>N/A</v>
      </c>
      <c r="G151" s="46">
        <v>928.90229664000003</v>
      </c>
      <c r="H151" s="43" t="str">
        <f t="shared" ref="H151:H170" si="23">IF($B151="N/A","N/A",IF(G151&gt;10,"No",IF(G151&lt;-10,"No","Yes")))</f>
        <v>N/A</v>
      </c>
      <c r="I151" s="12">
        <v>7.0049999999999999</v>
      </c>
      <c r="J151" s="12">
        <v>-4.63</v>
      </c>
      <c r="K151" s="44" t="s">
        <v>732</v>
      </c>
      <c r="L151" s="9" t="str">
        <f t="shared" ref="L151:L170" si="24">IF(J151="Div by 0", "N/A", IF(K151="N/A","N/A", IF(J151&gt;VALUE(MID(K151,1,2)), "No", IF(J151&lt;-1*VALUE(MID(K151,1,2)), "No", "Yes"))))</f>
        <v>Yes</v>
      </c>
    </row>
    <row r="152" spans="1:12" ht="25.5" x14ac:dyDescent="0.2">
      <c r="A152" s="4" t="s">
        <v>1346</v>
      </c>
      <c r="B152" s="34" t="s">
        <v>217</v>
      </c>
      <c r="C152" s="46">
        <v>2651.3289473999998</v>
      </c>
      <c r="D152" s="43" t="str">
        <f t="shared" si="21"/>
        <v>N/A</v>
      </c>
      <c r="E152" s="46">
        <v>3461.8004434999998</v>
      </c>
      <c r="F152" s="43" t="str">
        <f t="shared" si="22"/>
        <v>N/A</v>
      </c>
      <c r="G152" s="46">
        <v>3349.4214286000001</v>
      </c>
      <c r="H152" s="43" t="str">
        <f t="shared" si="23"/>
        <v>N/A</v>
      </c>
      <c r="I152" s="12">
        <v>30.57</v>
      </c>
      <c r="J152" s="12">
        <v>-3.25</v>
      </c>
      <c r="K152" s="44" t="s">
        <v>732</v>
      </c>
      <c r="L152" s="9" t="str">
        <f t="shared" si="24"/>
        <v>Yes</v>
      </c>
    </row>
    <row r="153" spans="1:12" ht="25.5" x14ac:dyDescent="0.2">
      <c r="A153" s="4" t="s">
        <v>1347</v>
      </c>
      <c r="B153" s="34" t="s">
        <v>217</v>
      </c>
      <c r="C153" s="46">
        <v>2943.1098812</v>
      </c>
      <c r="D153" s="43" t="str">
        <f t="shared" si="21"/>
        <v>N/A</v>
      </c>
      <c r="E153" s="46">
        <v>3565.0743397000001</v>
      </c>
      <c r="F153" s="43" t="str">
        <f t="shared" si="22"/>
        <v>N/A</v>
      </c>
      <c r="G153" s="46">
        <v>3626.1902034</v>
      </c>
      <c r="H153" s="43" t="str">
        <f t="shared" si="23"/>
        <v>N/A</v>
      </c>
      <c r="I153" s="12">
        <v>21.13</v>
      </c>
      <c r="J153" s="12">
        <v>1.714</v>
      </c>
      <c r="K153" s="44" t="s">
        <v>732</v>
      </c>
      <c r="L153" s="9" t="str">
        <f t="shared" si="24"/>
        <v>Yes</v>
      </c>
    </row>
    <row r="154" spans="1:12" ht="25.5" x14ac:dyDescent="0.2">
      <c r="A154" s="4" t="s">
        <v>1348</v>
      </c>
      <c r="B154" s="34" t="s">
        <v>217</v>
      </c>
      <c r="C154" s="46">
        <v>413.00545640000001</v>
      </c>
      <c r="D154" s="43" t="str">
        <f t="shared" si="21"/>
        <v>N/A</v>
      </c>
      <c r="E154" s="46">
        <v>434.36751021999999</v>
      </c>
      <c r="F154" s="43" t="str">
        <f t="shared" si="22"/>
        <v>N/A</v>
      </c>
      <c r="G154" s="46">
        <v>411.94257405000002</v>
      </c>
      <c r="H154" s="43" t="str">
        <f t="shared" si="23"/>
        <v>N/A</v>
      </c>
      <c r="I154" s="12">
        <v>5.1719999999999997</v>
      </c>
      <c r="J154" s="12">
        <v>-5.16</v>
      </c>
      <c r="K154" s="44" t="s">
        <v>732</v>
      </c>
      <c r="L154" s="9" t="str">
        <f t="shared" si="24"/>
        <v>Yes</v>
      </c>
    </row>
    <row r="155" spans="1:12" ht="25.5" x14ac:dyDescent="0.2">
      <c r="A155" s="2" t="s">
        <v>1349</v>
      </c>
      <c r="B155" s="34" t="s">
        <v>217</v>
      </c>
      <c r="C155" s="46">
        <v>1835.3129452999999</v>
      </c>
      <c r="D155" s="43" t="str">
        <f t="shared" si="21"/>
        <v>N/A</v>
      </c>
      <c r="E155" s="46">
        <v>1885.2765205999999</v>
      </c>
      <c r="F155" s="43" t="str">
        <f t="shared" si="22"/>
        <v>N/A</v>
      </c>
      <c r="G155" s="46">
        <v>1660.5640652</v>
      </c>
      <c r="H155" s="43" t="str">
        <f t="shared" si="23"/>
        <v>N/A</v>
      </c>
      <c r="I155" s="12">
        <v>2.722</v>
      </c>
      <c r="J155" s="12">
        <v>-11.9</v>
      </c>
      <c r="K155" s="44" t="s">
        <v>732</v>
      </c>
      <c r="L155" s="9" t="str">
        <f t="shared" si="24"/>
        <v>Yes</v>
      </c>
    </row>
    <row r="156" spans="1:12" ht="25.5" x14ac:dyDescent="0.2">
      <c r="A156" s="2" t="s">
        <v>1350</v>
      </c>
      <c r="B156" s="34" t="s">
        <v>217</v>
      </c>
      <c r="C156" s="46">
        <v>314.19540540000003</v>
      </c>
      <c r="D156" s="43" t="str">
        <f t="shared" si="21"/>
        <v>N/A</v>
      </c>
      <c r="E156" s="46">
        <v>296.01040501</v>
      </c>
      <c r="F156" s="43" t="str">
        <f t="shared" si="22"/>
        <v>N/A</v>
      </c>
      <c r="G156" s="46">
        <v>134.33454325</v>
      </c>
      <c r="H156" s="43" t="str">
        <f t="shared" si="23"/>
        <v>N/A</v>
      </c>
      <c r="I156" s="12">
        <v>-5.79</v>
      </c>
      <c r="J156" s="12">
        <v>-54.6</v>
      </c>
      <c r="K156" s="44" t="s">
        <v>732</v>
      </c>
      <c r="L156" s="9" t="str">
        <f t="shared" si="24"/>
        <v>No</v>
      </c>
    </row>
    <row r="157" spans="1:12" ht="25.5" x14ac:dyDescent="0.2">
      <c r="A157" s="2" t="s">
        <v>1351</v>
      </c>
      <c r="B157" s="34" t="s">
        <v>217</v>
      </c>
      <c r="C157" s="46">
        <v>2838.5631579000001</v>
      </c>
      <c r="D157" s="43" t="str">
        <f t="shared" si="21"/>
        <v>N/A</v>
      </c>
      <c r="E157" s="46">
        <v>4856.2283814000002</v>
      </c>
      <c r="F157" s="43" t="str">
        <f t="shared" si="22"/>
        <v>N/A</v>
      </c>
      <c r="G157" s="46">
        <v>1633.8178571000001</v>
      </c>
      <c r="H157" s="43" t="str">
        <f t="shared" si="23"/>
        <v>N/A</v>
      </c>
      <c r="I157" s="12">
        <v>71.08</v>
      </c>
      <c r="J157" s="12">
        <v>-66.400000000000006</v>
      </c>
      <c r="K157" s="44" t="s">
        <v>732</v>
      </c>
      <c r="L157" s="9" t="str">
        <f t="shared" si="24"/>
        <v>No</v>
      </c>
    </row>
    <row r="158" spans="1:12" ht="25.5" x14ac:dyDescent="0.2">
      <c r="A158" s="2" t="s">
        <v>1352</v>
      </c>
      <c r="B158" s="34" t="s">
        <v>217</v>
      </c>
      <c r="C158" s="46">
        <v>2390.2896128000002</v>
      </c>
      <c r="D158" s="43" t="str">
        <f t="shared" si="21"/>
        <v>N/A</v>
      </c>
      <c r="E158" s="46">
        <v>2523.6366389</v>
      </c>
      <c r="F158" s="43" t="str">
        <f t="shared" si="22"/>
        <v>N/A</v>
      </c>
      <c r="G158" s="46">
        <v>1154.1060573</v>
      </c>
      <c r="H158" s="43" t="str">
        <f t="shared" si="23"/>
        <v>N/A</v>
      </c>
      <c r="I158" s="12">
        <v>5.5789999999999997</v>
      </c>
      <c r="J158" s="12">
        <v>-54.3</v>
      </c>
      <c r="K158" s="44" t="s">
        <v>732</v>
      </c>
      <c r="L158" s="9" t="str">
        <f t="shared" si="24"/>
        <v>No</v>
      </c>
    </row>
    <row r="159" spans="1:12" ht="25.5" x14ac:dyDescent="0.2">
      <c r="A159" s="2" t="s">
        <v>1353</v>
      </c>
      <c r="B159" s="34" t="s">
        <v>217</v>
      </c>
      <c r="C159" s="46">
        <v>44.509233903000002</v>
      </c>
      <c r="D159" s="43" t="str">
        <f t="shared" si="21"/>
        <v>N/A</v>
      </c>
      <c r="E159" s="46">
        <v>30.187208629000001</v>
      </c>
      <c r="F159" s="43" t="str">
        <f t="shared" si="22"/>
        <v>N/A</v>
      </c>
      <c r="G159" s="46">
        <v>15.499837713</v>
      </c>
      <c r="H159" s="43" t="str">
        <f t="shared" si="23"/>
        <v>N/A</v>
      </c>
      <c r="I159" s="12">
        <v>-32.200000000000003</v>
      </c>
      <c r="J159" s="12">
        <v>-48.7</v>
      </c>
      <c r="K159" s="44" t="s">
        <v>732</v>
      </c>
      <c r="L159" s="9" t="str">
        <f t="shared" si="24"/>
        <v>No</v>
      </c>
    </row>
    <row r="160" spans="1:12" ht="25.5" x14ac:dyDescent="0.2">
      <c r="A160" s="4" t="s">
        <v>1354</v>
      </c>
      <c r="B160" s="34" t="s">
        <v>217</v>
      </c>
      <c r="C160" s="46">
        <v>46.084795829999997</v>
      </c>
      <c r="D160" s="43" t="str">
        <f t="shared" si="21"/>
        <v>N/A</v>
      </c>
      <c r="E160" s="46">
        <v>33.855077162000001</v>
      </c>
      <c r="F160" s="43" t="str">
        <f t="shared" si="22"/>
        <v>N/A</v>
      </c>
      <c r="G160" s="46">
        <v>14.634428133</v>
      </c>
      <c r="H160" s="43" t="str">
        <f t="shared" si="23"/>
        <v>N/A</v>
      </c>
      <c r="I160" s="12">
        <v>-26.5</v>
      </c>
      <c r="J160" s="12">
        <v>-56.8</v>
      </c>
      <c r="K160" s="44" t="s">
        <v>732</v>
      </c>
      <c r="L160" s="9" t="str">
        <f t="shared" si="24"/>
        <v>No</v>
      </c>
    </row>
    <row r="161" spans="1:12" x14ac:dyDescent="0.2">
      <c r="A161" s="4" t="s">
        <v>1355</v>
      </c>
      <c r="B161" s="34" t="s">
        <v>217</v>
      </c>
      <c r="C161" s="46">
        <v>546.23733864999997</v>
      </c>
      <c r="D161" s="43" t="str">
        <f t="shared" si="21"/>
        <v>N/A</v>
      </c>
      <c r="E161" s="46">
        <v>543.84473439999999</v>
      </c>
      <c r="F161" s="43" t="str">
        <f t="shared" si="22"/>
        <v>N/A</v>
      </c>
      <c r="G161" s="46">
        <v>511.80623154</v>
      </c>
      <c r="H161" s="43" t="str">
        <f t="shared" si="23"/>
        <v>N/A</v>
      </c>
      <c r="I161" s="12">
        <v>-0.438</v>
      </c>
      <c r="J161" s="12">
        <v>-5.89</v>
      </c>
      <c r="K161" s="44" t="s">
        <v>732</v>
      </c>
      <c r="L161" s="9" t="str">
        <f t="shared" si="24"/>
        <v>Yes</v>
      </c>
    </row>
    <row r="162" spans="1:12" x14ac:dyDescent="0.2">
      <c r="A162" s="4" t="s">
        <v>1356</v>
      </c>
      <c r="B162" s="34" t="s">
        <v>217</v>
      </c>
      <c r="C162" s="46">
        <v>2100.0684210999998</v>
      </c>
      <c r="D162" s="43" t="str">
        <f t="shared" si="21"/>
        <v>N/A</v>
      </c>
      <c r="E162" s="46">
        <v>2200.4146341000001</v>
      </c>
      <c r="F162" s="43" t="str">
        <f t="shared" si="22"/>
        <v>N/A</v>
      </c>
      <c r="G162" s="46">
        <v>2371.8249999999998</v>
      </c>
      <c r="H162" s="43" t="str">
        <f t="shared" si="23"/>
        <v>N/A</v>
      </c>
      <c r="I162" s="12">
        <v>4.7779999999999996</v>
      </c>
      <c r="J162" s="12">
        <v>7.79</v>
      </c>
      <c r="K162" s="44" t="s">
        <v>732</v>
      </c>
      <c r="L162" s="9" t="str">
        <f t="shared" si="24"/>
        <v>Yes</v>
      </c>
    </row>
    <row r="163" spans="1:12" ht="25.5" x14ac:dyDescent="0.2">
      <c r="A163" s="4" t="s">
        <v>1357</v>
      </c>
      <c r="B163" s="34" t="s">
        <v>217</v>
      </c>
      <c r="C163" s="46">
        <v>3189.4974473000002</v>
      </c>
      <c r="D163" s="43" t="str">
        <f t="shared" si="21"/>
        <v>N/A</v>
      </c>
      <c r="E163" s="46">
        <v>3353.747543</v>
      </c>
      <c r="F163" s="43" t="str">
        <f t="shared" si="22"/>
        <v>N/A</v>
      </c>
      <c r="G163" s="46">
        <v>3103.0680078999999</v>
      </c>
      <c r="H163" s="43" t="str">
        <f t="shared" si="23"/>
        <v>N/A</v>
      </c>
      <c r="I163" s="12">
        <v>5.15</v>
      </c>
      <c r="J163" s="12">
        <v>-7.47</v>
      </c>
      <c r="K163" s="44" t="s">
        <v>732</v>
      </c>
      <c r="L163" s="9" t="str">
        <f t="shared" si="24"/>
        <v>Yes</v>
      </c>
    </row>
    <row r="164" spans="1:12" x14ac:dyDescent="0.2">
      <c r="A164" s="4" t="s">
        <v>1358</v>
      </c>
      <c r="B164" s="34" t="s">
        <v>217</v>
      </c>
      <c r="C164" s="46">
        <v>167.10503392000001</v>
      </c>
      <c r="D164" s="43" t="str">
        <f t="shared" si="21"/>
        <v>N/A</v>
      </c>
      <c r="E164" s="46">
        <v>174.00625195000001</v>
      </c>
      <c r="F164" s="43" t="str">
        <f t="shared" si="22"/>
        <v>N/A</v>
      </c>
      <c r="G164" s="46">
        <v>167.99945117999999</v>
      </c>
      <c r="H164" s="43" t="str">
        <f t="shared" si="23"/>
        <v>N/A</v>
      </c>
      <c r="I164" s="12">
        <v>4.13</v>
      </c>
      <c r="J164" s="12">
        <v>-3.45</v>
      </c>
      <c r="K164" s="44" t="s">
        <v>732</v>
      </c>
      <c r="L164" s="9" t="str">
        <f t="shared" si="24"/>
        <v>Yes</v>
      </c>
    </row>
    <row r="165" spans="1:12" x14ac:dyDescent="0.2">
      <c r="A165" s="4" t="s">
        <v>1359</v>
      </c>
      <c r="B165" s="34" t="s">
        <v>217</v>
      </c>
      <c r="C165" s="46">
        <v>407.47391833</v>
      </c>
      <c r="D165" s="43" t="str">
        <f t="shared" si="21"/>
        <v>N/A</v>
      </c>
      <c r="E165" s="46">
        <v>449.08264167999999</v>
      </c>
      <c r="F165" s="43" t="str">
        <f t="shared" si="22"/>
        <v>N/A</v>
      </c>
      <c r="G165" s="46">
        <v>451.30774499</v>
      </c>
      <c r="H165" s="43" t="str">
        <f t="shared" si="23"/>
        <v>N/A</v>
      </c>
      <c r="I165" s="12">
        <v>10.210000000000001</v>
      </c>
      <c r="J165" s="12">
        <v>0.4955</v>
      </c>
      <c r="K165" s="44" t="s">
        <v>732</v>
      </c>
      <c r="L165" s="9" t="str">
        <f t="shared" si="24"/>
        <v>Yes</v>
      </c>
    </row>
    <row r="166" spans="1:12" x14ac:dyDescent="0.2">
      <c r="A166" s="4" t="s">
        <v>1360</v>
      </c>
      <c r="B166" s="34" t="s">
        <v>217</v>
      </c>
      <c r="C166" s="46">
        <v>2447.9515517</v>
      </c>
      <c r="D166" s="43" t="str">
        <f t="shared" si="21"/>
        <v>N/A</v>
      </c>
      <c r="E166" s="46">
        <v>2266.2615681000002</v>
      </c>
      <c r="F166" s="43" t="str">
        <f t="shared" si="22"/>
        <v>N/A</v>
      </c>
      <c r="G166" s="46">
        <v>2499.2614357000002</v>
      </c>
      <c r="H166" s="43" t="str">
        <f t="shared" si="23"/>
        <v>N/A</v>
      </c>
      <c r="I166" s="12">
        <v>-7.42</v>
      </c>
      <c r="J166" s="12">
        <v>10.28</v>
      </c>
      <c r="K166" s="44" t="s">
        <v>732</v>
      </c>
      <c r="L166" s="9" t="str">
        <f t="shared" si="24"/>
        <v>Yes</v>
      </c>
    </row>
    <row r="167" spans="1:12" x14ac:dyDescent="0.2">
      <c r="A167" s="45" t="s">
        <v>1361</v>
      </c>
      <c r="B167" s="34" t="s">
        <v>217</v>
      </c>
      <c r="C167" s="46">
        <v>7904.5736841999997</v>
      </c>
      <c r="D167" s="43" t="str">
        <f t="shared" si="21"/>
        <v>N/A</v>
      </c>
      <c r="E167" s="46">
        <v>8116.2039911000002</v>
      </c>
      <c r="F167" s="43" t="str">
        <f t="shared" si="22"/>
        <v>N/A</v>
      </c>
      <c r="G167" s="46">
        <v>9471.6089286000006</v>
      </c>
      <c r="H167" s="43" t="str">
        <f t="shared" si="23"/>
        <v>N/A</v>
      </c>
      <c r="I167" s="12">
        <v>2.677</v>
      </c>
      <c r="J167" s="12">
        <v>16.7</v>
      </c>
      <c r="K167" s="44" t="s">
        <v>732</v>
      </c>
      <c r="L167" s="9" t="str">
        <f t="shared" si="24"/>
        <v>Yes</v>
      </c>
    </row>
    <row r="168" spans="1:12" x14ac:dyDescent="0.2">
      <c r="A168" s="45" t="s">
        <v>1362</v>
      </c>
      <c r="B168" s="34" t="s">
        <v>217</v>
      </c>
      <c r="C168" s="46">
        <v>12030.095378</v>
      </c>
      <c r="D168" s="43" t="str">
        <f t="shared" si="21"/>
        <v>N/A</v>
      </c>
      <c r="E168" s="46">
        <v>11844.961479</v>
      </c>
      <c r="F168" s="43" t="str">
        <f t="shared" si="22"/>
        <v>N/A</v>
      </c>
      <c r="G168" s="46">
        <v>12841.479641</v>
      </c>
      <c r="H168" s="43" t="str">
        <f t="shared" si="23"/>
        <v>N/A</v>
      </c>
      <c r="I168" s="12">
        <v>-1.54</v>
      </c>
      <c r="J168" s="12">
        <v>8.4130000000000003</v>
      </c>
      <c r="K168" s="44" t="s">
        <v>732</v>
      </c>
      <c r="L168" s="9" t="str">
        <f t="shared" si="24"/>
        <v>Yes</v>
      </c>
    </row>
    <row r="169" spans="1:12" x14ac:dyDescent="0.2">
      <c r="A169" s="45" t="s">
        <v>1363</v>
      </c>
      <c r="B169" s="34" t="s">
        <v>217</v>
      </c>
      <c r="C169" s="46">
        <v>1079.3743171000001</v>
      </c>
      <c r="D169" s="43" t="str">
        <f t="shared" si="21"/>
        <v>N/A</v>
      </c>
      <c r="E169" s="46">
        <v>1012.3420763</v>
      </c>
      <c r="F169" s="43" t="str">
        <f t="shared" si="22"/>
        <v>N/A</v>
      </c>
      <c r="G169" s="46">
        <v>1129.0852036000001</v>
      </c>
      <c r="H169" s="43" t="str">
        <f t="shared" si="23"/>
        <v>N/A</v>
      </c>
      <c r="I169" s="12">
        <v>-6.21</v>
      </c>
      <c r="J169" s="12">
        <v>11.53</v>
      </c>
      <c r="K169" s="44" t="s">
        <v>732</v>
      </c>
      <c r="L169" s="9" t="str">
        <f t="shared" si="24"/>
        <v>Yes</v>
      </c>
    </row>
    <row r="170" spans="1:12" x14ac:dyDescent="0.2">
      <c r="A170" s="45" t="s">
        <v>1364</v>
      </c>
      <c r="B170" s="34" t="s">
        <v>217</v>
      </c>
      <c r="C170" s="46">
        <v>1917.8281147</v>
      </c>
      <c r="D170" s="43" t="str">
        <f t="shared" si="21"/>
        <v>N/A</v>
      </c>
      <c r="E170" s="46">
        <v>1905.4647580999999</v>
      </c>
      <c r="F170" s="43" t="str">
        <f t="shared" si="22"/>
        <v>N/A</v>
      </c>
      <c r="G170" s="46">
        <v>2255.1241997000002</v>
      </c>
      <c r="H170" s="43" t="str">
        <f t="shared" si="23"/>
        <v>N/A</v>
      </c>
      <c r="I170" s="12">
        <v>-0.64500000000000002</v>
      </c>
      <c r="J170" s="12">
        <v>18.350000000000001</v>
      </c>
      <c r="K170" s="44" t="s">
        <v>732</v>
      </c>
      <c r="L170" s="9" t="str">
        <f t="shared" si="24"/>
        <v>Yes</v>
      </c>
    </row>
    <row r="171" spans="1:12" x14ac:dyDescent="0.2">
      <c r="A171" s="45" t="s">
        <v>85</v>
      </c>
      <c r="B171" s="34" t="s">
        <v>217</v>
      </c>
      <c r="C171" s="8">
        <v>10.28470873</v>
      </c>
      <c r="D171" s="43" t="str">
        <f t="shared" ref="D171:D202" si="25">IF($B171="N/A","N/A",IF(C171&gt;10,"No",IF(C171&lt;-10,"No","Yes")))</f>
        <v>N/A</v>
      </c>
      <c r="E171" s="8">
        <v>9.7007071597000003</v>
      </c>
      <c r="F171" s="43" t="str">
        <f t="shared" ref="F171:F202" si="26">IF($B171="N/A","N/A",IF(E171&gt;10,"No",IF(E171&lt;-10,"No","Yes")))</f>
        <v>N/A</v>
      </c>
      <c r="G171" s="8">
        <v>9.5115715288999994</v>
      </c>
      <c r="H171" s="43" t="str">
        <f t="shared" ref="H171:H202" si="27">IF($B171="N/A","N/A",IF(G171&gt;10,"No",IF(G171&lt;-10,"No","Yes")))</f>
        <v>N/A</v>
      </c>
      <c r="I171" s="12">
        <v>-5.68</v>
      </c>
      <c r="J171" s="12">
        <v>-1.95</v>
      </c>
      <c r="K171" s="44" t="s">
        <v>732</v>
      </c>
      <c r="L171" s="9" t="str">
        <f t="shared" ref="L171:L202" si="28">IF(J171="Div by 0", "N/A", IF(K171="N/A","N/A", IF(J171&gt;VALUE(MID(K171,1,2)), "No", IF(J171&lt;-1*VALUE(MID(K171,1,2)), "No", "Yes"))))</f>
        <v>Yes</v>
      </c>
    </row>
    <row r="172" spans="1:12" x14ac:dyDescent="0.2">
      <c r="A172" s="45" t="s">
        <v>465</v>
      </c>
      <c r="B172" s="34" t="s">
        <v>217</v>
      </c>
      <c r="C172" s="8">
        <v>14.736842104999999</v>
      </c>
      <c r="D172" s="43" t="str">
        <f t="shared" si="25"/>
        <v>N/A</v>
      </c>
      <c r="E172" s="8">
        <v>15.077605322</v>
      </c>
      <c r="F172" s="43" t="str">
        <f t="shared" si="26"/>
        <v>N/A</v>
      </c>
      <c r="G172" s="8">
        <v>14.821428571</v>
      </c>
      <c r="H172" s="43" t="str">
        <f t="shared" si="27"/>
        <v>N/A</v>
      </c>
      <c r="I172" s="12">
        <v>2.3119999999999998</v>
      </c>
      <c r="J172" s="12">
        <v>-1.7</v>
      </c>
      <c r="K172" s="44" t="s">
        <v>732</v>
      </c>
      <c r="L172" s="9" t="str">
        <f t="shared" si="28"/>
        <v>Yes</v>
      </c>
    </row>
    <row r="173" spans="1:12" x14ac:dyDescent="0.2">
      <c r="A173" s="45" t="s">
        <v>466</v>
      </c>
      <c r="B173" s="34" t="s">
        <v>217</v>
      </c>
      <c r="C173" s="8">
        <v>11.299868974000001</v>
      </c>
      <c r="D173" s="43" t="str">
        <f t="shared" si="25"/>
        <v>N/A</v>
      </c>
      <c r="E173" s="8">
        <v>11.723880944999999</v>
      </c>
      <c r="F173" s="43" t="str">
        <f t="shared" si="26"/>
        <v>N/A</v>
      </c>
      <c r="G173" s="8">
        <v>13.680297398</v>
      </c>
      <c r="H173" s="43" t="str">
        <f t="shared" si="27"/>
        <v>N/A</v>
      </c>
      <c r="I173" s="12">
        <v>3.7519999999999998</v>
      </c>
      <c r="J173" s="12">
        <v>16.690000000000001</v>
      </c>
      <c r="K173" s="44" t="s">
        <v>732</v>
      </c>
      <c r="L173" s="9" t="str">
        <f t="shared" si="28"/>
        <v>Yes</v>
      </c>
    </row>
    <row r="174" spans="1:12" x14ac:dyDescent="0.2">
      <c r="A174" s="2" t="s">
        <v>467</v>
      </c>
      <c r="B174" s="34" t="s">
        <v>217</v>
      </c>
      <c r="C174" s="8">
        <v>5.7013499938000001</v>
      </c>
      <c r="D174" s="43" t="str">
        <f t="shared" si="25"/>
        <v>N/A</v>
      </c>
      <c r="E174" s="8">
        <v>5.1179474785999997</v>
      </c>
      <c r="F174" s="43" t="str">
        <f t="shared" si="26"/>
        <v>N/A</v>
      </c>
      <c r="G174" s="8">
        <v>5.4805757349000004</v>
      </c>
      <c r="H174" s="43" t="str">
        <f t="shared" si="27"/>
        <v>N/A</v>
      </c>
      <c r="I174" s="12">
        <v>-10.199999999999999</v>
      </c>
      <c r="J174" s="12">
        <v>7.085</v>
      </c>
      <c r="K174" s="44" t="s">
        <v>732</v>
      </c>
      <c r="L174" s="9" t="str">
        <f t="shared" si="28"/>
        <v>Yes</v>
      </c>
    </row>
    <row r="175" spans="1:12" x14ac:dyDescent="0.2">
      <c r="A175" s="2" t="s">
        <v>468</v>
      </c>
      <c r="B175" s="34" t="s">
        <v>217</v>
      </c>
      <c r="C175" s="8">
        <v>32.594265856</v>
      </c>
      <c r="D175" s="43" t="str">
        <f t="shared" si="25"/>
        <v>N/A</v>
      </c>
      <c r="E175" s="8">
        <v>31.575022695000001</v>
      </c>
      <c r="F175" s="43" t="str">
        <f t="shared" si="26"/>
        <v>N/A</v>
      </c>
      <c r="G175" s="8">
        <v>26.924336717999999</v>
      </c>
      <c r="H175" s="43" t="str">
        <f t="shared" si="27"/>
        <v>N/A</v>
      </c>
      <c r="I175" s="12">
        <v>-3.13</v>
      </c>
      <c r="J175" s="12">
        <v>-14.7</v>
      </c>
      <c r="K175" s="44" t="s">
        <v>732</v>
      </c>
      <c r="L175" s="9" t="str">
        <f t="shared" si="28"/>
        <v>Yes</v>
      </c>
    </row>
    <row r="176" spans="1:12" x14ac:dyDescent="0.2">
      <c r="A176" s="2" t="s">
        <v>1365</v>
      </c>
      <c r="B176" s="34" t="s">
        <v>217</v>
      </c>
      <c r="C176" s="8">
        <v>1.1560252668</v>
      </c>
      <c r="D176" s="43" t="str">
        <f t="shared" si="25"/>
        <v>N/A</v>
      </c>
      <c r="E176" s="8">
        <v>0.9857377557</v>
      </c>
      <c r="F176" s="43" t="str">
        <f t="shared" si="26"/>
        <v>N/A</v>
      </c>
      <c r="G176" s="8">
        <v>0.51576209589999999</v>
      </c>
      <c r="H176" s="43" t="str">
        <f t="shared" si="27"/>
        <v>N/A</v>
      </c>
      <c r="I176" s="12">
        <v>-14.7</v>
      </c>
      <c r="J176" s="12">
        <v>-47.7</v>
      </c>
      <c r="K176" s="44" t="s">
        <v>732</v>
      </c>
      <c r="L176" s="9" t="str">
        <f t="shared" si="28"/>
        <v>No</v>
      </c>
    </row>
    <row r="177" spans="1:12" x14ac:dyDescent="0.2">
      <c r="A177" s="2" t="s">
        <v>1366</v>
      </c>
      <c r="B177" s="34" t="s">
        <v>217</v>
      </c>
      <c r="C177" s="8">
        <v>7.1052631578999996</v>
      </c>
      <c r="D177" s="43" t="str">
        <f t="shared" si="25"/>
        <v>N/A</v>
      </c>
      <c r="E177" s="8">
        <v>8.2039911308000004</v>
      </c>
      <c r="F177" s="43" t="str">
        <f t="shared" si="26"/>
        <v>N/A</v>
      </c>
      <c r="G177" s="8">
        <v>5.1785714285999997</v>
      </c>
      <c r="H177" s="43" t="str">
        <f t="shared" si="27"/>
        <v>N/A</v>
      </c>
      <c r="I177" s="12">
        <v>15.46</v>
      </c>
      <c r="J177" s="12">
        <v>-36.9</v>
      </c>
      <c r="K177" s="44" t="s">
        <v>732</v>
      </c>
      <c r="L177" s="9" t="str">
        <f t="shared" si="28"/>
        <v>No</v>
      </c>
    </row>
    <row r="178" spans="1:12" x14ac:dyDescent="0.2">
      <c r="A178" s="2" t="s">
        <v>1367</v>
      </c>
      <c r="B178" s="34" t="s">
        <v>217</v>
      </c>
      <c r="C178" s="8">
        <v>6.4654588172</v>
      </c>
      <c r="D178" s="43" t="str">
        <f t="shared" si="25"/>
        <v>N/A</v>
      </c>
      <c r="E178" s="8">
        <v>6.0552424426</v>
      </c>
      <c r="F178" s="43" t="str">
        <f t="shared" si="26"/>
        <v>N/A</v>
      </c>
      <c r="G178" s="8">
        <v>3.4288213427000001</v>
      </c>
      <c r="H178" s="43" t="str">
        <f t="shared" si="27"/>
        <v>N/A</v>
      </c>
      <c r="I178" s="12">
        <v>-6.34</v>
      </c>
      <c r="J178" s="12">
        <v>-43.4</v>
      </c>
      <c r="K178" s="44" t="s">
        <v>732</v>
      </c>
      <c r="L178" s="9" t="str">
        <f t="shared" si="28"/>
        <v>No</v>
      </c>
    </row>
    <row r="179" spans="1:12" x14ac:dyDescent="0.2">
      <c r="A179" s="2" t="s">
        <v>1368</v>
      </c>
      <c r="B179" s="34" t="s">
        <v>217</v>
      </c>
      <c r="C179" s="8">
        <v>0.4300438989</v>
      </c>
      <c r="D179" s="43" t="str">
        <f t="shared" si="25"/>
        <v>N/A</v>
      </c>
      <c r="E179" s="8">
        <v>0.33581164019999998</v>
      </c>
      <c r="F179" s="43" t="str">
        <f t="shared" si="26"/>
        <v>N/A</v>
      </c>
      <c r="G179" s="8">
        <v>0.16110661949999999</v>
      </c>
      <c r="H179" s="43" t="str">
        <f t="shared" si="27"/>
        <v>N/A</v>
      </c>
      <c r="I179" s="12">
        <v>-21.9</v>
      </c>
      <c r="J179" s="12">
        <v>-52</v>
      </c>
      <c r="K179" s="44" t="s">
        <v>732</v>
      </c>
      <c r="L179" s="9" t="str">
        <f t="shared" si="28"/>
        <v>No</v>
      </c>
    </row>
    <row r="180" spans="1:12" x14ac:dyDescent="0.2">
      <c r="A180" s="2" t="s">
        <v>1369</v>
      </c>
      <c r="B180" s="34" t="s">
        <v>217</v>
      </c>
      <c r="C180" s="8">
        <v>0.66029539530000003</v>
      </c>
      <c r="D180" s="43" t="str">
        <f t="shared" si="25"/>
        <v>N/A</v>
      </c>
      <c r="E180" s="8">
        <v>0.66463493709999999</v>
      </c>
      <c r="F180" s="43" t="str">
        <f t="shared" si="26"/>
        <v>N/A</v>
      </c>
      <c r="G180" s="8">
        <v>0.244171158</v>
      </c>
      <c r="H180" s="43" t="str">
        <f t="shared" si="27"/>
        <v>N/A</v>
      </c>
      <c r="I180" s="12">
        <v>0.65720000000000001</v>
      </c>
      <c r="J180" s="12">
        <v>-63.3</v>
      </c>
      <c r="K180" s="44" t="s">
        <v>732</v>
      </c>
      <c r="L180" s="9" t="str">
        <f t="shared" si="28"/>
        <v>No</v>
      </c>
    </row>
    <row r="181" spans="1:12" x14ac:dyDescent="0.2">
      <c r="A181" s="2" t="s">
        <v>86</v>
      </c>
      <c r="B181" s="34" t="s">
        <v>217</v>
      </c>
      <c r="C181" s="8">
        <v>5.3233611966999996</v>
      </c>
      <c r="D181" s="43" t="str">
        <f t="shared" si="25"/>
        <v>N/A</v>
      </c>
      <c r="E181" s="8">
        <v>7.0048309178999997</v>
      </c>
      <c r="F181" s="43" t="str">
        <f t="shared" si="26"/>
        <v>N/A</v>
      </c>
      <c r="G181" s="8">
        <v>2.7397260274000002</v>
      </c>
      <c r="H181" s="43" t="str">
        <f t="shared" si="27"/>
        <v>N/A</v>
      </c>
      <c r="I181" s="12">
        <v>31.59</v>
      </c>
      <c r="J181" s="12">
        <v>-60.9</v>
      </c>
      <c r="K181" s="44" t="s">
        <v>732</v>
      </c>
      <c r="L181" s="9" t="str">
        <f t="shared" si="28"/>
        <v>No</v>
      </c>
    </row>
    <row r="182" spans="1:12" x14ac:dyDescent="0.2">
      <c r="A182" s="2" t="s">
        <v>87</v>
      </c>
      <c r="B182" s="34" t="s">
        <v>217</v>
      </c>
      <c r="C182" s="8">
        <v>58.635859670000002</v>
      </c>
      <c r="D182" s="43" t="str">
        <f t="shared" si="25"/>
        <v>N/A</v>
      </c>
      <c r="E182" s="8">
        <v>61.433367461000003</v>
      </c>
      <c r="F182" s="43" t="str">
        <f t="shared" si="26"/>
        <v>N/A</v>
      </c>
      <c r="G182" s="8">
        <v>60.49076883</v>
      </c>
      <c r="H182" s="43" t="str">
        <f t="shared" si="27"/>
        <v>N/A</v>
      </c>
      <c r="I182" s="12">
        <v>4.7709999999999999</v>
      </c>
      <c r="J182" s="12">
        <v>-1.53</v>
      </c>
      <c r="K182" s="44" t="s">
        <v>732</v>
      </c>
      <c r="L182" s="9" t="str">
        <f t="shared" si="28"/>
        <v>Yes</v>
      </c>
    </row>
    <row r="183" spans="1:12" x14ac:dyDescent="0.2">
      <c r="A183" s="2" t="s">
        <v>469</v>
      </c>
      <c r="B183" s="34" t="s">
        <v>217</v>
      </c>
      <c r="C183" s="8">
        <v>77.631578946999994</v>
      </c>
      <c r="D183" s="43" t="str">
        <f t="shared" si="25"/>
        <v>N/A</v>
      </c>
      <c r="E183" s="8">
        <v>83.813747227999997</v>
      </c>
      <c r="F183" s="43" t="str">
        <f t="shared" si="26"/>
        <v>N/A</v>
      </c>
      <c r="G183" s="8">
        <v>81.607142856999999</v>
      </c>
      <c r="H183" s="43" t="str">
        <f t="shared" si="27"/>
        <v>N/A</v>
      </c>
      <c r="I183" s="12">
        <v>7.9630000000000001</v>
      </c>
      <c r="J183" s="12">
        <v>-2.63</v>
      </c>
      <c r="K183" s="44" t="s">
        <v>732</v>
      </c>
      <c r="L183" s="9" t="str">
        <f t="shared" si="28"/>
        <v>Yes</v>
      </c>
    </row>
    <row r="184" spans="1:12" x14ac:dyDescent="0.2">
      <c r="A184" s="2" t="s">
        <v>470</v>
      </c>
      <c r="B184" s="34" t="s">
        <v>217</v>
      </c>
      <c r="C184" s="8">
        <v>81.584060000999997</v>
      </c>
      <c r="D184" s="43" t="str">
        <f t="shared" si="25"/>
        <v>N/A</v>
      </c>
      <c r="E184" s="8">
        <v>85.299734501000003</v>
      </c>
      <c r="F184" s="43" t="str">
        <f t="shared" si="26"/>
        <v>N/A</v>
      </c>
      <c r="G184" s="8">
        <v>82.899628253000003</v>
      </c>
      <c r="H184" s="43" t="str">
        <f t="shared" si="27"/>
        <v>N/A</v>
      </c>
      <c r="I184" s="12">
        <v>4.5540000000000003</v>
      </c>
      <c r="J184" s="12">
        <v>-2.81</v>
      </c>
      <c r="K184" s="44" t="s">
        <v>732</v>
      </c>
      <c r="L184" s="9" t="str">
        <f t="shared" si="28"/>
        <v>Yes</v>
      </c>
    </row>
    <row r="185" spans="1:12" x14ac:dyDescent="0.2">
      <c r="A185" s="2" t="s">
        <v>471</v>
      </c>
      <c r="B185" s="34" t="s">
        <v>217</v>
      </c>
      <c r="C185" s="8">
        <v>53.946770886000003</v>
      </c>
      <c r="D185" s="43" t="str">
        <f t="shared" si="25"/>
        <v>N/A</v>
      </c>
      <c r="E185" s="8">
        <v>56.573449256000004</v>
      </c>
      <c r="F185" s="43" t="str">
        <f t="shared" si="26"/>
        <v>N/A</v>
      </c>
      <c r="G185" s="8">
        <v>55.468477985</v>
      </c>
      <c r="H185" s="43" t="str">
        <f t="shared" si="27"/>
        <v>N/A</v>
      </c>
      <c r="I185" s="12">
        <v>4.8689999999999998</v>
      </c>
      <c r="J185" s="12">
        <v>-1.95</v>
      </c>
      <c r="K185" s="44" t="s">
        <v>732</v>
      </c>
      <c r="L185" s="9" t="str">
        <f t="shared" si="28"/>
        <v>Yes</v>
      </c>
    </row>
    <row r="186" spans="1:12" x14ac:dyDescent="0.2">
      <c r="A186" s="2" t="s">
        <v>472</v>
      </c>
      <c r="B186" s="34" t="s">
        <v>217</v>
      </c>
      <c r="C186" s="8">
        <v>64.417028670999997</v>
      </c>
      <c r="D186" s="43" t="str">
        <f t="shared" si="25"/>
        <v>N/A</v>
      </c>
      <c r="E186" s="8">
        <v>69.267928932999993</v>
      </c>
      <c r="F186" s="43" t="str">
        <f t="shared" si="26"/>
        <v>N/A</v>
      </c>
      <c r="G186" s="8">
        <v>70.223029509</v>
      </c>
      <c r="H186" s="43" t="str">
        <f t="shared" si="27"/>
        <v>N/A</v>
      </c>
      <c r="I186" s="12">
        <v>7.53</v>
      </c>
      <c r="J186" s="12">
        <v>1.379</v>
      </c>
      <c r="K186" s="44" t="s">
        <v>732</v>
      </c>
      <c r="L186" s="9" t="str">
        <f t="shared" si="28"/>
        <v>Yes</v>
      </c>
    </row>
    <row r="187" spans="1:12" x14ac:dyDescent="0.2">
      <c r="A187" s="2" t="s">
        <v>116</v>
      </c>
      <c r="B187" s="34" t="s">
        <v>217</v>
      </c>
      <c r="C187" s="8">
        <v>80.541343287999993</v>
      </c>
      <c r="D187" s="43" t="str">
        <f t="shared" si="25"/>
        <v>N/A</v>
      </c>
      <c r="E187" s="8">
        <v>80.915736089000006</v>
      </c>
      <c r="F187" s="43" t="str">
        <f t="shared" si="26"/>
        <v>N/A</v>
      </c>
      <c r="G187" s="8">
        <v>83.739363510999993</v>
      </c>
      <c r="H187" s="43" t="str">
        <f t="shared" si="27"/>
        <v>N/A</v>
      </c>
      <c r="I187" s="12">
        <v>0.46479999999999999</v>
      </c>
      <c r="J187" s="12">
        <v>3.49</v>
      </c>
      <c r="K187" s="44" t="s">
        <v>732</v>
      </c>
      <c r="L187" s="9" t="str">
        <f t="shared" si="28"/>
        <v>Yes</v>
      </c>
    </row>
    <row r="188" spans="1:12" x14ac:dyDescent="0.2">
      <c r="A188" s="2" t="s">
        <v>473</v>
      </c>
      <c r="B188" s="34" t="s">
        <v>217</v>
      </c>
      <c r="C188" s="8">
        <v>82.894736842</v>
      </c>
      <c r="D188" s="43" t="str">
        <f t="shared" si="25"/>
        <v>N/A</v>
      </c>
      <c r="E188" s="8">
        <v>85.809312638999998</v>
      </c>
      <c r="F188" s="43" t="str">
        <f t="shared" si="26"/>
        <v>N/A</v>
      </c>
      <c r="G188" s="8">
        <v>87.142857143000001</v>
      </c>
      <c r="H188" s="43" t="str">
        <f t="shared" si="27"/>
        <v>N/A</v>
      </c>
      <c r="I188" s="12">
        <v>3.516</v>
      </c>
      <c r="J188" s="12">
        <v>1.554</v>
      </c>
      <c r="K188" s="44" t="s">
        <v>732</v>
      </c>
      <c r="L188" s="9" t="str">
        <f t="shared" si="28"/>
        <v>Yes</v>
      </c>
    </row>
    <row r="189" spans="1:12" x14ac:dyDescent="0.2">
      <c r="A189" s="2" t="s">
        <v>474</v>
      </c>
      <c r="B189" s="34" t="s">
        <v>217</v>
      </c>
      <c r="C189" s="8">
        <v>92.608322414</v>
      </c>
      <c r="D189" s="43" t="str">
        <f t="shared" si="25"/>
        <v>N/A</v>
      </c>
      <c r="E189" s="8">
        <v>93.283338767999993</v>
      </c>
      <c r="F189" s="43" t="str">
        <f t="shared" si="26"/>
        <v>N/A</v>
      </c>
      <c r="G189" s="8">
        <v>93.054887382000004</v>
      </c>
      <c r="H189" s="43" t="str">
        <f t="shared" si="27"/>
        <v>N/A</v>
      </c>
      <c r="I189" s="12">
        <v>0.72889999999999999</v>
      </c>
      <c r="J189" s="12">
        <v>-0.245</v>
      </c>
      <c r="K189" s="44" t="s">
        <v>732</v>
      </c>
      <c r="L189" s="9" t="str">
        <f t="shared" si="28"/>
        <v>Yes</v>
      </c>
    </row>
    <row r="190" spans="1:12" x14ac:dyDescent="0.2">
      <c r="A190" s="2" t="s">
        <v>475</v>
      </c>
      <c r="B190" s="34" t="s">
        <v>217</v>
      </c>
      <c r="C190" s="8">
        <v>78.210191695999995</v>
      </c>
      <c r="D190" s="43" t="str">
        <f t="shared" si="25"/>
        <v>N/A</v>
      </c>
      <c r="E190" s="8">
        <v>78.944991763999994</v>
      </c>
      <c r="F190" s="43" t="str">
        <f t="shared" si="26"/>
        <v>N/A</v>
      </c>
      <c r="G190" s="8">
        <v>82.208636022999997</v>
      </c>
      <c r="H190" s="43" t="str">
        <f t="shared" si="27"/>
        <v>N/A</v>
      </c>
      <c r="I190" s="12">
        <v>0.9395</v>
      </c>
      <c r="J190" s="12">
        <v>4.1340000000000003</v>
      </c>
      <c r="K190" s="44" t="s">
        <v>732</v>
      </c>
      <c r="L190" s="9" t="str">
        <f t="shared" si="28"/>
        <v>Yes</v>
      </c>
    </row>
    <row r="191" spans="1:12" x14ac:dyDescent="0.2">
      <c r="A191" s="2" t="s">
        <v>476</v>
      </c>
      <c r="B191" s="34" t="s">
        <v>217</v>
      </c>
      <c r="C191" s="8">
        <v>83.002606428999997</v>
      </c>
      <c r="D191" s="43" t="str">
        <f t="shared" si="25"/>
        <v>N/A</v>
      </c>
      <c r="E191" s="8">
        <v>82.281805212999998</v>
      </c>
      <c r="F191" s="43" t="str">
        <f t="shared" si="26"/>
        <v>N/A</v>
      </c>
      <c r="G191" s="8">
        <v>85.063871602000006</v>
      </c>
      <c r="H191" s="43" t="str">
        <f t="shared" si="27"/>
        <v>N/A</v>
      </c>
      <c r="I191" s="12">
        <v>-0.86799999999999999</v>
      </c>
      <c r="J191" s="12">
        <v>3.3809999999999998</v>
      </c>
      <c r="K191" s="44" t="s">
        <v>732</v>
      </c>
      <c r="L191" s="9" t="str">
        <f t="shared" si="28"/>
        <v>Yes</v>
      </c>
    </row>
    <row r="192" spans="1:12" x14ac:dyDescent="0.2">
      <c r="A192" s="2" t="s">
        <v>1370</v>
      </c>
      <c r="B192" s="34" t="s">
        <v>217</v>
      </c>
      <c r="C192" s="35">
        <v>4.6595292256</v>
      </c>
      <c r="D192" s="43" t="str">
        <f t="shared" si="25"/>
        <v>N/A</v>
      </c>
      <c r="E192" s="35">
        <v>5.0660252319000003</v>
      </c>
      <c r="F192" s="43" t="str">
        <f t="shared" si="26"/>
        <v>N/A</v>
      </c>
      <c r="G192" s="35">
        <v>1.2857938718999999</v>
      </c>
      <c r="H192" s="43" t="str">
        <f t="shared" si="27"/>
        <v>N/A</v>
      </c>
      <c r="I192" s="12">
        <v>8.7240000000000002</v>
      </c>
      <c r="J192" s="12">
        <v>-74.599999999999994</v>
      </c>
      <c r="K192" s="44" t="s">
        <v>732</v>
      </c>
      <c r="L192" s="9" t="str">
        <f t="shared" si="28"/>
        <v>No</v>
      </c>
    </row>
    <row r="193" spans="1:12" x14ac:dyDescent="0.2">
      <c r="A193" s="2" t="s">
        <v>1371</v>
      </c>
      <c r="B193" s="34" t="s">
        <v>217</v>
      </c>
      <c r="C193" s="35">
        <v>6.7857142857000001</v>
      </c>
      <c r="D193" s="43" t="str">
        <f t="shared" si="25"/>
        <v>N/A</v>
      </c>
      <c r="E193" s="35">
        <v>8.75</v>
      </c>
      <c r="F193" s="43" t="str">
        <f t="shared" si="26"/>
        <v>N/A</v>
      </c>
      <c r="G193" s="35">
        <v>2.0963855422000002</v>
      </c>
      <c r="H193" s="43" t="str">
        <f t="shared" si="27"/>
        <v>N/A</v>
      </c>
      <c r="I193" s="12">
        <v>28.95</v>
      </c>
      <c r="J193" s="12">
        <v>-76</v>
      </c>
      <c r="K193" s="44" t="s">
        <v>732</v>
      </c>
      <c r="L193" s="9" t="str">
        <f t="shared" si="28"/>
        <v>No</v>
      </c>
    </row>
    <row r="194" spans="1:12" x14ac:dyDescent="0.2">
      <c r="A194" s="2" t="s">
        <v>1372</v>
      </c>
      <c r="B194" s="34" t="s">
        <v>217</v>
      </c>
      <c r="C194" s="35">
        <v>9.6805277888999992</v>
      </c>
      <c r="D194" s="43" t="str">
        <f t="shared" si="25"/>
        <v>N/A</v>
      </c>
      <c r="E194" s="35">
        <v>10.820818435</v>
      </c>
      <c r="F194" s="43" t="str">
        <f t="shared" si="26"/>
        <v>N/A</v>
      </c>
      <c r="G194" s="35">
        <v>2.1908567775000001</v>
      </c>
      <c r="H194" s="43" t="str">
        <f t="shared" si="27"/>
        <v>N/A</v>
      </c>
      <c r="I194" s="12">
        <v>11.78</v>
      </c>
      <c r="J194" s="12">
        <v>-79.8</v>
      </c>
      <c r="K194" s="44" t="s">
        <v>732</v>
      </c>
      <c r="L194" s="9" t="str">
        <f t="shared" si="28"/>
        <v>No</v>
      </c>
    </row>
    <row r="195" spans="1:12" x14ac:dyDescent="0.2">
      <c r="A195" s="2" t="s">
        <v>1373</v>
      </c>
      <c r="B195" s="34" t="s">
        <v>217</v>
      </c>
      <c r="C195" s="35">
        <v>4.6550808592999999</v>
      </c>
      <c r="D195" s="43" t="str">
        <f t="shared" si="25"/>
        <v>N/A</v>
      </c>
      <c r="E195" s="35">
        <v>5.2792344973000001</v>
      </c>
      <c r="F195" s="43" t="str">
        <f t="shared" si="26"/>
        <v>N/A</v>
      </c>
      <c r="G195" s="35">
        <v>1.2107246689</v>
      </c>
      <c r="H195" s="43" t="str">
        <f t="shared" si="27"/>
        <v>N/A</v>
      </c>
      <c r="I195" s="12">
        <v>13.41</v>
      </c>
      <c r="J195" s="12">
        <v>-77.099999999999994</v>
      </c>
      <c r="K195" s="44" t="s">
        <v>732</v>
      </c>
      <c r="L195" s="9" t="str">
        <f t="shared" si="28"/>
        <v>No</v>
      </c>
    </row>
    <row r="196" spans="1:12" x14ac:dyDescent="0.2">
      <c r="A196" s="2" t="s">
        <v>1374</v>
      </c>
      <c r="B196" s="34" t="s">
        <v>217</v>
      </c>
      <c r="C196" s="35">
        <v>3.3118669368</v>
      </c>
      <c r="D196" s="43" t="str">
        <f t="shared" si="25"/>
        <v>N/A</v>
      </c>
      <c r="E196" s="35">
        <v>3.3768354039999999</v>
      </c>
      <c r="F196" s="43" t="str">
        <f t="shared" si="26"/>
        <v>N/A</v>
      </c>
      <c r="G196" s="35">
        <v>1.0423578854</v>
      </c>
      <c r="H196" s="43" t="str">
        <f t="shared" si="27"/>
        <v>N/A</v>
      </c>
      <c r="I196" s="12">
        <v>1.962</v>
      </c>
      <c r="J196" s="12">
        <v>-69.099999999999994</v>
      </c>
      <c r="K196" s="44" t="s">
        <v>732</v>
      </c>
      <c r="L196" s="9" t="str">
        <f t="shared" si="28"/>
        <v>No</v>
      </c>
    </row>
    <row r="197" spans="1:12" x14ac:dyDescent="0.2">
      <c r="A197" s="2" t="s">
        <v>1375</v>
      </c>
      <c r="B197" s="34" t="s">
        <v>217</v>
      </c>
      <c r="C197" s="35">
        <v>80.072591289000002</v>
      </c>
      <c r="D197" s="43" t="str">
        <f t="shared" si="25"/>
        <v>N/A</v>
      </c>
      <c r="E197" s="35">
        <v>101.02125604</v>
      </c>
      <c r="F197" s="43" t="str">
        <f t="shared" si="26"/>
        <v>N/A</v>
      </c>
      <c r="G197" s="35">
        <v>105.95719178</v>
      </c>
      <c r="H197" s="43" t="str">
        <f t="shared" si="27"/>
        <v>N/A</v>
      </c>
      <c r="I197" s="12">
        <v>26.16</v>
      </c>
      <c r="J197" s="12">
        <v>4.8860000000000001</v>
      </c>
      <c r="K197" s="44" t="s">
        <v>732</v>
      </c>
      <c r="L197" s="9" t="str">
        <f t="shared" si="28"/>
        <v>Yes</v>
      </c>
    </row>
    <row r="198" spans="1:12" x14ac:dyDescent="0.2">
      <c r="A198" s="2" t="s">
        <v>1376</v>
      </c>
      <c r="B198" s="34" t="s">
        <v>217</v>
      </c>
      <c r="C198" s="35">
        <v>206.14814815</v>
      </c>
      <c r="D198" s="43" t="str">
        <f t="shared" si="25"/>
        <v>N/A</v>
      </c>
      <c r="E198" s="35">
        <v>288.43243243000001</v>
      </c>
      <c r="F198" s="43" t="str">
        <f t="shared" si="26"/>
        <v>N/A</v>
      </c>
      <c r="G198" s="35">
        <v>99.448275862000003</v>
      </c>
      <c r="H198" s="43" t="str">
        <f t="shared" si="27"/>
        <v>N/A</v>
      </c>
      <c r="I198" s="12">
        <v>39.92</v>
      </c>
      <c r="J198" s="12">
        <v>-65.5</v>
      </c>
      <c r="K198" s="44" t="s">
        <v>732</v>
      </c>
      <c r="L198" s="9" t="str">
        <f t="shared" si="28"/>
        <v>No</v>
      </c>
    </row>
    <row r="199" spans="1:12" x14ac:dyDescent="0.2">
      <c r="A199" s="2" t="s">
        <v>1377</v>
      </c>
      <c r="B199" s="34" t="s">
        <v>217</v>
      </c>
      <c r="C199" s="35">
        <v>116.39273235</v>
      </c>
      <c r="D199" s="43" t="str">
        <f t="shared" si="25"/>
        <v>N/A</v>
      </c>
      <c r="E199" s="35">
        <v>144.99307691999999</v>
      </c>
      <c r="F199" s="43" t="str">
        <f t="shared" si="26"/>
        <v>N/A</v>
      </c>
      <c r="G199" s="35">
        <v>140.13520407999999</v>
      </c>
      <c r="H199" s="43" t="str">
        <f t="shared" si="27"/>
        <v>N/A</v>
      </c>
      <c r="I199" s="12">
        <v>24.57</v>
      </c>
      <c r="J199" s="12">
        <v>-3.35</v>
      </c>
      <c r="K199" s="44" t="s">
        <v>732</v>
      </c>
      <c r="L199" s="9" t="str">
        <f t="shared" si="28"/>
        <v>Yes</v>
      </c>
    </row>
    <row r="200" spans="1:12" x14ac:dyDescent="0.2">
      <c r="A200" s="2" t="s">
        <v>1378</v>
      </c>
      <c r="B200" s="34" t="s">
        <v>217</v>
      </c>
      <c r="C200" s="35">
        <v>13.592000000000001</v>
      </c>
      <c r="D200" s="43" t="str">
        <f t="shared" si="25"/>
        <v>N/A</v>
      </c>
      <c r="E200" s="35">
        <v>16.267045455000002</v>
      </c>
      <c r="F200" s="43" t="str">
        <f t="shared" si="26"/>
        <v>N/A</v>
      </c>
      <c r="G200" s="35">
        <v>12.098901099000001</v>
      </c>
      <c r="H200" s="43" t="str">
        <f t="shared" si="27"/>
        <v>N/A</v>
      </c>
      <c r="I200" s="12">
        <v>19.68</v>
      </c>
      <c r="J200" s="12">
        <v>-25.6</v>
      </c>
      <c r="K200" s="44" t="s">
        <v>732</v>
      </c>
      <c r="L200" s="9" t="str">
        <f t="shared" si="28"/>
        <v>Yes</v>
      </c>
    </row>
    <row r="201" spans="1:12" x14ac:dyDescent="0.2">
      <c r="A201" s="2" t="s">
        <v>1379</v>
      </c>
      <c r="B201" s="34" t="s">
        <v>217</v>
      </c>
      <c r="C201" s="35">
        <v>7.2947368420999998</v>
      </c>
      <c r="D201" s="43" t="str">
        <f t="shared" si="25"/>
        <v>N/A</v>
      </c>
      <c r="E201" s="35">
        <v>6.6439024389999997</v>
      </c>
      <c r="F201" s="43" t="str">
        <f t="shared" si="26"/>
        <v>N/A</v>
      </c>
      <c r="G201" s="35">
        <v>93.963414634000003</v>
      </c>
      <c r="H201" s="43" t="str">
        <f t="shared" si="27"/>
        <v>N/A</v>
      </c>
      <c r="I201" s="12">
        <v>-8.92</v>
      </c>
      <c r="J201" s="12">
        <v>1314</v>
      </c>
      <c r="K201" s="44" t="s">
        <v>732</v>
      </c>
      <c r="L201" s="9" t="str">
        <f t="shared" si="28"/>
        <v>No</v>
      </c>
    </row>
    <row r="202" spans="1:12" x14ac:dyDescent="0.2">
      <c r="A202" s="2" t="s">
        <v>28</v>
      </c>
      <c r="B202" s="34" t="s">
        <v>217</v>
      </c>
      <c r="C202" s="8">
        <v>4.8321144124000002</v>
      </c>
      <c r="D202" s="43" t="str">
        <f t="shared" si="25"/>
        <v>N/A</v>
      </c>
      <c r="E202" s="8">
        <v>4.5415367033000003</v>
      </c>
      <c r="F202" s="43" t="str">
        <f t="shared" si="26"/>
        <v>N/A</v>
      </c>
      <c r="G202" s="8">
        <v>3.7423662352</v>
      </c>
      <c r="H202" s="43" t="str">
        <f t="shared" si="27"/>
        <v>N/A</v>
      </c>
      <c r="I202" s="12">
        <v>-6.01</v>
      </c>
      <c r="J202" s="12">
        <v>-17.600000000000001</v>
      </c>
      <c r="K202" s="44" t="s">
        <v>732</v>
      </c>
      <c r="L202" s="9" t="str">
        <f t="shared" si="28"/>
        <v>Yes</v>
      </c>
    </row>
    <row r="203" spans="1:12" x14ac:dyDescent="0.2">
      <c r="A203" s="2" t="s">
        <v>123</v>
      </c>
      <c r="B203" s="34" t="s">
        <v>217</v>
      </c>
      <c r="C203" s="35">
        <v>0</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t="s">
        <v>1743</v>
      </c>
      <c r="J203" s="12">
        <v>-66.7</v>
      </c>
      <c r="K203" s="14" t="s">
        <v>217</v>
      </c>
      <c r="L203" s="9" t="str">
        <f t="shared" ref="L203:L213" si="32">IF(J203="Div by 0", "N/A", IF(K203="N/A","N/A", IF(J203&gt;VALUE(MID(K203,1,2)), "No", IF(J203&lt;-1*VALUE(MID(K203,1,2)), "No", "Yes"))))</f>
        <v>N/A</v>
      </c>
    </row>
    <row r="204" spans="1:12" x14ac:dyDescent="0.2">
      <c r="A204" s="2" t="s">
        <v>124</v>
      </c>
      <c r="B204" s="34" t="s">
        <v>217</v>
      </c>
      <c r="C204" s="35">
        <v>13</v>
      </c>
      <c r="D204" s="43" t="str">
        <f t="shared" si="29"/>
        <v>N/A</v>
      </c>
      <c r="E204" s="35">
        <v>24</v>
      </c>
      <c r="F204" s="43" t="str">
        <f t="shared" si="30"/>
        <v>N/A</v>
      </c>
      <c r="G204" s="35">
        <v>11</v>
      </c>
      <c r="H204" s="43" t="str">
        <f t="shared" si="31"/>
        <v>N/A</v>
      </c>
      <c r="I204" s="12">
        <v>84.62</v>
      </c>
      <c r="J204" s="12">
        <v>-54.2</v>
      </c>
      <c r="K204" s="14" t="s">
        <v>217</v>
      </c>
      <c r="L204" s="9" t="str">
        <f t="shared" si="32"/>
        <v>N/A</v>
      </c>
    </row>
    <row r="205" spans="1:12" ht="25.5" x14ac:dyDescent="0.2">
      <c r="A205" s="2" t="s">
        <v>1627</v>
      </c>
      <c r="B205" s="34" t="s">
        <v>217</v>
      </c>
      <c r="C205" s="35">
        <v>11</v>
      </c>
      <c r="D205" s="43" t="str">
        <f t="shared" si="29"/>
        <v>N/A</v>
      </c>
      <c r="E205" s="35">
        <v>19</v>
      </c>
      <c r="F205" s="43" t="str">
        <f t="shared" si="30"/>
        <v>N/A</v>
      </c>
      <c r="G205" s="35">
        <v>11</v>
      </c>
      <c r="H205" s="43" t="str">
        <f t="shared" si="31"/>
        <v>N/A</v>
      </c>
      <c r="I205" s="12">
        <v>137.5</v>
      </c>
      <c r="J205" s="12">
        <v>-57.9</v>
      </c>
      <c r="K205" s="14" t="s">
        <v>217</v>
      </c>
      <c r="L205" s="9" t="str">
        <f t="shared" si="32"/>
        <v>N/A</v>
      </c>
    </row>
    <row r="206" spans="1:12" ht="25.5" x14ac:dyDescent="0.2">
      <c r="A206" s="2" t="s">
        <v>1380</v>
      </c>
      <c r="B206" s="34" t="s">
        <v>217</v>
      </c>
      <c r="C206" s="35">
        <v>38</v>
      </c>
      <c r="D206" s="43" t="str">
        <f t="shared" si="29"/>
        <v>N/A</v>
      </c>
      <c r="E206" s="35">
        <v>48</v>
      </c>
      <c r="F206" s="43" t="str">
        <f t="shared" si="30"/>
        <v>N/A</v>
      </c>
      <c r="G206" s="35">
        <v>13</v>
      </c>
      <c r="H206" s="43" t="str">
        <f t="shared" si="31"/>
        <v>N/A</v>
      </c>
      <c r="I206" s="12">
        <v>26.32</v>
      </c>
      <c r="J206" s="12">
        <v>-72.900000000000006</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0</v>
      </c>
      <c r="J207" s="12">
        <v>-20</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0</v>
      </c>
      <c r="J208" s="12">
        <v>50</v>
      </c>
      <c r="K208" s="14" t="s">
        <v>217</v>
      </c>
      <c r="L208" s="9" t="str">
        <f t="shared" si="32"/>
        <v>N/A</v>
      </c>
    </row>
    <row r="209" spans="1:12" x14ac:dyDescent="0.2">
      <c r="A209" s="2" t="s">
        <v>125</v>
      </c>
      <c r="B209" s="34" t="s">
        <v>217</v>
      </c>
      <c r="C209" s="46">
        <v>953963</v>
      </c>
      <c r="D209" s="43" t="str">
        <f t="shared" si="29"/>
        <v>N/A</v>
      </c>
      <c r="E209" s="46">
        <v>1639521</v>
      </c>
      <c r="F209" s="43" t="str">
        <f t="shared" si="30"/>
        <v>N/A</v>
      </c>
      <c r="G209" s="46">
        <v>1208200</v>
      </c>
      <c r="H209" s="43" t="str">
        <f t="shared" si="31"/>
        <v>N/A</v>
      </c>
      <c r="I209" s="12">
        <v>71.86</v>
      </c>
      <c r="J209" s="12">
        <v>-26.3</v>
      </c>
      <c r="K209" s="14" t="s">
        <v>217</v>
      </c>
      <c r="L209" s="9" t="str">
        <f t="shared" si="32"/>
        <v>N/A</v>
      </c>
    </row>
    <row r="210" spans="1:12" x14ac:dyDescent="0.2">
      <c r="A210" s="45" t="s">
        <v>1624</v>
      </c>
      <c r="B210" s="34" t="s">
        <v>217</v>
      </c>
      <c r="C210" s="46">
        <v>895017</v>
      </c>
      <c r="D210" s="43" t="str">
        <f t="shared" si="29"/>
        <v>N/A</v>
      </c>
      <c r="E210" s="46">
        <v>1553661</v>
      </c>
      <c r="F210" s="43" t="str">
        <f t="shared" si="30"/>
        <v>N/A</v>
      </c>
      <c r="G210" s="46">
        <v>1143120</v>
      </c>
      <c r="H210" s="43" t="str">
        <f t="shared" si="31"/>
        <v>N/A</v>
      </c>
      <c r="I210" s="12">
        <v>73.59</v>
      </c>
      <c r="J210" s="12">
        <v>-26.4</v>
      </c>
      <c r="K210" s="14" t="s">
        <v>217</v>
      </c>
      <c r="L210" s="9" t="str">
        <f t="shared" si="32"/>
        <v>N/A</v>
      </c>
    </row>
    <row r="211" spans="1:12" x14ac:dyDescent="0.2">
      <c r="A211" s="45" t="s">
        <v>1381</v>
      </c>
      <c r="B211" s="34" t="s">
        <v>217</v>
      </c>
      <c r="C211" s="46">
        <v>289352</v>
      </c>
      <c r="D211" s="43" t="str">
        <f t="shared" si="29"/>
        <v>N/A</v>
      </c>
      <c r="E211" s="46">
        <v>495586</v>
      </c>
      <c r="F211" s="43" t="str">
        <f t="shared" si="30"/>
        <v>N/A</v>
      </c>
      <c r="G211" s="46">
        <v>323414</v>
      </c>
      <c r="H211" s="43" t="str">
        <f t="shared" si="31"/>
        <v>N/A</v>
      </c>
      <c r="I211" s="12">
        <v>71.27</v>
      </c>
      <c r="J211" s="12">
        <v>-34.700000000000003</v>
      </c>
      <c r="K211" s="14" t="s">
        <v>217</v>
      </c>
      <c r="L211" s="9" t="str">
        <f t="shared" si="32"/>
        <v>N/A</v>
      </c>
    </row>
    <row r="212" spans="1:12" x14ac:dyDescent="0.2">
      <c r="A212" s="45" t="s">
        <v>1618</v>
      </c>
      <c r="B212" s="34" t="s">
        <v>217</v>
      </c>
      <c r="C212" s="46">
        <v>523655</v>
      </c>
      <c r="D212" s="43" t="str">
        <f t="shared" si="29"/>
        <v>N/A</v>
      </c>
      <c r="E212" s="46">
        <v>394069</v>
      </c>
      <c r="F212" s="43" t="str">
        <f t="shared" si="30"/>
        <v>N/A</v>
      </c>
      <c r="G212" s="46">
        <v>262460</v>
      </c>
      <c r="H212" s="43" t="str">
        <f t="shared" si="31"/>
        <v>N/A</v>
      </c>
      <c r="I212" s="12">
        <v>-24.7</v>
      </c>
      <c r="J212" s="12">
        <v>-33.4</v>
      </c>
      <c r="K212" s="14" t="s">
        <v>217</v>
      </c>
      <c r="L212" s="9" t="str">
        <f t="shared" si="32"/>
        <v>N/A</v>
      </c>
    </row>
    <row r="213" spans="1:12" x14ac:dyDescent="0.2">
      <c r="A213" s="45" t="s">
        <v>1619</v>
      </c>
      <c r="B213" s="34" t="s">
        <v>217</v>
      </c>
      <c r="C213" s="46">
        <v>335702</v>
      </c>
      <c r="D213" s="43" t="str">
        <f t="shared" si="29"/>
        <v>N/A</v>
      </c>
      <c r="E213" s="46">
        <v>355310</v>
      </c>
      <c r="F213" s="43" t="str">
        <f t="shared" si="30"/>
        <v>N/A</v>
      </c>
      <c r="G213" s="46">
        <v>299045</v>
      </c>
      <c r="H213" s="43" t="str">
        <f t="shared" si="31"/>
        <v>N/A</v>
      </c>
      <c r="I213" s="12">
        <v>5.8410000000000002</v>
      </c>
      <c r="J213" s="12">
        <v>-15.8</v>
      </c>
      <c r="K213" s="14" t="s">
        <v>217</v>
      </c>
      <c r="L213" s="9" t="str">
        <f t="shared" si="32"/>
        <v>N/A</v>
      </c>
    </row>
    <row r="214" spans="1:12" ht="25.5" x14ac:dyDescent="0.2">
      <c r="A214" s="2" t="s">
        <v>1382</v>
      </c>
      <c r="B214" s="34" t="s">
        <v>217</v>
      </c>
      <c r="C214" s="46">
        <v>2614221</v>
      </c>
      <c r="D214" s="43" t="str">
        <f t="shared" ref="D214:D228" si="33">IF($B214="N/A","N/A",IF(C214&gt;10,"No",IF(C214&lt;-10,"No","Yes")))</f>
        <v>N/A</v>
      </c>
      <c r="E214" s="46">
        <v>2871689</v>
      </c>
      <c r="F214" s="43" t="str">
        <f t="shared" ref="F214:F228" si="34">IF($B214="N/A","N/A",IF(E214&gt;10,"No",IF(E214&lt;-10,"No","Yes")))</f>
        <v>N/A</v>
      </c>
      <c r="G214" s="46">
        <v>2337100</v>
      </c>
      <c r="H214" s="43" t="str">
        <f t="shared" ref="H214:H228" si="35">IF($B214="N/A","N/A",IF(G214&gt;10,"No",IF(G214&lt;-10,"No","Yes")))</f>
        <v>N/A</v>
      </c>
      <c r="I214" s="12">
        <v>9.8490000000000002</v>
      </c>
      <c r="J214" s="12">
        <v>-18.600000000000001</v>
      </c>
      <c r="K214" s="44" t="s">
        <v>732</v>
      </c>
      <c r="L214" s="9" t="str">
        <f t="shared" ref="L214:L228" si="36">IF(J214="Div by 0", "N/A", IF(K214="N/A","N/A", IF(J214&gt;VALUE(MID(K214,1,2)), "No", IF(J214&lt;-1*VALUE(MID(K214,1,2)), "No", "Yes"))))</f>
        <v>Yes</v>
      </c>
    </row>
    <row r="215" spans="1:12" x14ac:dyDescent="0.2">
      <c r="A215" s="58" t="s">
        <v>649</v>
      </c>
      <c r="B215" s="34" t="s">
        <v>217</v>
      </c>
      <c r="C215" s="35">
        <v>12160</v>
      </c>
      <c r="D215" s="43" t="str">
        <f t="shared" si="33"/>
        <v>N/A</v>
      </c>
      <c r="E215" s="35">
        <v>13269</v>
      </c>
      <c r="F215" s="43" t="str">
        <f t="shared" si="34"/>
        <v>N/A</v>
      </c>
      <c r="G215" s="35">
        <v>12624</v>
      </c>
      <c r="H215" s="43" t="str">
        <f t="shared" si="35"/>
        <v>N/A</v>
      </c>
      <c r="I215" s="12">
        <v>9.1199999999999992</v>
      </c>
      <c r="J215" s="12">
        <v>-4.8600000000000003</v>
      </c>
      <c r="K215" s="44" t="s">
        <v>732</v>
      </c>
      <c r="L215" s="9" t="str">
        <f t="shared" si="36"/>
        <v>Yes</v>
      </c>
    </row>
    <row r="216" spans="1:12" ht="25.5" x14ac:dyDescent="0.2">
      <c r="A216" s="4" t="s">
        <v>1383</v>
      </c>
      <c r="B216" s="34" t="s">
        <v>217</v>
      </c>
      <c r="C216" s="46">
        <v>214.98527960999999</v>
      </c>
      <c r="D216" s="43" t="str">
        <f t="shared" si="33"/>
        <v>N/A</v>
      </c>
      <c r="E216" s="46">
        <v>216.42090587000001</v>
      </c>
      <c r="F216" s="43" t="str">
        <f t="shared" si="34"/>
        <v>N/A</v>
      </c>
      <c r="G216" s="46">
        <v>185.13149555999999</v>
      </c>
      <c r="H216" s="43" t="str">
        <f t="shared" si="35"/>
        <v>N/A</v>
      </c>
      <c r="I216" s="12">
        <v>0.66779999999999995</v>
      </c>
      <c r="J216" s="12">
        <v>-14.5</v>
      </c>
      <c r="K216" s="44" t="s">
        <v>732</v>
      </c>
      <c r="L216" s="9" t="str">
        <f t="shared" si="36"/>
        <v>Yes</v>
      </c>
    </row>
    <row r="217" spans="1:12" ht="25.5" x14ac:dyDescent="0.2">
      <c r="A217" s="2" t="s">
        <v>1384</v>
      </c>
      <c r="B217" s="34" t="s">
        <v>217</v>
      </c>
      <c r="C217" s="46">
        <v>6868583</v>
      </c>
      <c r="D217" s="43" t="str">
        <f t="shared" si="33"/>
        <v>N/A</v>
      </c>
      <c r="E217" s="46">
        <v>8408338</v>
      </c>
      <c r="F217" s="43" t="str">
        <f t="shared" si="34"/>
        <v>N/A</v>
      </c>
      <c r="G217" s="46">
        <v>7749797</v>
      </c>
      <c r="H217" s="43" t="str">
        <f t="shared" si="35"/>
        <v>N/A</v>
      </c>
      <c r="I217" s="12">
        <v>22.42</v>
      </c>
      <c r="J217" s="12">
        <v>-7.83</v>
      </c>
      <c r="K217" s="44" t="s">
        <v>732</v>
      </c>
      <c r="L217" s="9" t="str">
        <f t="shared" si="36"/>
        <v>Yes</v>
      </c>
    </row>
    <row r="218" spans="1:12" x14ac:dyDescent="0.2">
      <c r="A218" s="4" t="s">
        <v>516</v>
      </c>
      <c r="B218" s="34" t="s">
        <v>217</v>
      </c>
      <c r="C218" s="35">
        <v>23048</v>
      </c>
      <c r="D218" s="43" t="str">
        <f t="shared" si="33"/>
        <v>N/A</v>
      </c>
      <c r="E218" s="35">
        <v>26220</v>
      </c>
      <c r="F218" s="43" t="str">
        <f t="shared" si="34"/>
        <v>N/A</v>
      </c>
      <c r="G218" s="35">
        <v>25333</v>
      </c>
      <c r="H218" s="43" t="str">
        <f t="shared" si="35"/>
        <v>N/A</v>
      </c>
      <c r="I218" s="12">
        <v>13.76</v>
      </c>
      <c r="J218" s="12">
        <v>-3.38</v>
      </c>
      <c r="K218" s="44" t="s">
        <v>732</v>
      </c>
      <c r="L218" s="9" t="str">
        <f t="shared" si="36"/>
        <v>Yes</v>
      </c>
    </row>
    <row r="219" spans="1:12" ht="25.5" x14ac:dyDescent="0.2">
      <c r="A219" s="2" t="s">
        <v>1385</v>
      </c>
      <c r="B219" s="34" t="s">
        <v>217</v>
      </c>
      <c r="C219" s="46">
        <v>298.01210516999998</v>
      </c>
      <c r="D219" s="43" t="str">
        <f t="shared" si="33"/>
        <v>N/A</v>
      </c>
      <c r="E219" s="46">
        <v>320.68413425</v>
      </c>
      <c r="F219" s="43" t="str">
        <f t="shared" si="34"/>
        <v>N/A</v>
      </c>
      <c r="G219" s="46">
        <v>305.91706470000003</v>
      </c>
      <c r="H219" s="43" t="str">
        <f t="shared" si="35"/>
        <v>N/A</v>
      </c>
      <c r="I219" s="12">
        <v>7.6079999999999997</v>
      </c>
      <c r="J219" s="12">
        <v>-4.5999999999999996</v>
      </c>
      <c r="K219" s="44" t="s">
        <v>732</v>
      </c>
      <c r="L219" s="9" t="str">
        <f t="shared" si="36"/>
        <v>Yes</v>
      </c>
    </row>
    <row r="220" spans="1:12" ht="25.5" x14ac:dyDescent="0.2">
      <c r="A220" s="2" t="s">
        <v>1386</v>
      </c>
      <c r="B220" s="34" t="s">
        <v>217</v>
      </c>
      <c r="C220" s="46">
        <v>7277230</v>
      </c>
      <c r="D220" s="43" t="str">
        <f t="shared" si="33"/>
        <v>N/A</v>
      </c>
      <c r="E220" s="46">
        <v>8703754</v>
      </c>
      <c r="F220" s="43" t="str">
        <f t="shared" si="34"/>
        <v>N/A</v>
      </c>
      <c r="G220" s="46">
        <v>7961448</v>
      </c>
      <c r="H220" s="43" t="str">
        <f t="shared" si="35"/>
        <v>N/A</v>
      </c>
      <c r="I220" s="12">
        <v>19.600000000000001</v>
      </c>
      <c r="J220" s="12">
        <v>-8.5299999999999994</v>
      </c>
      <c r="K220" s="44" t="s">
        <v>732</v>
      </c>
      <c r="L220" s="9" t="str">
        <f t="shared" si="36"/>
        <v>Yes</v>
      </c>
    </row>
    <row r="221" spans="1:12" x14ac:dyDescent="0.2">
      <c r="A221" s="4" t="s">
        <v>517</v>
      </c>
      <c r="B221" s="34" t="s">
        <v>217</v>
      </c>
      <c r="C221" s="35">
        <v>16279</v>
      </c>
      <c r="D221" s="43" t="str">
        <f t="shared" si="33"/>
        <v>N/A</v>
      </c>
      <c r="E221" s="35">
        <v>18508</v>
      </c>
      <c r="F221" s="43" t="str">
        <f t="shared" si="34"/>
        <v>N/A</v>
      </c>
      <c r="G221" s="35">
        <v>18999</v>
      </c>
      <c r="H221" s="43" t="str">
        <f t="shared" si="35"/>
        <v>N/A</v>
      </c>
      <c r="I221" s="12">
        <v>13.69</v>
      </c>
      <c r="J221" s="12">
        <v>2.653</v>
      </c>
      <c r="K221" s="44" t="s">
        <v>732</v>
      </c>
      <c r="L221" s="9" t="str">
        <f t="shared" si="36"/>
        <v>Yes</v>
      </c>
    </row>
    <row r="222" spans="1:12" ht="25.5" x14ac:dyDescent="0.2">
      <c r="A222" s="2" t="s">
        <v>1387</v>
      </c>
      <c r="B222" s="34" t="s">
        <v>217</v>
      </c>
      <c r="C222" s="46">
        <v>447.03175871000002</v>
      </c>
      <c r="D222" s="43" t="str">
        <f t="shared" si="33"/>
        <v>N/A</v>
      </c>
      <c r="E222" s="46">
        <v>470.26982925999999</v>
      </c>
      <c r="F222" s="43" t="str">
        <f t="shared" si="34"/>
        <v>N/A</v>
      </c>
      <c r="G222" s="46">
        <v>419.04563397999999</v>
      </c>
      <c r="H222" s="43" t="str">
        <f t="shared" si="35"/>
        <v>N/A</v>
      </c>
      <c r="I222" s="12">
        <v>5.1980000000000004</v>
      </c>
      <c r="J222" s="12">
        <v>-10.9</v>
      </c>
      <c r="K222" s="44" t="s">
        <v>732</v>
      </c>
      <c r="L222" s="9" t="str">
        <f t="shared" si="36"/>
        <v>Yes</v>
      </c>
    </row>
    <row r="223" spans="1:12" ht="25.5" x14ac:dyDescent="0.2">
      <c r="A223" s="2" t="s">
        <v>1388</v>
      </c>
      <c r="B223" s="34" t="s">
        <v>217</v>
      </c>
      <c r="C223" s="46">
        <v>1789085</v>
      </c>
      <c r="D223" s="43" t="str">
        <f t="shared" si="33"/>
        <v>N/A</v>
      </c>
      <c r="E223" s="46">
        <v>1639281</v>
      </c>
      <c r="F223" s="43" t="str">
        <f t="shared" si="34"/>
        <v>N/A</v>
      </c>
      <c r="G223" s="46">
        <v>2148542</v>
      </c>
      <c r="H223" s="43" t="str">
        <f t="shared" si="35"/>
        <v>N/A</v>
      </c>
      <c r="I223" s="12">
        <v>-8.3699999999999992</v>
      </c>
      <c r="J223" s="12">
        <v>31.07</v>
      </c>
      <c r="K223" s="44" t="s">
        <v>732</v>
      </c>
      <c r="L223" s="9" t="str">
        <f t="shared" si="36"/>
        <v>No</v>
      </c>
    </row>
    <row r="224" spans="1:12" x14ac:dyDescent="0.2">
      <c r="A224" s="2" t="s">
        <v>518</v>
      </c>
      <c r="B224" s="34" t="s">
        <v>217</v>
      </c>
      <c r="C224" s="35">
        <v>1853</v>
      </c>
      <c r="D224" s="43" t="str">
        <f t="shared" si="33"/>
        <v>N/A</v>
      </c>
      <c r="E224" s="35">
        <v>1615</v>
      </c>
      <c r="F224" s="43" t="str">
        <f t="shared" si="34"/>
        <v>N/A</v>
      </c>
      <c r="G224" s="35">
        <v>2077</v>
      </c>
      <c r="H224" s="43" t="str">
        <f t="shared" si="35"/>
        <v>N/A</v>
      </c>
      <c r="I224" s="12">
        <v>-12.8</v>
      </c>
      <c r="J224" s="12">
        <v>28.61</v>
      </c>
      <c r="K224" s="44" t="s">
        <v>732</v>
      </c>
      <c r="L224" s="9" t="str">
        <f t="shared" si="36"/>
        <v>Yes</v>
      </c>
    </row>
    <row r="225" spans="1:12" ht="25.5" x14ac:dyDescent="0.2">
      <c r="A225" s="2" t="s">
        <v>1389</v>
      </c>
      <c r="B225" s="34" t="s">
        <v>217</v>
      </c>
      <c r="C225" s="46">
        <v>965.50728547999995</v>
      </c>
      <c r="D225" s="43" t="str">
        <f t="shared" si="33"/>
        <v>N/A</v>
      </c>
      <c r="E225" s="46">
        <v>1015.0346749</v>
      </c>
      <c r="F225" s="43" t="str">
        <f t="shared" si="34"/>
        <v>N/A</v>
      </c>
      <c r="G225" s="46">
        <v>1034.4448723999999</v>
      </c>
      <c r="H225" s="43" t="str">
        <f t="shared" si="35"/>
        <v>N/A</v>
      </c>
      <c r="I225" s="12">
        <v>5.13</v>
      </c>
      <c r="J225" s="12">
        <v>1.9119999999999999</v>
      </c>
      <c r="K225" s="44" t="s">
        <v>732</v>
      </c>
      <c r="L225" s="9" t="str">
        <f t="shared" si="36"/>
        <v>Yes</v>
      </c>
    </row>
    <row r="226" spans="1:12" ht="25.5" x14ac:dyDescent="0.2">
      <c r="A226" s="2" t="s">
        <v>1390</v>
      </c>
      <c r="B226" s="34" t="s">
        <v>217</v>
      </c>
      <c r="C226" s="46">
        <v>49598705</v>
      </c>
      <c r="D226" s="43" t="str">
        <f t="shared" si="33"/>
        <v>N/A</v>
      </c>
      <c r="E226" s="46">
        <v>52700918</v>
      </c>
      <c r="F226" s="43" t="str">
        <f t="shared" si="34"/>
        <v>N/A</v>
      </c>
      <c r="G226" s="46">
        <v>59076253</v>
      </c>
      <c r="H226" s="43" t="str">
        <f t="shared" si="35"/>
        <v>N/A</v>
      </c>
      <c r="I226" s="12">
        <v>6.2549999999999999</v>
      </c>
      <c r="J226" s="12">
        <v>12.1</v>
      </c>
      <c r="K226" s="44" t="s">
        <v>732</v>
      </c>
      <c r="L226" s="9" t="str">
        <f t="shared" si="36"/>
        <v>Yes</v>
      </c>
    </row>
    <row r="227" spans="1:12" ht="25.5" x14ac:dyDescent="0.2">
      <c r="A227" s="2" t="s">
        <v>519</v>
      </c>
      <c r="B227" s="34" t="s">
        <v>217</v>
      </c>
      <c r="C227" s="35">
        <v>2564</v>
      </c>
      <c r="D227" s="43" t="str">
        <f t="shared" si="33"/>
        <v>N/A</v>
      </c>
      <c r="E227" s="35">
        <v>2788</v>
      </c>
      <c r="F227" s="43" t="str">
        <f t="shared" si="34"/>
        <v>N/A</v>
      </c>
      <c r="G227" s="35">
        <v>4349</v>
      </c>
      <c r="H227" s="43" t="str">
        <f t="shared" si="35"/>
        <v>N/A</v>
      </c>
      <c r="I227" s="12">
        <v>8.7360000000000007</v>
      </c>
      <c r="J227" s="12">
        <v>55.99</v>
      </c>
      <c r="K227" s="44" t="s">
        <v>732</v>
      </c>
      <c r="L227" s="9" t="str">
        <f t="shared" si="36"/>
        <v>No</v>
      </c>
    </row>
    <row r="228" spans="1:12" ht="25.5" x14ac:dyDescent="0.2">
      <c r="A228" s="2" t="s">
        <v>1391</v>
      </c>
      <c r="B228" s="34" t="s">
        <v>217</v>
      </c>
      <c r="C228" s="46">
        <v>19344.268721</v>
      </c>
      <c r="D228" s="43" t="str">
        <f t="shared" si="33"/>
        <v>N/A</v>
      </c>
      <c r="E228" s="46">
        <v>18902.768293000001</v>
      </c>
      <c r="F228" s="43" t="str">
        <f t="shared" si="34"/>
        <v>N/A</v>
      </c>
      <c r="G228" s="46">
        <v>13583.870545</v>
      </c>
      <c r="H228" s="43" t="str">
        <f t="shared" si="35"/>
        <v>N/A</v>
      </c>
      <c r="I228" s="12">
        <v>-2.2799999999999998</v>
      </c>
      <c r="J228" s="12">
        <v>-28.1</v>
      </c>
      <c r="K228" s="44" t="s">
        <v>732</v>
      </c>
      <c r="L228" s="9" t="str">
        <f t="shared" si="36"/>
        <v>Yes</v>
      </c>
    </row>
    <row r="229" spans="1:12" x14ac:dyDescent="0.2">
      <c r="A229" s="2" t="s">
        <v>1392</v>
      </c>
      <c r="B229" s="34" t="s">
        <v>217</v>
      </c>
      <c r="C229" s="51">
        <v>73230664</v>
      </c>
      <c r="D229" s="43" t="str">
        <f t="shared" ref="D229:D252" si="37">IF($B229="N/A","N/A",IF(C229&gt;10,"No",IF(C229&lt;-10,"No","Yes")))</f>
        <v>N/A</v>
      </c>
      <c r="E229" s="51">
        <v>75270985</v>
      </c>
      <c r="F229" s="43" t="str">
        <f t="shared" ref="F229:F252" si="38">IF($B229="N/A","N/A",IF(E229&gt;10,"No",IF(E229&lt;-10,"No","Yes")))</f>
        <v>N/A</v>
      </c>
      <c r="G229" s="51">
        <v>75558706</v>
      </c>
      <c r="H229" s="43" t="str">
        <f t="shared" ref="H229:H252" si="39">IF($B229="N/A","N/A",IF(G229&gt;10,"No",IF(G229&lt;-10,"No","Yes")))</f>
        <v>N/A</v>
      </c>
      <c r="I229" s="12">
        <v>2.786</v>
      </c>
      <c r="J229" s="12">
        <v>0.38219999999999998</v>
      </c>
      <c r="K229" s="44" t="s">
        <v>732</v>
      </c>
      <c r="L229" s="9" t="str">
        <f t="shared" ref="L229:L252" si="40">IF(J229="Div by 0", "N/A", IF(K229="N/A","N/A", IF(J229&gt;VALUE(MID(K229,1,2)), "No", IF(J229&lt;-1*VALUE(MID(K229,1,2)), "No", "Yes"))))</f>
        <v>Yes</v>
      </c>
    </row>
    <row r="230" spans="1:12" x14ac:dyDescent="0.2">
      <c r="A230" s="4" t="s">
        <v>1393</v>
      </c>
      <c r="B230" s="34" t="s">
        <v>217</v>
      </c>
      <c r="C230" s="49">
        <v>4959</v>
      </c>
      <c r="D230" s="43" t="str">
        <f t="shared" si="37"/>
        <v>N/A</v>
      </c>
      <c r="E230" s="49">
        <v>5109</v>
      </c>
      <c r="F230" s="43" t="str">
        <f t="shared" si="38"/>
        <v>N/A</v>
      </c>
      <c r="G230" s="49">
        <v>5896</v>
      </c>
      <c r="H230" s="43" t="str">
        <f t="shared" si="39"/>
        <v>N/A</v>
      </c>
      <c r="I230" s="12">
        <v>3.0249999999999999</v>
      </c>
      <c r="J230" s="12">
        <v>15.4</v>
      </c>
      <c r="K230" s="44" t="s">
        <v>732</v>
      </c>
      <c r="L230" s="9" t="str">
        <f t="shared" si="40"/>
        <v>Yes</v>
      </c>
    </row>
    <row r="231" spans="1:12" x14ac:dyDescent="0.2">
      <c r="A231" s="4" t="s">
        <v>1394</v>
      </c>
      <c r="B231" s="34" t="s">
        <v>217</v>
      </c>
      <c r="C231" s="51">
        <v>14767.224037</v>
      </c>
      <c r="D231" s="43" t="str">
        <f t="shared" si="37"/>
        <v>N/A</v>
      </c>
      <c r="E231" s="51">
        <v>14733.017225</v>
      </c>
      <c r="F231" s="43" t="str">
        <f t="shared" si="38"/>
        <v>N/A</v>
      </c>
      <c r="G231" s="51">
        <v>12815.248643000001</v>
      </c>
      <c r="H231" s="43" t="str">
        <f t="shared" si="39"/>
        <v>N/A</v>
      </c>
      <c r="I231" s="12">
        <v>-0.23200000000000001</v>
      </c>
      <c r="J231" s="12">
        <v>-13</v>
      </c>
      <c r="K231" s="44" t="s">
        <v>732</v>
      </c>
      <c r="L231" s="9" t="str">
        <f t="shared" si="40"/>
        <v>Yes</v>
      </c>
    </row>
    <row r="232" spans="1:12" ht="25.5" x14ac:dyDescent="0.2">
      <c r="A232" s="4" t="s">
        <v>1395</v>
      </c>
      <c r="B232" s="34" t="s">
        <v>217</v>
      </c>
      <c r="C232" s="51">
        <v>13057.77</v>
      </c>
      <c r="D232" s="43" t="str">
        <f t="shared" si="37"/>
        <v>N/A</v>
      </c>
      <c r="E232" s="51">
        <v>11271.251656</v>
      </c>
      <c r="F232" s="43" t="str">
        <f t="shared" si="38"/>
        <v>N/A</v>
      </c>
      <c r="G232" s="51">
        <v>12841.065116</v>
      </c>
      <c r="H232" s="43" t="str">
        <f t="shared" si="39"/>
        <v>N/A</v>
      </c>
      <c r="I232" s="12">
        <v>-13.7</v>
      </c>
      <c r="J232" s="12">
        <v>13.93</v>
      </c>
      <c r="K232" s="44" t="s">
        <v>732</v>
      </c>
      <c r="L232" s="9" t="str">
        <f t="shared" si="40"/>
        <v>Yes</v>
      </c>
    </row>
    <row r="233" spans="1:12" ht="25.5" x14ac:dyDescent="0.2">
      <c r="A233" s="4" t="s">
        <v>1396</v>
      </c>
      <c r="B233" s="34" t="s">
        <v>217</v>
      </c>
      <c r="C233" s="51">
        <v>16657.958332999999</v>
      </c>
      <c r="D233" s="43" t="str">
        <f t="shared" si="37"/>
        <v>N/A</v>
      </c>
      <c r="E233" s="51">
        <v>16448.715674999999</v>
      </c>
      <c r="F233" s="43" t="str">
        <f t="shared" si="38"/>
        <v>N/A</v>
      </c>
      <c r="G233" s="51">
        <v>14473.945436</v>
      </c>
      <c r="H233" s="43" t="str">
        <f t="shared" si="39"/>
        <v>N/A</v>
      </c>
      <c r="I233" s="12">
        <v>-1.26</v>
      </c>
      <c r="J233" s="12">
        <v>-12</v>
      </c>
      <c r="K233" s="44" t="s">
        <v>732</v>
      </c>
      <c r="L233" s="9" t="str">
        <f t="shared" si="40"/>
        <v>Yes</v>
      </c>
    </row>
    <row r="234" spans="1:12" x14ac:dyDescent="0.2">
      <c r="A234" s="4" t="s">
        <v>1397</v>
      </c>
      <c r="B234" s="34" t="s">
        <v>217</v>
      </c>
      <c r="C234" s="51">
        <v>3095.8905109000002</v>
      </c>
      <c r="D234" s="43" t="str">
        <f t="shared" si="37"/>
        <v>N/A</v>
      </c>
      <c r="E234" s="51">
        <v>4356.1282528000002</v>
      </c>
      <c r="F234" s="43" t="str">
        <f t="shared" si="38"/>
        <v>N/A</v>
      </c>
      <c r="G234" s="51">
        <v>2940.625</v>
      </c>
      <c r="H234" s="43" t="str">
        <f t="shared" si="39"/>
        <v>N/A</v>
      </c>
      <c r="I234" s="12">
        <v>40.71</v>
      </c>
      <c r="J234" s="12">
        <v>-32.5</v>
      </c>
      <c r="K234" s="44" t="s">
        <v>732</v>
      </c>
      <c r="L234" s="9" t="str">
        <f t="shared" si="40"/>
        <v>No</v>
      </c>
    </row>
    <row r="235" spans="1:12" ht="25.5" x14ac:dyDescent="0.2">
      <c r="A235" s="4" t="s">
        <v>1398</v>
      </c>
      <c r="B235" s="34" t="s">
        <v>217</v>
      </c>
      <c r="C235" s="51">
        <v>2386.6126125999999</v>
      </c>
      <c r="D235" s="43" t="str">
        <f t="shared" si="37"/>
        <v>N/A</v>
      </c>
      <c r="E235" s="51">
        <v>1816.0990099000001</v>
      </c>
      <c r="F235" s="43" t="str">
        <f t="shared" si="38"/>
        <v>N/A</v>
      </c>
      <c r="G235" s="51">
        <v>1949.9477612000001</v>
      </c>
      <c r="H235" s="43" t="str">
        <f t="shared" si="39"/>
        <v>N/A</v>
      </c>
      <c r="I235" s="12">
        <v>-23.9</v>
      </c>
      <c r="J235" s="12">
        <v>7.37</v>
      </c>
      <c r="K235" s="44" t="s">
        <v>732</v>
      </c>
      <c r="L235" s="9" t="str">
        <f t="shared" si="40"/>
        <v>Yes</v>
      </c>
    </row>
    <row r="236" spans="1:12" x14ac:dyDescent="0.2">
      <c r="A236" s="4" t="s">
        <v>1399</v>
      </c>
      <c r="B236" s="34" t="s">
        <v>217</v>
      </c>
      <c r="C236" s="43">
        <v>2.5220982393</v>
      </c>
      <c r="D236" s="43" t="str">
        <f t="shared" si="37"/>
        <v>N/A</v>
      </c>
      <c r="E236" s="43">
        <v>2.4329150693999999</v>
      </c>
      <c r="F236" s="43" t="str">
        <f t="shared" si="38"/>
        <v>N/A</v>
      </c>
      <c r="G236" s="43">
        <v>2.6035387991999999</v>
      </c>
      <c r="H236" s="43" t="str">
        <f t="shared" si="39"/>
        <v>N/A</v>
      </c>
      <c r="I236" s="12">
        <v>-3.54</v>
      </c>
      <c r="J236" s="12">
        <v>7.0129999999999999</v>
      </c>
      <c r="K236" s="44" t="s">
        <v>732</v>
      </c>
      <c r="L236" s="9" t="str">
        <f t="shared" si="40"/>
        <v>Yes</v>
      </c>
    </row>
    <row r="237" spans="1:12" x14ac:dyDescent="0.2">
      <c r="A237" s="4" t="s">
        <v>1400</v>
      </c>
      <c r="B237" s="34" t="s">
        <v>217</v>
      </c>
      <c r="C237" s="43">
        <v>26.315789473999999</v>
      </c>
      <c r="D237" s="43" t="str">
        <f t="shared" si="37"/>
        <v>N/A</v>
      </c>
      <c r="E237" s="43">
        <v>33.481152993000002</v>
      </c>
      <c r="F237" s="43" t="str">
        <f t="shared" si="38"/>
        <v>N/A</v>
      </c>
      <c r="G237" s="43">
        <v>38.392857143000001</v>
      </c>
      <c r="H237" s="43" t="str">
        <f t="shared" si="39"/>
        <v>N/A</v>
      </c>
      <c r="I237" s="12">
        <v>27.23</v>
      </c>
      <c r="J237" s="12">
        <v>14.67</v>
      </c>
      <c r="K237" s="44" t="s">
        <v>732</v>
      </c>
      <c r="L237" s="9" t="str">
        <f t="shared" si="40"/>
        <v>Yes</v>
      </c>
    </row>
    <row r="238" spans="1:12" x14ac:dyDescent="0.2">
      <c r="A238" s="58" t="s">
        <v>1401</v>
      </c>
      <c r="B238" s="34" t="s">
        <v>217</v>
      </c>
      <c r="C238" s="43">
        <v>18.976189399999999</v>
      </c>
      <c r="D238" s="43" t="str">
        <f t="shared" si="37"/>
        <v>N/A</v>
      </c>
      <c r="E238" s="43">
        <v>20.117378546000001</v>
      </c>
      <c r="F238" s="43" t="str">
        <f t="shared" si="38"/>
        <v>N/A</v>
      </c>
      <c r="G238" s="43">
        <v>21.320795975999999</v>
      </c>
      <c r="H238" s="43" t="str">
        <f t="shared" si="39"/>
        <v>N/A</v>
      </c>
      <c r="I238" s="12">
        <v>6.0140000000000002</v>
      </c>
      <c r="J238" s="12">
        <v>5.9820000000000002</v>
      </c>
      <c r="K238" s="44" t="s">
        <v>732</v>
      </c>
      <c r="L238" s="9" t="str">
        <f t="shared" si="40"/>
        <v>Yes</v>
      </c>
    </row>
    <row r="239" spans="1:12" x14ac:dyDescent="0.2">
      <c r="A239" s="58" t="s">
        <v>1402</v>
      </c>
      <c r="B239" s="34" t="s">
        <v>217</v>
      </c>
      <c r="C239" s="43">
        <v>0.37706249050000001</v>
      </c>
      <c r="D239" s="43" t="str">
        <f t="shared" si="37"/>
        <v>N/A</v>
      </c>
      <c r="E239" s="43">
        <v>0.3421717091</v>
      </c>
      <c r="F239" s="43" t="str">
        <f t="shared" si="38"/>
        <v>N/A</v>
      </c>
      <c r="G239" s="43">
        <v>0.39657014039999999</v>
      </c>
      <c r="H239" s="43" t="str">
        <f t="shared" si="39"/>
        <v>N/A</v>
      </c>
      <c r="I239" s="12">
        <v>-9.25</v>
      </c>
      <c r="J239" s="12">
        <v>15.9</v>
      </c>
      <c r="K239" s="44" t="s">
        <v>732</v>
      </c>
      <c r="L239" s="9" t="str">
        <f t="shared" si="40"/>
        <v>Yes</v>
      </c>
    </row>
    <row r="240" spans="1:12" x14ac:dyDescent="0.2">
      <c r="A240" s="58" t="s">
        <v>1403</v>
      </c>
      <c r="B240" s="34" t="s">
        <v>217</v>
      </c>
      <c r="C240" s="43">
        <v>0.38575152039999999</v>
      </c>
      <c r="D240" s="43" t="str">
        <f t="shared" si="37"/>
        <v>N/A</v>
      </c>
      <c r="E240" s="43">
        <v>0.32745428609999999</v>
      </c>
      <c r="F240" s="43" t="str">
        <f t="shared" si="38"/>
        <v>N/A</v>
      </c>
      <c r="G240" s="43">
        <v>0.39901140460000001</v>
      </c>
      <c r="H240" s="43" t="str">
        <f t="shared" si="39"/>
        <v>N/A</v>
      </c>
      <c r="I240" s="12">
        <v>-15.1</v>
      </c>
      <c r="J240" s="12">
        <v>21.85</v>
      </c>
      <c r="K240" s="44" t="s">
        <v>732</v>
      </c>
      <c r="L240" s="9" t="str">
        <f t="shared" si="40"/>
        <v>Yes</v>
      </c>
    </row>
    <row r="241" spans="1:12" ht="25.5" x14ac:dyDescent="0.2">
      <c r="A241" s="58" t="s">
        <v>1404</v>
      </c>
      <c r="B241" s="34" t="s">
        <v>217</v>
      </c>
      <c r="C241" s="51">
        <v>49598705</v>
      </c>
      <c r="D241" s="43" t="str">
        <f t="shared" si="37"/>
        <v>N/A</v>
      </c>
      <c r="E241" s="51">
        <v>52700918</v>
      </c>
      <c r="F241" s="43" t="str">
        <f t="shared" si="38"/>
        <v>N/A</v>
      </c>
      <c r="G241" s="51">
        <v>59076253</v>
      </c>
      <c r="H241" s="43" t="str">
        <f t="shared" si="39"/>
        <v>N/A</v>
      </c>
      <c r="I241" s="12">
        <v>6.2549999999999999</v>
      </c>
      <c r="J241" s="12">
        <v>12.1</v>
      </c>
      <c r="K241" s="44" t="s">
        <v>732</v>
      </c>
      <c r="L241" s="9" t="str">
        <f t="shared" si="40"/>
        <v>Yes</v>
      </c>
    </row>
    <row r="242" spans="1:12" x14ac:dyDescent="0.2">
      <c r="A242" s="58" t="s">
        <v>1405</v>
      </c>
      <c r="B242" s="34" t="s">
        <v>217</v>
      </c>
      <c r="C242" s="49">
        <v>2564</v>
      </c>
      <c r="D242" s="43" t="str">
        <f t="shared" si="37"/>
        <v>N/A</v>
      </c>
      <c r="E242" s="49">
        <v>2788</v>
      </c>
      <c r="F242" s="43" t="str">
        <f t="shared" si="38"/>
        <v>N/A</v>
      </c>
      <c r="G242" s="49">
        <v>4349</v>
      </c>
      <c r="H242" s="43" t="str">
        <f t="shared" si="39"/>
        <v>N/A</v>
      </c>
      <c r="I242" s="12">
        <v>8.7360000000000007</v>
      </c>
      <c r="J242" s="12">
        <v>55.99</v>
      </c>
      <c r="K242" s="44" t="s">
        <v>732</v>
      </c>
      <c r="L242" s="9" t="str">
        <f t="shared" si="40"/>
        <v>No</v>
      </c>
    </row>
    <row r="243" spans="1:12" ht="25.5" x14ac:dyDescent="0.2">
      <c r="A243" s="58" t="s">
        <v>1406</v>
      </c>
      <c r="B243" s="34" t="s">
        <v>217</v>
      </c>
      <c r="C243" s="51">
        <v>19344.268721</v>
      </c>
      <c r="D243" s="43" t="str">
        <f t="shared" si="37"/>
        <v>N/A</v>
      </c>
      <c r="E243" s="51">
        <v>18902.768293000001</v>
      </c>
      <c r="F243" s="43" t="str">
        <f t="shared" si="38"/>
        <v>N/A</v>
      </c>
      <c r="G243" s="51">
        <v>13583.870545</v>
      </c>
      <c r="H243" s="43" t="str">
        <f t="shared" si="39"/>
        <v>N/A</v>
      </c>
      <c r="I243" s="12">
        <v>-2.2799999999999998</v>
      </c>
      <c r="J243" s="12">
        <v>-28.1</v>
      </c>
      <c r="K243" s="44" t="s">
        <v>732</v>
      </c>
      <c r="L243" s="9" t="str">
        <f t="shared" si="40"/>
        <v>Yes</v>
      </c>
    </row>
    <row r="244" spans="1:12" ht="25.5" x14ac:dyDescent="0.2">
      <c r="A244" s="58" t="s">
        <v>1407</v>
      </c>
      <c r="B244" s="34" t="s">
        <v>217</v>
      </c>
      <c r="C244" s="51">
        <v>13760.942529</v>
      </c>
      <c r="D244" s="43" t="str">
        <f t="shared" si="37"/>
        <v>N/A</v>
      </c>
      <c r="E244" s="51">
        <v>12564.652893</v>
      </c>
      <c r="F244" s="43" t="str">
        <f t="shared" si="38"/>
        <v>N/A</v>
      </c>
      <c r="G244" s="51">
        <v>12772.355</v>
      </c>
      <c r="H244" s="43" t="str">
        <f t="shared" si="39"/>
        <v>N/A</v>
      </c>
      <c r="I244" s="12">
        <v>-8.69</v>
      </c>
      <c r="J244" s="12">
        <v>1.653</v>
      </c>
      <c r="K244" s="44" t="s">
        <v>732</v>
      </c>
      <c r="L244" s="9" t="str">
        <f t="shared" si="40"/>
        <v>Yes</v>
      </c>
    </row>
    <row r="245" spans="1:12" ht="25.5" x14ac:dyDescent="0.2">
      <c r="A245" s="58" t="s">
        <v>1408</v>
      </c>
      <c r="B245" s="34" t="s">
        <v>217</v>
      </c>
      <c r="C245" s="51">
        <v>19592.754862000002</v>
      </c>
      <c r="D245" s="43" t="str">
        <f t="shared" si="37"/>
        <v>N/A</v>
      </c>
      <c r="E245" s="51">
        <v>19220.812923000001</v>
      </c>
      <c r="F245" s="43" t="str">
        <f t="shared" si="38"/>
        <v>N/A</v>
      </c>
      <c r="G245" s="51">
        <v>14157.643110000001</v>
      </c>
      <c r="H245" s="43" t="str">
        <f t="shared" si="39"/>
        <v>N/A</v>
      </c>
      <c r="I245" s="12">
        <v>-1.9</v>
      </c>
      <c r="J245" s="12">
        <v>-26.3</v>
      </c>
      <c r="K245" s="44" t="s">
        <v>732</v>
      </c>
      <c r="L245" s="9" t="str">
        <f t="shared" si="40"/>
        <v>Yes</v>
      </c>
    </row>
    <row r="246" spans="1:12" ht="25.5" x14ac:dyDescent="0.2">
      <c r="A246" s="58" t="s">
        <v>1409</v>
      </c>
      <c r="B246" s="34" t="s">
        <v>217</v>
      </c>
      <c r="C246" s="51">
        <v>11177</v>
      </c>
      <c r="D246" s="43" t="str">
        <f t="shared" si="37"/>
        <v>N/A</v>
      </c>
      <c r="E246" s="51">
        <v>84</v>
      </c>
      <c r="F246" s="43" t="str">
        <f t="shared" si="38"/>
        <v>N/A</v>
      </c>
      <c r="G246" s="51">
        <v>3127.5657142999999</v>
      </c>
      <c r="H246" s="43" t="str">
        <f t="shared" si="39"/>
        <v>N/A</v>
      </c>
      <c r="I246" s="12">
        <v>-99.2</v>
      </c>
      <c r="J246" s="12">
        <v>3623</v>
      </c>
      <c r="K246" s="44" t="s">
        <v>732</v>
      </c>
      <c r="L246" s="9" t="str">
        <f t="shared" si="40"/>
        <v>No</v>
      </c>
    </row>
    <row r="247" spans="1:12" ht="25.5" x14ac:dyDescent="0.2">
      <c r="A247" s="58" t="s">
        <v>1410</v>
      </c>
      <c r="B247" s="34" t="s">
        <v>217</v>
      </c>
      <c r="C247" s="51">
        <v>4425.875</v>
      </c>
      <c r="D247" s="43" t="str">
        <f t="shared" si="37"/>
        <v>N/A</v>
      </c>
      <c r="E247" s="51">
        <v>3676.75</v>
      </c>
      <c r="F247" s="43" t="str">
        <f t="shared" si="38"/>
        <v>N/A</v>
      </c>
      <c r="G247" s="51">
        <v>3080.1153846000002</v>
      </c>
      <c r="H247" s="43" t="str">
        <f t="shared" si="39"/>
        <v>N/A</v>
      </c>
      <c r="I247" s="12">
        <v>-16.899999999999999</v>
      </c>
      <c r="J247" s="12">
        <v>-16.2</v>
      </c>
      <c r="K247" s="44" t="s">
        <v>732</v>
      </c>
      <c r="L247" s="9" t="str">
        <f t="shared" si="40"/>
        <v>Yes</v>
      </c>
    </row>
    <row r="248" spans="1:12" ht="25.5" x14ac:dyDescent="0.2">
      <c r="A248" s="58" t="s">
        <v>1411</v>
      </c>
      <c r="B248" s="34" t="s">
        <v>217</v>
      </c>
      <c r="C248" s="43">
        <v>1.3040249819</v>
      </c>
      <c r="D248" s="43" t="str">
        <f t="shared" si="37"/>
        <v>N/A</v>
      </c>
      <c r="E248" s="43">
        <v>1.3276506583000001</v>
      </c>
      <c r="F248" s="43" t="str">
        <f t="shared" si="38"/>
        <v>N/A</v>
      </c>
      <c r="G248" s="43">
        <v>1.9204189683999999</v>
      </c>
      <c r="H248" s="43" t="str">
        <f t="shared" si="39"/>
        <v>N/A</v>
      </c>
      <c r="I248" s="12">
        <v>1.8120000000000001</v>
      </c>
      <c r="J248" s="12">
        <v>44.65</v>
      </c>
      <c r="K248" s="44" t="s">
        <v>732</v>
      </c>
      <c r="L248" s="9" t="str">
        <f t="shared" si="40"/>
        <v>No</v>
      </c>
    </row>
    <row r="249" spans="1:12" ht="25.5" x14ac:dyDescent="0.2">
      <c r="A249" s="58" t="s">
        <v>1412</v>
      </c>
      <c r="B249" s="34" t="s">
        <v>217</v>
      </c>
      <c r="C249" s="43">
        <v>22.894736842</v>
      </c>
      <c r="D249" s="43" t="str">
        <f t="shared" si="37"/>
        <v>N/A</v>
      </c>
      <c r="E249" s="43">
        <v>26.829268292999998</v>
      </c>
      <c r="F249" s="43" t="str">
        <f t="shared" si="38"/>
        <v>N/A</v>
      </c>
      <c r="G249" s="43">
        <v>35.714285713999999</v>
      </c>
      <c r="H249" s="43" t="str">
        <f t="shared" si="39"/>
        <v>N/A</v>
      </c>
      <c r="I249" s="12">
        <v>17.190000000000001</v>
      </c>
      <c r="J249" s="12">
        <v>33.119999999999997</v>
      </c>
      <c r="K249" s="44" t="s">
        <v>732</v>
      </c>
      <c r="L249" s="9" t="str">
        <f t="shared" si="40"/>
        <v>No</v>
      </c>
    </row>
    <row r="250" spans="1:12" ht="25.5" x14ac:dyDescent="0.2">
      <c r="A250" s="58" t="s">
        <v>1413</v>
      </c>
      <c r="B250" s="34" t="s">
        <v>217</v>
      </c>
      <c r="C250" s="43">
        <v>11.150770343</v>
      </c>
      <c r="D250" s="43" t="str">
        <f t="shared" si="37"/>
        <v>N/A</v>
      </c>
      <c r="E250" s="43">
        <v>12.399273371</v>
      </c>
      <c r="F250" s="43" t="str">
        <f t="shared" si="38"/>
        <v>N/A</v>
      </c>
      <c r="G250" s="43">
        <v>17.266564618</v>
      </c>
      <c r="H250" s="43" t="str">
        <f t="shared" si="39"/>
        <v>N/A</v>
      </c>
      <c r="I250" s="12">
        <v>11.2</v>
      </c>
      <c r="J250" s="12">
        <v>39.25</v>
      </c>
      <c r="K250" s="44" t="s">
        <v>732</v>
      </c>
      <c r="L250" s="9" t="str">
        <f t="shared" si="40"/>
        <v>No</v>
      </c>
    </row>
    <row r="251" spans="1:12" ht="25.5" x14ac:dyDescent="0.2">
      <c r="A251" s="58" t="s">
        <v>1414</v>
      </c>
      <c r="B251" s="34" t="s">
        <v>217</v>
      </c>
      <c r="C251" s="43">
        <v>6.880702E-4</v>
      </c>
      <c r="D251" s="43" t="str">
        <f t="shared" si="37"/>
        <v>N/A</v>
      </c>
      <c r="E251" s="43">
        <v>6.3600690000000003E-4</v>
      </c>
      <c r="F251" s="43" t="str">
        <f t="shared" si="38"/>
        <v>N/A</v>
      </c>
      <c r="G251" s="43">
        <v>0.1032734741</v>
      </c>
      <c r="H251" s="43" t="str">
        <f t="shared" si="39"/>
        <v>N/A</v>
      </c>
      <c r="I251" s="12">
        <v>-7.57</v>
      </c>
      <c r="J251" s="12">
        <v>16138</v>
      </c>
      <c r="K251" s="44" t="s">
        <v>732</v>
      </c>
      <c r="L251" s="9" t="str">
        <f t="shared" si="40"/>
        <v>No</v>
      </c>
    </row>
    <row r="252" spans="1:12" ht="25.5" x14ac:dyDescent="0.2">
      <c r="A252" s="58" t="s">
        <v>1415</v>
      </c>
      <c r="B252" s="34" t="s">
        <v>217</v>
      </c>
      <c r="C252" s="43">
        <v>2.78019114E-2</v>
      </c>
      <c r="D252" s="43" t="str">
        <f t="shared" si="37"/>
        <v>N/A</v>
      </c>
      <c r="E252" s="43">
        <v>1.2968486600000001E-2</v>
      </c>
      <c r="F252" s="43" t="str">
        <f t="shared" si="38"/>
        <v>N/A</v>
      </c>
      <c r="G252" s="43">
        <v>7.7420123300000004E-2</v>
      </c>
      <c r="H252" s="43" t="str">
        <f t="shared" si="39"/>
        <v>N/A</v>
      </c>
      <c r="I252" s="12">
        <v>-53.4</v>
      </c>
      <c r="J252" s="12">
        <v>497</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23922</v>
      </c>
      <c r="D6" s="43" t="str">
        <f t="shared" ref="D6:D37" si="0">IF($B6="N/A","N/A",IF(C6&gt;10,"No",IF(C6&lt;-10,"No","Yes")))</f>
        <v>N/A</v>
      </c>
      <c r="E6" s="35">
        <v>24437</v>
      </c>
      <c r="F6" s="43" t="str">
        <f t="shared" ref="F6:F37" si="1">IF($B6="N/A","N/A",IF(E6&gt;10,"No",IF(E6&lt;-10,"No","Yes")))</f>
        <v>N/A</v>
      </c>
      <c r="G6" s="35">
        <v>25482</v>
      </c>
      <c r="H6" s="43" t="str">
        <f t="shared" ref="H6:H37" si="2">IF($B6="N/A","N/A",IF(G6&gt;10,"No",IF(G6&lt;-10,"No","Yes")))</f>
        <v>N/A</v>
      </c>
      <c r="I6" s="12">
        <v>2.153</v>
      </c>
      <c r="J6" s="12">
        <v>4.2759999999999998</v>
      </c>
      <c r="K6" s="44" t="s">
        <v>732</v>
      </c>
      <c r="L6" s="9" t="str">
        <f t="shared" ref="L6:L39" si="3">IF(J6="Div by 0", "N/A", IF(K6="N/A","N/A", IF(J6&gt;VALUE(MID(K6,1,2)), "No", IF(J6&lt;-1*VALUE(MID(K6,1,2)), "No", "Yes"))))</f>
        <v>Yes</v>
      </c>
    </row>
    <row r="7" spans="1:12" x14ac:dyDescent="0.2">
      <c r="A7" s="45" t="s">
        <v>6</v>
      </c>
      <c r="B7" s="34" t="s">
        <v>217</v>
      </c>
      <c r="C7" s="35">
        <v>22344</v>
      </c>
      <c r="D7" s="43" t="str">
        <f t="shared" si="0"/>
        <v>N/A</v>
      </c>
      <c r="E7" s="35">
        <v>22608</v>
      </c>
      <c r="F7" s="43" t="str">
        <f t="shared" si="1"/>
        <v>N/A</v>
      </c>
      <c r="G7" s="35">
        <v>23844</v>
      </c>
      <c r="H7" s="43" t="str">
        <f t="shared" si="2"/>
        <v>N/A</v>
      </c>
      <c r="I7" s="12">
        <v>1.1819999999999999</v>
      </c>
      <c r="J7" s="12">
        <v>5.4669999999999996</v>
      </c>
      <c r="K7" s="44" t="s">
        <v>732</v>
      </c>
      <c r="L7" s="9" t="str">
        <f t="shared" si="3"/>
        <v>Yes</v>
      </c>
    </row>
    <row r="8" spans="1:12" x14ac:dyDescent="0.2">
      <c r="A8" s="45" t="s">
        <v>364</v>
      </c>
      <c r="B8" s="34" t="s">
        <v>217</v>
      </c>
      <c r="C8" s="35" t="s">
        <v>217</v>
      </c>
      <c r="D8" s="43" t="str">
        <f t="shared" si="0"/>
        <v>N/A</v>
      </c>
      <c r="E8" s="35" t="s">
        <v>217</v>
      </c>
      <c r="F8" s="43" t="str">
        <f t="shared" si="1"/>
        <v>N/A</v>
      </c>
      <c r="G8" s="8">
        <v>93.571933129000001</v>
      </c>
      <c r="H8" s="43" t="str">
        <f t="shared" si="2"/>
        <v>N/A</v>
      </c>
      <c r="I8" s="12" t="s">
        <v>217</v>
      </c>
      <c r="J8" s="12" t="s">
        <v>217</v>
      </c>
      <c r="K8" s="44" t="s">
        <v>732</v>
      </c>
      <c r="L8" s="9" t="str">
        <f t="shared" si="3"/>
        <v>No</v>
      </c>
    </row>
    <row r="9" spans="1:12" x14ac:dyDescent="0.2">
      <c r="A9" s="4" t="s">
        <v>88</v>
      </c>
      <c r="B9" s="47" t="s">
        <v>217</v>
      </c>
      <c r="C9" s="1">
        <v>21208</v>
      </c>
      <c r="D9" s="11" t="str">
        <f t="shared" si="0"/>
        <v>N/A</v>
      </c>
      <c r="E9" s="1">
        <v>21772.92</v>
      </c>
      <c r="F9" s="11" t="str">
        <f t="shared" si="1"/>
        <v>N/A</v>
      </c>
      <c r="G9" s="1">
        <v>22670.97</v>
      </c>
      <c r="H9" s="11" t="str">
        <f t="shared" si="2"/>
        <v>N/A</v>
      </c>
      <c r="I9" s="12">
        <v>2.6640000000000001</v>
      </c>
      <c r="J9" s="12">
        <v>4.125</v>
      </c>
      <c r="K9" s="47" t="s">
        <v>732</v>
      </c>
      <c r="L9" s="9" t="str">
        <f t="shared" si="3"/>
        <v>Yes</v>
      </c>
    </row>
    <row r="10" spans="1:12" x14ac:dyDescent="0.2">
      <c r="A10" s="4" t="s">
        <v>1416</v>
      </c>
      <c r="B10" s="34" t="s">
        <v>217</v>
      </c>
      <c r="C10" s="8">
        <v>3.6326394114</v>
      </c>
      <c r="D10" s="43" t="str">
        <f t="shared" si="0"/>
        <v>N/A</v>
      </c>
      <c r="E10" s="8">
        <v>5.9090723083999999</v>
      </c>
      <c r="F10" s="43" t="str">
        <f t="shared" si="1"/>
        <v>N/A</v>
      </c>
      <c r="G10" s="8">
        <v>1.0046307197</v>
      </c>
      <c r="H10" s="43" t="str">
        <f t="shared" si="2"/>
        <v>N/A</v>
      </c>
      <c r="I10" s="12">
        <v>62.67</v>
      </c>
      <c r="J10" s="12">
        <v>-83</v>
      </c>
      <c r="K10" s="44" t="s">
        <v>732</v>
      </c>
      <c r="L10" s="9" t="str">
        <f t="shared" si="3"/>
        <v>No</v>
      </c>
    </row>
    <row r="11" spans="1:12" x14ac:dyDescent="0.2">
      <c r="A11" s="4" t="s">
        <v>1417</v>
      </c>
      <c r="B11" s="34" t="s">
        <v>217</v>
      </c>
      <c r="C11" s="8">
        <v>1.638658975</v>
      </c>
      <c r="D11" s="43" t="str">
        <f t="shared" si="0"/>
        <v>N/A</v>
      </c>
      <c r="E11" s="8">
        <v>1.8169169702000001</v>
      </c>
      <c r="F11" s="43" t="str">
        <f t="shared" si="1"/>
        <v>N/A</v>
      </c>
      <c r="G11" s="8">
        <v>2.7195667530000001</v>
      </c>
      <c r="H11" s="43" t="str">
        <f t="shared" si="2"/>
        <v>N/A</v>
      </c>
      <c r="I11" s="12">
        <v>10.88</v>
      </c>
      <c r="J11" s="12">
        <v>49.68</v>
      </c>
      <c r="K11" s="44" t="s">
        <v>732</v>
      </c>
      <c r="L11" s="9" t="str">
        <f t="shared" si="3"/>
        <v>No</v>
      </c>
    </row>
    <row r="12" spans="1:12" x14ac:dyDescent="0.2">
      <c r="A12" s="4" t="s">
        <v>1418</v>
      </c>
      <c r="B12" s="34" t="s">
        <v>217</v>
      </c>
      <c r="C12" s="8">
        <v>58.544436083999997</v>
      </c>
      <c r="D12" s="43" t="str">
        <f t="shared" si="0"/>
        <v>N/A</v>
      </c>
      <c r="E12" s="8">
        <v>59.082538773000003</v>
      </c>
      <c r="F12" s="43" t="str">
        <f t="shared" si="1"/>
        <v>N/A</v>
      </c>
      <c r="G12" s="8">
        <v>62.283180283999997</v>
      </c>
      <c r="H12" s="43" t="str">
        <f t="shared" si="2"/>
        <v>N/A</v>
      </c>
      <c r="I12" s="12">
        <v>0.91910000000000003</v>
      </c>
      <c r="J12" s="12">
        <v>5.4169999999999998</v>
      </c>
      <c r="K12" s="44" t="s">
        <v>732</v>
      </c>
      <c r="L12" s="9" t="str">
        <f t="shared" si="3"/>
        <v>Yes</v>
      </c>
    </row>
    <row r="13" spans="1:12" x14ac:dyDescent="0.2">
      <c r="A13" s="4" t="s">
        <v>1419</v>
      </c>
      <c r="B13" s="34" t="s">
        <v>217</v>
      </c>
      <c r="C13" s="8">
        <v>0.57687484320000004</v>
      </c>
      <c r="D13" s="43" t="str">
        <f t="shared" si="0"/>
        <v>N/A</v>
      </c>
      <c r="E13" s="8">
        <v>0.74886442689999999</v>
      </c>
      <c r="F13" s="43" t="str">
        <f t="shared" si="1"/>
        <v>N/A</v>
      </c>
      <c r="G13" s="8">
        <v>0.86727886350000005</v>
      </c>
      <c r="H13" s="43" t="str">
        <f t="shared" si="2"/>
        <v>N/A</v>
      </c>
      <c r="I13" s="12">
        <v>29.81</v>
      </c>
      <c r="J13" s="12">
        <v>15.81</v>
      </c>
      <c r="K13" s="44" t="s">
        <v>732</v>
      </c>
      <c r="L13" s="9" t="str">
        <f t="shared" si="3"/>
        <v>Yes</v>
      </c>
    </row>
    <row r="14" spans="1:12" x14ac:dyDescent="0.2">
      <c r="A14" s="4" t="s">
        <v>1420</v>
      </c>
      <c r="B14" s="34" t="s">
        <v>217</v>
      </c>
      <c r="C14" s="8">
        <v>6.5504556474999998</v>
      </c>
      <c r="D14" s="43" t="str">
        <f t="shared" si="0"/>
        <v>N/A</v>
      </c>
      <c r="E14" s="8">
        <v>6.7970700168000002</v>
      </c>
      <c r="F14" s="43" t="str">
        <f t="shared" si="1"/>
        <v>N/A</v>
      </c>
      <c r="G14" s="8">
        <v>8.4804960363999999</v>
      </c>
      <c r="H14" s="43" t="str">
        <f t="shared" si="2"/>
        <v>N/A</v>
      </c>
      <c r="I14" s="12">
        <v>3.7650000000000001</v>
      </c>
      <c r="J14" s="12">
        <v>24.77</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0.1588495945</v>
      </c>
      <c r="D16" s="43" t="str">
        <f t="shared" si="0"/>
        <v>N/A</v>
      </c>
      <c r="E16" s="8">
        <v>0.24143716500000001</v>
      </c>
      <c r="F16" s="43" t="str">
        <f t="shared" si="1"/>
        <v>N/A</v>
      </c>
      <c r="G16" s="8">
        <v>0.55333176360000003</v>
      </c>
      <c r="H16" s="43" t="str">
        <f t="shared" si="2"/>
        <v>N/A</v>
      </c>
      <c r="I16" s="12">
        <v>51.99</v>
      </c>
      <c r="J16" s="12">
        <v>129.19999999999999</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28.898085443999999</v>
      </c>
      <c r="D18" s="43" t="str">
        <f t="shared" si="0"/>
        <v>N/A</v>
      </c>
      <c r="E18" s="8">
        <v>25.404100339999999</v>
      </c>
      <c r="F18" s="43" t="str">
        <f t="shared" si="1"/>
        <v>N/A</v>
      </c>
      <c r="G18" s="8">
        <v>24.091515579999999</v>
      </c>
      <c r="H18" s="43" t="str">
        <f t="shared" si="2"/>
        <v>N/A</v>
      </c>
      <c r="I18" s="12">
        <v>-12.1</v>
      </c>
      <c r="J18" s="12">
        <v>-5.17</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97.625616586999996</v>
      </c>
      <c r="D20" s="43" t="str">
        <f t="shared" si="0"/>
        <v>N/A</v>
      </c>
      <c r="E20" s="8">
        <v>97.192781437999997</v>
      </c>
      <c r="F20" s="43" t="str">
        <f t="shared" si="1"/>
        <v>N/A</v>
      </c>
      <c r="G20" s="8">
        <v>95.859822620000003</v>
      </c>
      <c r="H20" s="43" t="str">
        <f t="shared" si="2"/>
        <v>N/A</v>
      </c>
      <c r="I20" s="12">
        <v>-0.443</v>
      </c>
      <c r="J20" s="12">
        <v>-1.37</v>
      </c>
      <c r="K20" s="44" t="s">
        <v>732</v>
      </c>
      <c r="L20" s="9" t="str">
        <f t="shared" si="3"/>
        <v>Yes</v>
      </c>
    </row>
    <row r="21" spans="1:12" x14ac:dyDescent="0.2">
      <c r="A21" s="2" t="s">
        <v>969</v>
      </c>
      <c r="B21" s="34" t="s">
        <v>217</v>
      </c>
      <c r="C21" s="8">
        <v>2.3743834127999999</v>
      </c>
      <c r="D21" s="43" t="str">
        <f t="shared" si="0"/>
        <v>N/A</v>
      </c>
      <c r="E21" s="8">
        <v>2.8072185620000001</v>
      </c>
      <c r="F21" s="43" t="str">
        <f t="shared" si="1"/>
        <v>N/A</v>
      </c>
      <c r="G21" s="8">
        <v>4.1401773800999999</v>
      </c>
      <c r="H21" s="43" t="str">
        <f t="shared" si="2"/>
        <v>N/A</v>
      </c>
      <c r="I21" s="12">
        <v>18.23</v>
      </c>
      <c r="J21" s="12">
        <v>47.48</v>
      </c>
      <c r="K21" s="44" t="s">
        <v>732</v>
      </c>
      <c r="L21" s="9" t="str">
        <f t="shared" si="3"/>
        <v>No</v>
      </c>
    </row>
    <row r="22" spans="1:12" x14ac:dyDescent="0.2">
      <c r="A22" s="3" t="s">
        <v>1728</v>
      </c>
      <c r="B22" s="34" t="s">
        <v>217</v>
      </c>
      <c r="C22" s="35">
        <v>11753</v>
      </c>
      <c r="D22" s="43" t="str">
        <f t="shared" si="0"/>
        <v>N/A</v>
      </c>
      <c r="E22" s="35">
        <v>11764</v>
      </c>
      <c r="F22" s="43" t="str">
        <f t="shared" si="1"/>
        <v>N/A</v>
      </c>
      <c r="G22" s="35">
        <v>11948</v>
      </c>
      <c r="H22" s="43" t="str">
        <f t="shared" si="2"/>
        <v>N/A</v>
      </c>
      <c r="I22" s="12">
        <v>9.3600000000000003E-2</v>
      </c>
      <c r="J22" s="12">
        <v>1.5640000000000001</v>
      </c>
      <c r="K22" s="44" t="s">
        <v>732</v>
      </c>
      <c r="L22" s="9" t="str">
        <f t="shared" si="3"/>
        <v>Yes</v>
      </c>
    </row>
    <row r="23" spans="1:12" x14ac:dyDescent="0.2">
      <c r="A23" s="3" t="s">
        <v>984</v>
      </c>
      <c r="B23" s="34" t="s">
        <v>217</v>
      </c>
      <c r="C23" s="35">
        <v>2311</v>
      </c>
      <c r="D23" s="43" t="str">
        <f t="shared" si="0"/>
        <v>N/A</v>
      </c>
      <c r="E23" s="35">
        <v>2257</v>
      </c>
      <c r="F23" s="43" t="str">
        <f t="shared" si="1"/>
        <v>N/A</v>
      </c>
      <c r="G23" s="35">
        <v>1976</v>
      </c>
      <c r="H23" s="43" t="str">
        <f t="shared" si="2"/>
        <v>N/A</v>
      </c>
      <c r="I23" s="12">
        <v>-2.34</v>
      </c>
      <c r="J23" s="12">
        <v>-12.5</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164</v>
      </c>
      <c r="D25" s="43" t="str">
        <f t="shared" si="0"/>
        <v>N/A</v>
      </c>
      <c r="E25" s="35">
        <v>182</v>
      </c>
      <c r="F25" s="43" t="str">
        <f t="shared" si="1"/>
        <v>N/A</v>
      </c>
      <c r="G25" s="35">
        <v>324</v>
      </c>
      <c r="H25" s="43" t="str">
        <f t="shared" si="2"/>
        <v>N/A</v>
      </c>
      <c r="I25" s="12">
        <v>10.98</v>
      </c>
      <c r="J25" s="12">
        <v>78.02</v>
      </c>
      <c r="K25" s="44" t="s">
        <v>732</v>
      </c>
      <c r="L25" s="9" t="str">
        <f t="shared" si="3"/>
        <v>No</v>
      </c>
    </row>
    <row r="26" spans="1:12" x14ac:dyDescent="0.2">
      <c r="A26" s="3" t="s">
        <v>987</v>
      </c>
      <c r="B26" s="34" t="s">
        <v>217</v>
      </c>
      <c r="C26" s="35">
        <v>9278</v>
      </c>
      <c r="D26" s="43" t="str">
        <f t="shared" si="0"/>
        <v>N/A</v>
      </c>
      <c r="E26" s="35">
        <v>9325</v>
      </c>
      <c r="F26" s="43" t="str">
        <f t="shared" si="1"/>
        <v>N/A</v>
      </c>
      <c r="G26" s="35">
        <v>9648</v>
      </c>
      <c r="H26" s="43" t="str">
        <f t="shared" si="2"/>
        <v>N/A</v>
      </c>
      <c r="I26" s="12">
        <v>0.50660000000000005</v>
      </c>
      <c r="J26" s="12">
        <v>3.464</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12028</v>
      </c>
      <c r="D28" s="43" t="str">
        <f t="shared" si="0"/>
        <v>N/A</v>
      </c>
      <c r="E28" s="35">
        <v>12541</v>
      </c>
      <c r="F28" s="43" t="str">
        <f t="shared" si="1"/>
        <v>N/A</v>
      </c>
      <c r="G28" s="35">
        <v>13397</v>
      </c>
      <c r="H28" s="43" t="str">
        <f t="shared" si="2"/>
        <v>N/A</v>
      </c>
      <c r="I28" s="12">
        <v>4.2649999999999997</v>
      </c>
      <c r="J28" s="12">
        <v>6.8259999999999996</v>
      </c>
      <c r="K28" s="44" t="s">
        <v>732</v>
      </c>
      <c r="L28" s="9" t="str">
        <f t="shared" si="3"/>
        <v>Yes</v>
      </c>
    </row>
    <row r="29" spans="1:12" x14ac:dyDescent="0.2">
      <c r="A29" s="3" t="s">
        <v>989</v>
      </c>
      <c r="B29" s="34" t="s">
        <v>217</v>
      </c>
      <c r="C29" s="35">
        <v>11626</v>
      </c>
      <c r="D29" s="43" t="str">
        <f t="shared" si="0"/>
        <v>N/A</v>
      </c>
      <c r="E29" s="35">
        <v>12111</v>
      </c>
      <c r="F29" s="43" t="str">
        <f t="shared" si="1"/>
        <v>N/A</v>
      </c>
      <c r="G29" s="35">
        <v>3774</v>
      </c>
      <c r="H29" s="43" t="str">
        <f t="shared" si="2"/>
        <v>N/A</v>
      </c>
      <c r="I29" s="12">
        <v>4.1719999999999997</v>
      </c>
      <c r="J29" s="12">
        <v>-68.8</v>
      </c>
      <c r="K29" s="44" t="s">
        <v>732</v>
      </c>
      <c r="L29" s="9" t="str">
        <f t="shared" si="3"/>
        <v>No</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382</v>
      </c>
      <c r="D31" s="43" t="str">
        <f t="shared" si="0"/>
        <v>N/A</v>
      </c>
      <c r="E31" s="35">
        <v>411</v>
      </c>
      <c r="F31" s="43" t="str">
        <f t="shared" si="1"/>
        <v>N/A</v>
      </c>
      <c r="G31" s="35">
        <v>668</v>
      </c>
      <c r="H31" s="43" t="str">
        <f t="shared" si="2"/>
        <v>N/A</v>
      </c>
      <c r="I31" s="12">
        <v>7.5919999999999996</v>
      </c>
      <c r="J31" s="12">
        <v>62.53</v>
      </c>
      <c r="K31" s="44" t="s">
        <v>732</v>
      </c>
      <c r="L31" s="9" t="str">
        <f t="shared" si="3"/>
        <v>No</v>
      </c>
    </row>
    <row r="32" spans="1:12" x14ac:dyDescent="0.2">
      <c r="A32" s="3" t="s">
        <v>992</v>
      </c>
      <c r="B32" s="34" t="s">
        <v>217</v>
      </c>
      <c r="C32" s="35">
        <v>20</v>
      </c>
      <c r="D32" s="43" t="str">
        <f t="shared" si="0"/>
        <v>N/A</v>
      </c>
      <c r="E32" s="35">
        <v>19</v>
      </c>
      <c r="F32" s="43" t="str">
        <f t="shared" si="1"/>
        <v>N/A</v>
      </c>
      <c r="G32" s="35">
        <v>8955</v>
      </c>
      <c r="H32" s="43" t="str">
        <f t="shared" si="2"/>
        <v>N/A</v>
      </c>
      <c r="I32" s="12">
        <v>-5</v>
      </c>
      <c r="J32" s="12">
        <v>47032</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396472589</v>
      </c>
      <c r="D34" s="43" t="str">
        <f t="shared" si="0"/>
        <v>N/A</v>
      </c>
      <c r="E34" s="46">
        <v>419994023</v>
      </c>
      <c r="F34" s="43" t="str">
        <f t="shared" si="1"/>
        <v>N/A</v>
      </c>
      <c r="G34" s="46">
        <v>319792697</v>
      </c>
      <c r="H34" s="43" t="str">
        <f t="shared" si="2"/>
        <v>N/A</v>
      </c>
      <c r="I34" s="12">
        <v>5.9329999999999998</v>
      </c>
      <c r="J34" s="12">
        <v>-23.9</v>
      </c>
      <c r="K34" s="44" t="s">
        <v>732</v>
      </c>
      <c r="L34" s="9" t="str">
        <f t="shared" si="3"/>
        <v>Yes</v>
      </c>
    </row>
    <row r="35" spans="1:12" x14ac:dyDescent="0.2">
      <c r="A35" s="45" t="s">
        <v>1426</v>
      </c>
      <c r="B35" s="34" t="s">
        <v>217</v>
      </c>
      <c r="C35" s="46">
        <v>16573.555262999998</v>
      </c>
      <c r="D35" s="43" t="str">
        <f t="shared" si="0"/>
        <v>N/A</v>
      </c>
      <c r="E35" s="46">
        <v>17186.807831999999</v>
      </c>
      <c r="F35" s="43" t="str">
        <f t="shared" si="1"/>
        <v>N/A</v>
      </c>
      <c r="G35" s="46">
        <v>12549.748724999999</v>
      </c>
      <c r="H35" s="43" t="str">
        <f t="shared" si="2"/>
        <v>N/A</v>
      </c>
      <c r="I35" s="12">
        <v>3.7</v>
      </c>
      <c r="J35" s="12">
        <v>-27</v>
      </c>
      <c r="K35" s="44" t="s">
        <v>732</v>
      </c>
      <c r="L35" s="9" t="str">
        <f t="shared" si="3"/>
        <v>Yes</v>
      </c>
    </row>
    <row r="36" spans="1:12" x14ac:dyDescent="0.2">
      <c r="A36" s="45" t="s">
        <v>1427</v>
      </c>
      <c r="B36" s="34" t="s">
        <v>217</v>
      </c>
      <c r="C36" s="46">
        <v>17744.029224999998</v>
      </c>
      <c r="D36" s="43" t="str">
        <f t="shared" si="0"/>
        <v>N/A</v>
      </c>
      <c r="E36" s="46">
        <v>18577.230317000001</v>
      </c>
      <c r="F36" s="43" t="str">
        <f t="shared" si="1"/>
        <v>N/A</v>
      </c>
      <c r="G36" s="46">
        <v>13411.872882</v>
      </c>
      <c r="H36" s="43" t="str">
        <f t="shared" si="2"/>
        <v>N/A</v>
      </c>
      <c r="I36" s="12">
        <v>4.6959999999999997</v>
      </c>
      <c r="J36" s="12">
        <v>-27.8</v>
      </c>
      <c r="K36" s="44" t="s">
        <v>732</v>
      </c>
      <c r="L36" s="9" t="str">
        <f t="shared" si="3"/>
        <v>Yes</v>
      </c>
    </row>
    <row r="37" spans="1:12" x14ac:dyDescent="0.2">
      <c r="A37" s="4" t="s">
        <v>107</v>
      </c>
      <c r="B37" s="34" t="s">
        <v>217</v>
      </c>
      <c r="C37" s="46">
        <v>2445659</v>
      </c>
      <c r="D37" s="43" t="str">
        <f t="shared" si="0"/>
        <v>N/A</v>
      </c>
      <c r="E37" s="46">
        <v>2844935</v>
      </c>
      <c r="F37" s="43" t="str">
        <f t="shared" si="1"/>
        <v>N/A</v>
      </c>
      <c r="G37" s="46">
        <v>0</v>
      </c>
      <c r="H37" s="43" t="str">
        <f t="shared" si="2"/>
        <v>N/A</v>
      </c>
      <c r="I37" s="12">
        <v>16.329999999999998</v>
      </c>
      <c r="J37" s="12">
        <v>-100</v>
      </c>
      <c r="K37" s="44" t="s">
        <v>732</v>
      </c>
      <c r="L37" s="9" t="str">
        <f t="shared" si="3"/>
        <v>No</v>
      </c>
    </row>
    <row r="38" spans="1:12" x14ac:dyDescent="0.2">
      <c r="A38" s="45" t="s">
        <v>162</v>
      </c>
      <c r="B38" s="47" t="s">
        <v>221</v>
      </c>
      <c r="C38" s="1">
        <v>144</v>
      </c>
      <c r="D38" s="43" t="str">
        <f>IF($B38="N/A","N/A",IF(C38&gt;0,"No",IF(C38&lt;0,"No","Yes")))</f>
        <v>No</v>
      </c>
      <c r="E38" s="1">
        <v>0</v>
      </c>
      <c r="F38" s="43" t="str">
        <f>IF($B38="N/A","N/A",IF(E38&gt;0,"No",IF(E38&lt;0,"No","Yes")))</f>
        <v>Yes</v>
      </c>
      <c r="G38" s="1">
        <v>0</v>
      </c>
      <c r="H38" s="43" t="str">
        <f>IF($B38="N/A","N/A",IF(G38&gt;0,"No",IF(G38&lt;0,"No","Yes")))</f>
        <v>Yes</v>
      </c>
      <c r="I38" s="12">
        <v>-100</v>
      </c>
      <c r="J38" s="12" t="s">
        <v>1743</v>
      </c>
      <c r="K38" s="44" t="s">
        <v>732</v>
      </c>
      <c r="L38" s="9" t="str">
        <f t="shared" si="3"/>
        <v>N/A</v>
      </c>
    </row>
    <row r="39" spans="1:12" x14ac:dyDescent="0.2">
      <c r="A39" s="45" t="s">
        <v>160</v>
      </c>
      <c r="B39" s="34" t="s">
        <v>217</v>
      </c>
      <c r="C39" s="46">
        <v>7200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v>-100</v>
      </c>
      <c r="J39" s="12" t="s">
        <v>1743</v>
      </c>
      <c r="K39" s="44" t="s">
        <v>732</v>
      </c>
      <c r="L39" s="9" t="str">
        <f t="shared" si="3"/>
        <v>N/A</v>
      </c>
    </row>
    <row r="40" spans="1:12" x14ac:dyDescent="0.2">
      <c r="A40" s="45" t="s">
        <v>1290</v>
      </c>
      <c r="B40" s="34" t="s">
        <v>217</v>
      </c>
      <c r="C40" s="46">
        <v>50</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17888.019144000002</v>
      </c>
      <c r="D41" s="43" t="str">
        <f t="shared" ref="D41:D52" si="7">IF($B41="N/A","N/A",IF(C41&gt;10,"No",IF(C41&lt;-10,"No","Yes")))</f>
        <v>N/A</v>
      </c>
      <c r="E41" s="46">
        <v>19638.957072000001</v>
      </c>
      <c r="F41" s="43" t="str">
        <f t="shared" ref="F41:F52" si="8">IF($B41="N/A","N/A",IF(E41&gt;10,"No",IF(E41&lt;-10,"No","Yes")))</f>
        <v>N/A</v>
      </c>
      <c r="G41" s="46">
        <v>12243.53917</v>
      </c>
      <c r="H41" s="43" t="str">
        <f t="shared" ref="H41:H52" si="9">IF($B41="N/A","N/A",IF(G41&gt;10,"No",IF(G41&lt;-10,"No","Yes")))</f>
        <v>N/A</v>
      </c>
      <c r="I41" s="12">
        <v>9.7880000000000003</v>
      </c>
      <c r="J41" s="12">
        <v>-37.700000000000003</v>
      </c>
      <c r="K41" s="44" t="s">
        <v>732</v>
      </c>
      <c r="L41" s="9" t="str">
        <f t="shared" ref="L41:L52" si="10">IF(J41="Div by 0", "N/A", IF(K41="N/A","N/A", IF(J41&gt;VALUE(MID(K41,1,2)), "No", IF(J41&lt;-1*VALUE(MID(K41,1,2)), "No", "Yes"))))</f>
        <v>No</v>
      </c>
    </row>
    <row r="42" spans="1:12" x14ac:dyDescent="0.2">
      <c r="A42" s="3" t="s">
        <v>1429</v>
      </c>
      <c r="B42" s="34" t="s">
        <v>217</v>
      </c>
      <c r="C42" s="46">
        <v>6942.9917784999998</v>
      </c>
      <c r="D42" s="43" t="str">
        <f t="shared" si="7"/>
        <v>N/A</v>
      </c>
      <c r="E42" s="46">
        <v>6530.5130704000003</v>
      </c>
      <c r="F42" s="43" t="str">
        <f t="shared" si="8"/>
        <v>N/A</v>
      </c>
      <c r="G42" s="46">
        <v>6569.3987853999997</v>
      </c>
      <c r="H42" s="43" t="str">
        <f t="shared" si="9"/>
        <v>N/A</v>
      </c>
      <c r="I42" s="12">
        <v>-5.94</v>
      </c>
      <c r="J42" s="12">
        <v>0.59540000000000004</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2210.5914634000001</v>
      </c>
      <c r="D44" s="43" t="str">
        <f t="shared" si="7"/>
        <v>N/A</v>
      </c>
      <c r="E44" s="46">
        <v>2922.9670329999999</v>
      </c>
      <c r="F44" s="43" t="str">
        <f t="shared" si="8"/>
        <v>N/A</v>
      </c>
      <c r="G44" s="46">
        <v>1995.345679</v>
      </c>
      <c r="H44" s="43" t="str">
        <f t="shared" si="9"/>
        <v>N/A</v>
      </c>
      <c r="I44" s="12">
        <v>32.229999999999997</v>
      </c>
      <c r="J44" s="12">
        <v>-31.7</v>
      </c>
      <c r="K44" s="44" t="s">
        <v>732</v>
      </c>
      <c r="L44" s="9" t="str">
        <f t="shared" si="10"/>
        <v>No</v>
      </c>
    </row>
    <row r="45" spans="1:12" x14ac:dyDescent="0.2">
      <c r="A45" s="3" t="s">
        <v>1432</v>
      </c>
      <c r="B45" s="34" t="s">
        <v>217</v>
      </c>
      <c r="C45" s="46">
        <v>20891.366458</v>
      </c>
      <c r="D45" s="43" t="str">
        <f t="shared" si="7"/>
        <v>N/A</v>
      </c>
      <c r="E45" s="46">
        <v>23137.945629999998</v>
      </c>
      <c r="F45" s="43" t="str">
        <f t="shared" si="8"/>
        <v>N/A</v>
      </c>
      <c r="G45" s="46">
        <v>13749.811567000001</v>
      </c>
      <c r="H45" s="43" t="str">
        <f t="shared" si="9"/>
        <v>N/A</v>
      </c>
      <c r="I45" s="12">
        <v>10.75</v>
      </c>
      <c r="J45" s="12">
        <v>-40.6</v>
      </c>
      <c r="K45" s="44" t="s">
        <v>732</v>
      </c>
      <c r="L45" s="9" t="str">
        <f t="shared" si="10"/>
        <v>No</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15333.223228999999</v>
      </c>
      <c r="D47" s="43" t="str">
        <f t="shared" si="7"/>
        <v>N/A</v>
      </c>
      <c r="E47" s="46">
        <v>14944.507933999999</v>
      </c>
      <c r="F47" s="43" t="str">
        <f t="shared" si="8"/>
        <v>N/A</v>
      </c>
      <c r="G47" s="46">
        <v>12841.030156000001</v>
      </c>
      <c r="H47" s="43" t="str">
        <f t="shared" si="9"/>
        <v>N/A</v>
      </c>
      <c r="I47" s="12">
        <v>-2.54</v>
      </c>
      <c r="J47" s="12">
        <v>-14.1</v>
      </c>
      <c r="K47" s="44" t="s">
        <v>732</v>
      </c>
      <c r="L47" s="9" t="str">
        <f t="shared" si="10"/>
        <v>Yes</v>
      </c>
    </row>
    <row r="48" spans="1:12" x14ac:dyDescent="0.2">
      <c r="A48" s="3" t="s">
        <v>1435</v>
      </c>
      <c r="B48" s="47" t="s">
        <v>217</v>
      </c>
      <c r="C48" s="14">
        <v>15721.441854000001</v>
      </c>
      <c r="D48" s="11" t="str">
        <f t="shared" si="7"/>
        <v>N/A</v>
      </c>
      <c r="E48" s="14">
        <v>15320.750805</v>
      </c>
      <c r="F48" s="11" t="str">
        <f t="shared" si="8"/>
        <v>N/A</v>
      </c>
      <c r="G48" s="14">
        <v>10025.000529999999</v>
      </c>
      <c r="H48" s="11" t="str">
        <f t="shared" si="9"/>
        <v>N/A</v>
      </c>
      <c r="I48" s="56">
        <v>-2.5499999999999998</v>
      </c>
      <c r="J48" s="56">
        <v>-34.6</v>
      </c>
      <c r="K48" s="47" t="s">
        <v>732</v>
      </c>
      <c r="L48" s="9" t="str">
        <f t="shared" si="10"/>
        <v>No</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3816.9397905999999</v>
      </c>
      <c r="D50" s="11" t="str">
        <f t="shared" si="7"/>
        <v>N/A</v>
      </c>
      <c r="E50" s="14">
        <v>4158.5693431</v>
      </c>
      <c r="F50" s="11" t="str">
        <f t="shared" si="8"/>
        <v>N/A</v>
      </c>
      <c r="G50" s="14">
        <v>3597.5239520999999</v>
      </c>
      <c r="H50" s="11" t="str">
        <f t="shared" si="9"/>
        <v>N/A</v>
      </c>
      <c r="I50" s="56">
        <v>8.9499999999999993</v>
      </c>
      <c r="J50" s="56">
        <v>-13.5</v>
      </c>
      <c r="K50" s="47" t="s">
        <v>732</v>
      </c>
      <c r="L50" s="9" t="str">
        <f t="shared" si="10"/>
        <v>Yes</v>
      </c>
    </row>
    <row r="51" spans="1:12" x14ac:dyDescent="0.2">
      <c r="A51" s="3" t="s">
        <v>1438</v>
      </c>
      <c r="B51" s="47" t="s">
        <v>217</v>
      </c>
      <c r="C51" s="14">
        <v>9622.75</v>
      </c>
      <c r="D51" s="11" t="str">
        <f t="shared" si="7"/>
        <v>N/A</v>
      </c>
      <c r="E51" s="14">
        <v>8436.2631579000008</v>
      </c>
      <c r="F51" s="11" t="str">
        <f t="shared" si="8"/>
        <v>N/A</v>
      </c>
      <c r="G51" s="14">
        <v>14717.340369</v>
      </c>
      <c r="H51" s="11" t="str">
        <f t="shared" si="9"/>
        <v>N/A</v>
      </c>
      <c r="I51" s="56">
        <v>-12.3</v>
      </c>
      <c r="J51" s="56">
        <v>74.45</v>
      </c>
      <c r="K51" s="47" t="s">
        <v>732</v>
      </c>
      <c r="L51" s="9" t="str">
        <f t="shared" si="10"/>
        <v>No</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11200366</v>
      </c>
      <c r="D53" s="43" t="str">
        <f t="shared" ref="D53:D122" si="11">IF($B53="N/A","N/A",IF(C53&gt;10,"No",IF(C53&lt;-10,"No","Yes")))</f>
        <v>N/A</v>
      </c>
      <c r="E53" s="46">
        <v>11073617</v>
      </c>
      <c r="F53" s="43" t="str">
        <f t="shared" ref="F53:F122" si="12">IF($B53="N/A","N/A",IF(E53&gt;10,"No",IF(E53&lt;-10,"No","Yes")))</f>
        <v>N/A</v>
      </c>
      <c r="G53" s="46">
        <v>8289294</v>
      </c>
      <c r="H53" s="43" t="str">
        <f t="shared" ref="H53:H122" si="13">IF($B53="N/A","N/A",IF(G53&gt;10,"No",IF(G53&lt;-10,"No","Yes")))</f>
        <v>N/A</v>
      </c>
      <c r="I53" s="12">
        <v>-1.1299999999999999</v>
      </c>
      <c r="J53" s="12">
        <v>-25.1</v>
      </c>
      <c r="K53" s="44" t="s">
        <v>732</v>
      </c>
      <c r="L53" s="9" t="str">
        <f t="shared" ref="L53:L113" si="14">IF(J53="Div by 0", "N/A", IF(K53="N/A","N/A", IF(J53&gt;VALUE(MID(K53,1,2)), "No", IF(J53&lt;-1*VALUE(MID(K53,1,2)), "No", "Yes"))))</f>
        <v>Yes</v>
      </c>
    </row>
    <row r="54" spans="1:12" x14ac:dyDescent="0.2">
      <c r="A54" s="45" t="s">
        <v>598</v>
      </c>
      <c r="B54" s="34" t="s">
        <v>217</v>
      </c>
      <c r="C54" s="35">
        <v>4401</v>
      </c>
      <c r="D54" s="43" t="str">
        <f t="shared" si="11"/>
        <v>N/A</v>
      </c>
      <c r="E54" s="35">
        <v>4392</v>
      </c>
      <c r="F54" s="43" t="str">
        <f t="shared" si="12"/>
        <v>N/A</v>
      </c>
      <c r="G54" s="35">
        <v>3048</v>
      </c>
      <c r="H54" s="43" t="str">
        <f t="shared" si="13"/>
        <v>N/A</v>
      </c>
      <c r="I54" s="12">
        <v>-0.20399999999999999</v>
      </c>
      <c r="J54" s="12">
        <v>-30.6</v>
      </c>
      <c r="K54" s="44" t="s">
        <v>732</v>
      </c>
      <c r="L54" s="9" t="str">
        <f t="shared" si="14"/>
        <v>No</v>
      </c>
    </row>
    <row r="55" spans="1:12" x14ac:dyDescent="0.2">
      <c r="A55" s="45" t="s">
        <v>1440</v>
      </c>
      <c r="B55" s="34" t="s">
        <v>217</v>
      </c>
      <c r="C55" s="46">
        <v>2544.9593273999999</v>
      </c>
      <c r="D55" s="43" t="str">
        <f t="shared" si="11"/>
        <v>N/A</v>
      </c>
      <c r="E55" s="46">
        <v>2521.3153461000002</v>
      </c>
      <c r="F55" s="43" t="str">
        <f t="shared" si="12"/>
        <v>N/A</v>
      </c>
      <c r="G55" s="46">
        <v>2719.5846456999998</v>
      </c>
      <c r="H55" s="43" t="str">
        <f t="shared" si="13"/>
        <v>N/A</v>
      </c>
      <c r="I55" s="12">
        <v>-0.92900000000000005</v>
      </c>
      <c r="J55" s="12">
        <v>7.8639999999999999</v>
      </c>
      <c r="K55" s="44" t="s">
        <v>732</v>
      </c>
      <c r="L55" s="9" t="str">
        <f t="shared" si="14"/>
        <v>Yes</v>
      </c>
    </row>
    <row r="56" spans="1:12" x14ac:dyDescent="0.2">
      <c r="A56" s="45" t="s">
        <v>1441</v>
      </c>
      <c r="B56" s="34" t="s">
        <v>217</v>
      </c>
      <c r="C56" s="35">
        <v>0.29266075889999998</v>
      </c>
      <c r="D56" s="43" t="str">
        <f t="shared" si="11"/>
        <v>N/A</v>
      </c>
      <c r="E56" s="35">
        <v>0.52481785059999997</v>
      </c>
      <c r="F56" s="43" t="str">
        <f t="shared" si="12"/>
        <v>N/A</v>
      </c>
      <c r="G56" s="35">
        <v>0.32644356959999998</v>
      </c>
      <c r="H56" s="43" t="str">
        <f t="shared" si="13"/>
        <v>N/A</v>
      </c>
      <c r="I56" s="12">
        <v>79.33</v>
      </c>
      <c r="J56" s="12">
        <v>-37.799999999999997</v>
      </c>
      <c r="K56" s="44" t="s">
        <v>732</v>
      </c>
      <c r="L56" s="9" t="str">
        <f t="shared" si="14"/>
        <v>No</v>
      </c>
    </row>
    <row r="57" spans="1:12" ht="25.5" x14ac:dyDescent="0.2">
      <c r="A57" s="45" t="s">
        <v>599</v>
      </c>
      <c r="B57" s="34" t="s">
        <v>217</v>
      </c>
      <c r="C57" s="46">
        <v>338355</v>
      </c>
      <c r="D57" s="43" t="str">
        <f t="shared" si="11"/>
        <v>N/A</v>
      </c>
      <c r="E57" s="46">
        <v>333445</v>
      </c>
      <c r="F57" s="43" t="str">
        <f t="shared" si="12"/>
        <v>N/A</v>
      </c>
      <c r="G57" s="46">
        <v>0</v>
      </c>
      <c r="H57" s="43" t="str">
        <f t="shared" si="13"/>
        <v>N/A</v>
      </c>
      <c r="I57" s="12">
        <v>-1.45</v>
      </c>
      <c r="J57" s="12">
        <v>-100</v>
      </c>
      <c r="K57" s="44" t="s">
        <v>732</v>
      </c>
      <c r="L57" s="9" t="str">
        <f t="shared" si="14"/>
        <v>No</v>
      </c>
    </row>
    <row r="58" spans="1:12" x14ac:dyDescent="0.2">
      <c r="A58" s="45" t="s">
        <v>600</v>
      </c>
      <c r="B58" s="34" t="s">
        <v>217</v>
      </c>
      <c r="C58" s="35">
        <v>40</v>
      </c>
      <c r="D58" s="43" t="str">
        <f t="shared" si="11"/>
        <v>N/A</v>
      </c>
      <c r="E58" s="35">
        <v>36</v>
      </c>
      <c r="F58" s="43" t="str">
        <f t="shared" si="12"/>
        <v>N/A</v>
      </c>
      <c r="G58" s="35">
        <v>0</v>
      </c>
      <c r="H58" s="43" t="str">
        <f t="shared" si="13"/>
        <v>N/A</v>
      </c>
      <c r="I58" s="12">
        <v>-10</v>
      </c>
      <c r="J58" s="12">
        <v>-100</v>
      </c>
      <c r="K58" s="44" t="s">
        <v>732</v>
      </c>
      <c r="L58" s="9" t="str">
        <f t="shared" si="14"/>
        <v>No</v>
      </c>
    </row>
    <row r="59" spans="1:12" x14ac:dyDescent="0.2">
      <c r="A59" s="45" t="s">
        <v>1442</v>
      </c>
      <c r="B59" s="34" t="s">
        <v>217</v>
      </c>
      <c r="C59" s="46">
        <v>8458.875</v>
      </c>
      <c r="D59" s="43" t="str">
        <f t="shared" si="11"/>
        <v>N/A</v>
      </c>
      <c r="E59" s="46">
        <v>9262.3611110999991</v>
      </c>
      <c r="F59" s="43" t="str">
        <f t="shared" si="12"/>
        <v>N/A</v>
      </c>
      <c r="G59" s="46" t="s">
        <v>1743</v>
      </c>
      <c r="H59" s="43" t="str">
        <f t="shared" si="13"/>
        <v>N/A</v>
      </c>
      <c r="I59" s="12">
        <v>9.4990000000000006</v>
      </c>
      <c r="J59" s="12" t="s">
        <v>1743</v>
      </c>
      <c r="K59" s="44" t="s">
        <v>732</v>
      </c>
      <c r="L59" s="9" t="str">
        <f t="shared" si="14"/>
        <v>N/A</v>
      </c>
    </row>
    <row r="60" spans="1:12" ht="25.5" x14ac:dyDescent="0.2">
      <c r="A60" s="45" t="s">
        <v>601</v>
      </c>
      <c r="B60" s="34" t="s">
        <v>217</v>
      </c>
      <c r="C60" s="46">
        <v>107064</v>
      </c>
      <c r="D60" s="43" t="str">
        <f t="shared" si="11"/>
        <v>N/A</v>
      </c>
      <c r="E60" s="46">
        <v>44062</v>
      </c>
      <c r="F60" s="43" t="str">
        <f t="shared" si="12"/>
        <v>N/A</v>
      </c>
      <c r="G60" s="46">
        <v>9965</v>
      </c>
      <c r="H60" s="43" t="str">
        <f t="shared" si="13"/>
        <v>N/A</v>
      </c>
      <c r="I60" s="12">
        <v>-58.8</v>
      </c>
      <c r="J60" s="12">
        <v>-77.400000000000006</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-22.2</v>
      </c>
      <c r="J61" s="56">
        <v>-85.7</v>
      </c>
      <c r="K61" s="47" t="s">
        <v>732</v>
      </c>
      <c r="L61" s="9" t="str">
        <f t="shared" si="14"/>
        <v>No</v>
      </c>
    </row>
    <row r="62" spans="1:12" ht="25.5" x14ac:dyDescent="0.2">
      <c r="A62" s="4" t="s">
        <v>1443</v>
      </c>
      <c r="B62" s="47" t="s">
        <v>217</v>
      </c>
      <c r="C62" s="14">
        <v>11896</v>
      </c>
      <c r="D62" s="11" t="str">
        <f t="shared" si="11"/>
        <v>N/A</v>
      </c>
      <c r="E62" s="14">
        <v>6294.5714286000002</v>
      </c>
      <c r="F62" s="11" t="str">
        <f t="shared" si="12"/>
        <v>N/A</v>
      </c>
      <c r="G62" s="14">
        <v>9965</v>
      </c>
      <c r="H62" s="11" t="str">
        <f t="shared" si="13"/>
        <v>N/A</v>
      </c>
      <c r="I62" s="56">
        <v>-47.1</v>
      </c>
      <c r="J62" s="56">
        <v>58.31</v>
      </c>
      <c r="K62" s="47" t="s">
        <v>732</v>
      </c>
      <c r="L62" s="9" t="str">
        <f t="shared" si="14"/>
        <v>No</v>
      </c>
    </row>
    <row r="63" spans="1:12" x14ac:dyDescent="0.2">
      <c r="A63" s="4" t="s">
        <v>603</v>
      </c>
      <c r="B63" s="47" t="s">
        <v>217</v>
      </c>
      <c r="C63" s="14">
        <v>31951710</v>
      </c>
      <c r="D63" s="11" t="str">
        <f t="shared" si="11"/>
        <v>N/A</v>
      </c>
      <c r="E63" s="14">
        <v>28197481</v>
      </c>
      <c r="F63" s="11" t="str">
        <f t="shared" si="12"/>
        <v>N/A</v>
      </c>
      <c r="G63" s="14">
        <v>12144165</v>
      </c>
      <c r="H63" s="11" t="str">
        <f t="shared" si="13"/>
        <v>N/A</v>
      </c>
      <c r="I63" s="56">
        <v>-11.7</v>
      </c>
      <c r="J63" s="56">
        <v>-56.9</v>
      </c>
      <c r="K63" s="47" t="s">
        <v>732</v>
      </c>
      <c r="L63" s="9" t="str">
        <f t="shared" si="14"/>
        <v>No</v>
      </c>
    </row>
    <row r="64" spans="1:12" x14ac:dyDescent="0.2">
      <c r="A64" s="4" t="s">
        <v>604</v>
      </c>
      <c r="B64" s="47" t="s">
        <v>217</v>
      </c>
      <c r="C64" s="1">
        <v>299</v>
      </c>
      <c r="D64" s="11" t="str">
        <f t="shared" si="11"/>
        <v>N/A</v>
      </c>
      <c r="E64" s="1">
        <v>292</v>
      </c>
      <c r="F64" s="11" t="str">
        <f t="shared" si="12"/>
        <v>N/A</v>
      </c>
      <c r="G64" s="1">
        <v>227</v>
      </c>
      <c r="H64" s="11" t="str">
        <f t="shared" si="13"/>
        <v>N/A</v>
      </c>
      <c r="I64" s="56">
        <v>-2.34</v>
      </c>
      <c r="J64" s="56">
        <v>-22.3</v>
      </c>
      <c r="K64" s="47" t="s">
        <v>732</v>
      </c>
      <c r="L64" s="9" t="str">
        <f t="shared" si="14"/>
        <v>Yes</v>
      </c>
    </row>
    <row r="65" spans="1:12" x14ac:dyDescent="0.2">
      <c r="A65" s="4" t="s">
        <v>1444</v>
      </c>
      <c r="B65" s="47" t="s">
        <v>217</v>
      </c>
      <c r="C65" s="14">
        <v>106861.90635</v>
      </c>
      <c r="D65" s="11" t="str">
        <f t="shared" si="11"/>
        <v>N/A</v>
      </c>
      <c r="E65" s="14">
        <v>96566.715752999997</v>
      </c>
      <c r="F65" s="11" t="str">
        <f t="shared" si="12"/>
        <v>N/A</v>
      </c>
      <c r="G65" s="14">
        <v>53498.524229000002</v>
      </c>
      <c r="H65" s="11" t="str">
        <f t="shared" si="13"/>
        <v>N/A</v>
      </c>
      <c r="I65" s="56">
        <v>-9.6300000000000008</v>
      </c>
      <c r="J65" s="56">
        <v>-44.6</v>
      </c>
      <c r="K65" s="47" t="s">
        <v>732</v>
      </c>
      <c r="L65" s="9" t="str">
        <f t="shared" si="14"/>
        <v>No</v>
      </c>
    </row>
    <row r="66" spans="1:12" x14ac:dyDescent="0.2">
      <c r="A66" s="4" t="s">
        <v>605</v>
      </c>
      <c r="B66" s="47" t="s">
        <v>217</v>
      </c>
      <c r="C66" s="14">
        <v>151469834</v>
      </c>
      <c r="D66" s="11" t="str">
        <f t="shared" si="11"/>
        <v>N/A</v>
      </c>
      <c r="E66" s="14">
        <v>180435187</v>
      </c>
      <c r="F66" s="11" t="str">
        <f t="shared" si="12"/>
        <v>N/A</v>
      </c>
      <c r="G66" s="14">
        <v>75876607</v>
      </c>
      <c r="H66" s="11" t="str">
        <f t="shared" si="13"/>
        <v>N/A</v>
      </c>
      <c r="I66" s="56">
        <v>19.12</v>
      </c>
      <c r="J66" s="56">
        <v>-57.9</v>
      </c>
      <c r="K66" s="47" t="s">
        <v>732</v>
      </c>
      <c r="L66" s="9" t="str">
        <f t="shared" si="14"/>
        <v>No</v>
      </c>
    </row>
    <row r="67" spans="1:12" x14ac:dyDescent="0.2">
      <c r="A67" s="4" t="s">
        <v>606</v>
      </c>
      <c r="B67" s="47" t="s">
        <v>217</v>
      </c>
      <c r="C67" s="1">
        <v>4103</v>
      </c>
      <c r="D67" s="11" t="str">
        <f t="shared" si="11"/>
        <v>N/A</v>
      </c>
      <c r="E67" s="1">
        <v>3923</v>
      </c>
      <c r="F67" s="11" t="str">
        <f t="shared" si="12"/>
        <v>N/A</v>
      </c>
      <c r="G67" s="1">
        <v>3086</v>
      </c>
      <c r="H67" s="11" t="str">
        <f t="shared" si="13"/>
        <v>N/A</v>
      </c>
      <c r="I67" s="56">
        <v>-4.3899999999999997</v>
      </c>
      <c r="J67" s="56">
        <v>-21.3</v>
      </c>
      <c r="K67" s="47" t="s">
        <v>732</v>
      </c>
      <c r="L67" s="9" t="str">
        <f t="shared" si="14"/>
        <v>Yes</v>
      </c>
    </row>
    <row r="68" spans="1:12" x14ac:dyDescent="0.2">
      <c r="A68" s="4" t="s">
        <v>1445</v>
      </c>
      <c r="B68" s="47" t="s">
        <v>217</v>
      </c>
      <c r="C68" s="14">
        <v>36916.849622000002</v>
      </c>
      <c r="D68" s="11" t="str">
        <f t="shared" si="11"/>
        <v>N/A</v>
      </c>
      <c r="E68" s="14">
        <v>45994.184807999998</v>
      </c>
      <c r="F68" s="11" t="str">
        <f t="shared" si="12"/>
        <v>N/A</v>
      </c>
      <c r="G68" s="14">
        <v>24587.364549999998</v>
      </c>
      <c r="H68" s="11" t="str">
        <f t="shared" si="13"/>
        <v>N/A</v>
      </c>
      <c r="I68" s="56">
        <v>24.59</v>
      </c>
      <c r="J68" s="56">
        <v>-46.5</v>
      </c>
      <c r="K68" s="47" t="s">
        <v>732</v>
      </c>
      <c r="L68" s="9" t="str">
        <f t="shared" si="14"/>
        <v>No</v>
      </c>
    </row>
    <row r="69" spans="1:12" ht="25.5" x14ac:dyDescent="0.2">
      <c r="A69" s="4" t="s">
        <v>607</v>
      </c>
      <c r="B69" s="47" t="s">
        <v>217</v>
      </c>
      <c r="C69" s="14">
        <v>5217911</v>
      </c>
      <c r="D69" s="11" t="str">
        <f t="shared" si="11"/>
        <v>N/A</v>
      </c>
      <c r="E69" s="14">
        <v>4981821</v>
      </c>
      <c r="F69" s="11" t="str">
        <f t="shared" si="12"/>
        <v>N/A</v>
      </c>
      <c r="G69" s="14">
        <v>7102391</v>
      </c>
      <c r="H69" s="11" t="str">
        <f t="shared" si="13"/>
        <v>N/A</v>
      </c>
      <c r="I69" s="56">
        <v>-4.5199999999999996</v>
      </c>
      <c r="J69" s="56">
        <v>42.57</v>
      </c>
      <c r="K69" s="47" t="s">
        <v>732</v>
      </c>
      <c r="L69" s="9" t="str">
        <f t="shared" si="14"/>
        <v>No</v>
      </c>
    </row>
    <row r="70" spans="1:12" x14ac:dyDescent="0.2">
      <c r="A70" s="4" t="s">
        <v>608</v>
      </c>
      <c r="B70" s="47" t="s">
        <v>217</v>
      </c>
      <c r="C70" s="1">
        <v>17542</v>
      </c>
      <c r="D70" s="11" t="str">
        <f t="shared" si="11"/>
        <v>N/A</v>
      </c>
      <c r="E70" s="1">
        <v>17281</v>
      </c>
      <c r="F70" s="11" t="str">
        <f t="shared" si="12"/>
        <v>N/A</v>
      </c>
      <c r="G70" s="1">
        <v>20166</v>
      </c>
      <c r="H70" s="11" t="str">
        <f t="shared" si="13"/>
        <v>N/A</v>
      </c>
      <c r="I70" s="56">
        <v>-1.49</v>
      </c>
      <c r="J70" s="56">
        <v>16.690000000000001</v>
      </c>
      <c r="K70" s="47" t="s">
        <v>732</v>
      </c>
      <c r="L70" s="9" t="str">
        <f t="shared" si="14"/>
        <v>Yes</v>
      </c>
    </row>
    <row r="71" spans="1:12" x14ac:dyDescent="0.2">
      <c r="A71" s="4" t="s">
        <v>1446</v>
      </c>
      <c r="B71" s="47" t="s">
        <v>217</v>
      </c>
      <c r="C71" s="14">
        <v>297.45245696000001</v>
      </c>
      <c r="D71" s="11" t="str">
        <f t="shared" si="11"/>
        <v>N/A</v>
      </c>
      <c r="E71" s="14">
        <v>288.28314333999998</v>
      </c>
      <c r="F71" s="11" t="str">
        <f t="shared" si="12"/>
        <v>N/A</v>
      </c>
      <c r="G71" s="14">
        <v>352.19632053999999</v>
      </c>
      <c r="H71" s="11" t="str">
        <f t="shared" si="13"/>
        <v>N/A</v>
      </c>
      <c r="I71" s="56">
        <v>-3.08</v>
      </c>
      <c r="J71" s="56">
        <v>22.17</v>
      </c>
      <c r="K71" s="47" t="s">
        <v>732</v>
      </c>
      <c r="L71" s="9" t="str">
        <f t="shared" si="14"/>
        <v>Yes</v>
      </c>
    </row>
    <row r="72" spans="1:12" x14ac:dyDescent="0.2">
      <c r="A72" s="4" t="s">
        <v>609</v>
      </c>
      <c r="B72" s="47" t="s">
        <v>217</v>
      </c>
      <c r="C72" s="14">
        <v>2938121</v>
      </c>
      <c r="D72" s="11" t="str">
        <f t="shared" si="11"/>
        <v>N/A</v>
      </c>
      <c r="E72" s="14">
        <v>3105226</v>
      </c>
      <c r="F72" s="11" t="str">
        <f t="shared" si="12"/>
        <v>N/A</v>
      </c>
      <c r="G72" s="14">
        <v>2720574</v>
      </c>
      <c r="H72" s="11" t="str">
        <f t="shared" si="13"/>
        <v>N/A</v>
      </c>
      <c r="I72" s="56">
        <v>5.6870000000000003</v>
      </c>
      <c r="J72" s="56">
        <v>-12.4</v>
      </c>
      <c r="K72" s="47" t="s">
        <v>732</v>
      </c>
      <c r="L72" s="9" t="str">
        <f t="shared" si="14"/>
        <v>Yes</v>
      </c>
    </row>
    <row r="73" spans="1:12" x14ac:dyDescent="0.2">
      <c r="A73" s="4" t="s">
        <v>610</v>
      </c>
      <c r="B73" s="47" t="s">
        <v>217</v>
      </c>
      <c r="C73" s="1">
        <v>6535</v>
      </c>
      <c r="D73" s="11" t="str">
        <f t="shared" si="11"/>
        <v>N/A</v>
      </c>
      <c r="E73" s="1">
        <v>6642</v>
      </c>
      <c r="F73" s="11" t="str">
        <f t="shared" si="12"/>
        <v>N/A</v>
      </c>
      <c r="G73" s="1">
        <v>6748</v>
      </c>
      <c r="H73" s="11" t="str">
        <f t="shared" si="13"/>
        <v>N/A</v>
      </c>
      <c r="I73" s="56">
        <v>1.637</v>
      </c>
      <c r="J73" s="56">
        <v>1.5960000000000001</v>
      </c>
      <c r="K73" s="47" t="s">
        <v>732</v>
      </c>
      <c r="L73" s="9" t="str">
        <f t="shared" si="14"/>
        <v>Yes</v>
      </c>
    </row>
    <row r="74" spans="1:12" x14ac:dyDescent="0.2">
      <c r="A74" s="4" t="s">
        <v>1447</v>
      </c>
      <c r="B74" s="47" t="s">
        <v>217</v>
      </c>
      <c r="C74" s="14">
        <v>449.59770466999998</v>
      </c>
      <c r="D74" s="11" t="str">
        <f t="shared" si="11"/>
        <v>N/A</v>
      </c>
      <c r="E74" s="14">
        <v>467.51370069000001</v>
      </c>
      <c r="F74" s="11" t="str">
        <f t="shared" si="12"/>
        <v>N/A</v>
      </c>
      <c r="G74" s="14">
        <v>403.16745701999997</v>
      </c>
      <c r="H74" s="11" t="str">
        <f t="shared" si="13"/>
        <v>N/A</v>
      </c>
      <c r="I74" s="56">
        <v>3.9849999999999999</v>
      </c>
      <c r="J74" s="56">
        <v>-13.8</v>
      </c>
      <c r="K74" s="47" t="s">
        <v>732</v>
      </c>
      <c r="L74" s="9" t="str">
        <f t="shared" si="14"/>
        <v>Yes</v>
      </c>
    </row>
    <row r="75" spans="1:12" ht="25.5" x14ac:dyDescent="0.2">
      <c r="A75" s="4" t="s">
        <v>611</v>
      </c>
      <c r="B75" s="47" t="s">
        <v>217</v>
      </c>
      <c r="C75" s="14">
        <v>851715</v>
      </c>
      <c r="D75" s="11" t="str">
        <f t="shared" si="11"/>
        <v>N/A</v>
      </c>
      <c r="E75" s="14">
        <v>828228</v>
      </c>
      <c r="F75" s="11" t="str">
        <f t="shared" si="12"/>
        <v>N/A</v>
      </c>
      <c r="G75" s="14">
        <v>1047944</v>
      </c>
      <c r="H75" s="11" t="str">
        <f t="shared" si="13"/>
        <v>N/A</v>
      </c>
      <c r="I75" s="56">
        <v>-2.76</v>
      </c>
      <c r="J75" s="56">
        <v>26.53</v>
      </c>
      <c r="K75" s="47" t="s">
        <v>732</v>
      </c>
      <c r="L75" s="9" t="str">
        <f t="shared" si="14"/>
        <v>Yes</v>
      </c>
    </row>
    <row r="76" spans="1:12" x14ac:dyDescent="0.2">
      <c r="A76" s="45" t="s">
        <v>612</v>
      </c>
      <c r="B76" s="34" t="s">
        <v>217</v>
      </c>
      <c r="C76" s="35">
        <v>8419</v>
      </c>
      <c r="D76" s="43" t="str">
        <f t="shared" si="11"/>
        <v>N/A</v>
      </c>
      <c r="E76" s="35">
        <v>7937</v>
      </c>
      <c r="F76" s="43" t="str">
        <f t="shared" si="12"/>
        <v>N/A</v>
      </c>
      <c r="G76" s="35">
        <v>8105</v>
      </c>
      <c r="H76" s="43" t="str">
        <f t="shared" si="13"/>
        <v>N/A</v>
      </c>
      <c r="I76" s="12">
        <v>-5.73</v>
      </c>
      <c r="J76" s="12">
        <v>2.117</v>
      </c>
      <c r="K76" s="44" t="s">
        <v>732</v>
      </c>
      <c r="L76" s="9" t="str">
        <f t="shared" si="14"/>
        <v>Yes</v>
      </c>
    </row>
    <row r="77" spans="1:12" ht="25.5" x14ac:dyDescent="0.2">
      <c r="A77" s="45" t="s">
        <v>1448</v>
      </c>
      <c r="B77" s="34" t="s">
        <v>217</v>
      </c>
      <c r="C77" s="46">
        <v>101.16581542</v>
      </c>
      <c r="D77" s="43" t="str">
        <f t="shared" si="11"/>
        <v>N/A</v>
      </c>
      <c r="E77" s="46">
        <v>104.35025828000001</v>
      </c>
      <c r="F77" s="43" t="str">
        <f t="shared" si="12"/>
        <v>N/A</v>
      </c>
      <c r="G77" s="46">
        <v>129.29599013000001</v>
      </c>
      <c r="H77" s="43" t="str">
        <f t="shared" si="13"/>
        <v>N/A</v>
      </c>
      <c r="I77" s="12">
        <v>3.1480000000000001</v>
      </c>
      <c r="J77" s="12">
        <v>23.91</v>
      </c>
      <c r="K77" s="44" t="s">
        <v>732</v>
      </c>
      <c r="L77" s="9" t="str">
        <f t="shared" si="14"/>
        <v>Yes</v>
      </c>
    </row>
    <row r="78" spans="1:12" ht="25.5" x14ac:dyDescent="0.2">
      <c r="A78" s="45" t="s">
        <v>613</v>
      </c>
      <c r="B78" s="34" t="s">
        <v>217</v>
      </c>
      <c r="C78" s="46">
        <v>6783096</v>
      </c>
      <c r="D78" s="43" t="str">
        <f t="shared" si="11"/>
        <v>N/A</v>
      </c>
      <c r="E78" s="46">
        <v>6554366</v>
      </c>
      <c r="F78" s="43" t="str">
        <f t="shared" si="12"/>
        <v>N/A</v>
      </c>
      <c r="G78" s="46">
        <v>6673423</v>
      </c>
      <c r="H78" s="43" t="str">
        <f t="shared" si="13"/>
        <v>N/A</v>
      </c>
      <c r="I78" s="12">
        <v>-3.37</v>
      </c>
      <c r="J78" s="12">
        <v>1.8160000000000001</v>
      </c>
      <c r="K78" s="44" t="s">
        <v>732</v>
      </c>
      <c r="L78" s="9" t="str">
        <f t="shared" si="14"/>
        <v>Yes</v>
      </c>
    </row>
    <row r="79" spans="1:12" x14ac:dyDescent="0.2">
      <c r="A79" s="45" t="s">
        <v>614</v>
      </c>
      <c r="B79" s="34" t="s">
        <v>217</v>
      </c>
      <c r="C79" s="35">
        <v>11288</v>
      </c>
      <c r="D79" s="43" t="str">
        <f t="shared" si="11"/>
        <v>N/A</v>
      </c>
      <c r="E79" s="35">
        <v>10969</v>
      </c>
      <c r="F79" s="43" t="str">
        <f t="shared" si="12"/>
        <v>N/A</v>
      </c>
      <c r="G79" s="35">
        <v>10585</v>
      </c>
      <c r="H79" s="43" t="str">
        <f t="shared" si="13"/>
        <v>N/A</v>
      </c>
      <c r="I79" s="12">
        <v>-2.83</v>
      </c>
      <c r="J79" s="12">
        <v>-3.5</v>
      </c>
      <c r="K79" s="44" t="s">
        <v>732</v>
      </c>
      <c r="L79" s="9" t="str">
        <f t="shared" si="14"/>
        <v>Yes</v>
      </c>
    </row>
    <row r="80" spans="1:12" x14ac:dyDescent="0.2">
      <c r="A80" s="45" t="s">
        <v>1449</v>
      </c>
      <c r="B80" s="34" t="s">
        <v>217</v>
      </c>
      <c r="C80" s="46">
        <v>600.91211906000001</v>
      </c>
      <c r="D80" s="43" t="str">
        <f t="shared" si="11"/>
        <v>N/A</v>
      </c>
      <c r="E80" s="46">
        <v>597.53541800000005</v>
      </c>
      <c r="F80" s="43" t="str">
        <f t="shared" si="12"/>
        <v>N/A</v>
      </c>
      <c r="G80" s="46">
        <v>630.46036845000003</v>
      </c>
      <c r="H80" s="43" t="str">
        <f t="shared" si="13"/>
        <v>N/A</v>
      </c>
      <c r="I80" s="12">
        <v>-0.56200000000000006</v>
      </c>
      <c r="J80" s="12">
        <v>5.51</v>
      </c>
      <c r="K80" s="44" t="s">
        <v>732</v>
      </c>
      <c r="L80" s="9" t="str">
        <f t="shared" si="14"/>
        <v>Yes</v>
      </c>
    </row>
    <row r="81" spans="1:12" x14ac:dyDescent="0.2">
      <c r="A81" s="45" t="s">
        <v>615</v>
      </c>
      <c r="B81" s="34" t="s">
        <v>217</v>
      </c>
      <c r="C81" s="46">
        <v>3152643</v>
      </c>
      <c r="D81" s="43" t="str">
        <f t="shared" si="11"/>
        <v>N/A</v>
      </c>
      <c r="E81" s="46">
        <v>2790641</v>
      </c>
      <c r="F81" s="43" t="str">
        <f t="shared" si="12"/>
        <v>N/A</v>
      </c>
      <c r="G81" s="46">
        <v>11126954</v>
      </c>
      <c r="H81" s="43" t="str">
        <f t="shared" si="13"/>
        <v>N/A</v>
      </c>
      <c r="I81" s="12">
        <v>-11.5</v>
      </c>
      <c r="J81" s="12">
        <v>298.7</v>
      </c>
      <c r="K81" s="44" t="s">
        <v>732</v>
      </c>
      <c r="L81" s="9" t="str">
        <f t="shared" si="14"/>
        <v>No</v>
      </c>
    </row>
    <row r="82" spans="1:12" x14ac:dyDescent="0.2">
      <c r="A82" s="45" t="s">
        <v>616</v>
      </c>
      <c r="B82" s="34" t="s">
        <v>217</v>
      </c>
      <c r="C82" s="35">
        <v>8364</v>
      </c>
      <c r="D82" s="43" t="str">
        <f t="shared" si="11"/>
        <v>N/A</v>
      </c>
      <c r="E82" s="35">
        <v>8171</v>
      </c>
      <c r="F82" s="43" t="str">
        <f t="shared" si="12"/>
        <v>N/A</v>
      </c>
      <c r="G82" s="35">
        <v>7925</v>
      </c>
      <c r="H82" s="43" t="str">
        <f t="shared" si="13"/>
        <v>N/A</v>
      </c>
      <c r="I82" s="12">
        <v>-2.31</v>
      </c>
      <c r="J82" s="12">
        <v>-3.01</v>
      </c>
      <c r="K82" s="44" t="s">
        <v>732</v>
      </c>
      <c r="L82" s="9" t="str">
        <f t="shared" si="14"/>
        <v>Yes</v>
      </c>
    </row>
    <row r="83" spans="1:12" x14ac:dyDescent="0.2">
      <c r="A83" s="45" t="s">
        <v>1450</v>
      </c>
      <c r="B83" s="34" t="s">
        <v>217</v>
      </c>
      <c r="C83" s="46">
        <v>376.93005739</v>
      </c>
      <c r="D83" s="43" t="str">
        <f t="shared" si="11"/>
        <v>N/A</v>
      </c>
      <c r="E83" s="46">
        <v>341.52992289999997</v>
      </c>
      <c r="F83" s="43" t="str">
        <f t="shared" si="12"/>
        <v>N/A</v>
      </c>
      <c r="G83" s="46">
        <v>1404.0320505</v>
      </c>
      <c r="H83" s="43" t="str">
        <f t="shared" si="13"/>
        <v>N/A</v>
      </c>
      <c r="I83" s="12">
        <v>-9.39</v>
      </c>
      <c r="J83" s="12">
        <v>311.10000000000002</v>
      </c>
      <c r="K83" s="44" t="s">
        <v>732</v>
      </c>
      <c r="L83" s="9" t="str">
        <f t="shared" si="14"/>
        <v>No</v>
      </c>
    </row>
    <row r="84" spans="1:12" ht="25.5" x14ac:dyDescent="0.2">
      <c r="A84" s="45" t="s">
        <v>617</v>
      </c>
      <c r="B84" s="34" t="s">
        <v>217</v>
      </c>
      <c r="C84" s="46">
        <v>908115</v>
      </c>
      <c r="D84" s="43" t="str">
        <f t="shared" si="11"/>
        <v>N/A</v>
      </c>
      <c r="E84" s="46">
        <v>569255</v>
      </c>
      <c r="F84" s="43" t="str">
        <f t="shared" si="12"/>
        <v>N/A</v>
      </c>
      <c r="G84" s="46">
        <v>791228</v>
      </c>
      <c r="H84" s="43" t="str">
        <f t="shared" si="13"/>
        <v>N/A</v>
      </c>
      <c r="I84" s="12">
        <v>-37.299999999999997</v>
      </c>
      <c r="J84" s="12">
        <v>38.99</v>
      </c>
      <c r="K84" s="44" t="s">
        <v>732</v>
      </c>
      <c r="L84" s="9" t="str">
        <f t="shared" si="14"/>
        <v>No</v>
      </c>
    </row>
    <row r="85" spans="1:12" x14ac:dyDescent="0.2">
      <c r="A85" s="45" t="s">
        <v>618</v>
      </c>
      <c r="B85" s="34" t="s">
        <v>217</v>
      </c>
      <c r="C85" s="35">
        <v>300</v>
      </c>
      <c r="D85" s="43" t="str">
        <f t="shared" si="11"/>
        <v>N/A</v>
      </c>
      <c r="E85" s="35">
        <v>202</v>
      </c>
      <c r="F85" s="43" t="str">
        <f t="shared" si="12"/>
        <v>N/A</v>
      </c>
      <c r="G85" s="35">
        <v>276</v>
      </c>
      <c r="H85" s="43" t="str">
        <f t="shared" si="13"/>
        <v>N/A</v>
      </c>
      <c r="I85" s="12">
        <v>-32.700000000000003</v>
      </c>
      <c r="J85" s="12">
        <v>36.630000000000003</v>
      </c>
      <c r="K85" s="44" t="s">
        <v>732</v>
      </c>
      <c r="L85" s="9" t="str">
        <f t="shared" si="14"/>
        <v>No</v>
      </c>
    </row>
    <row r="86" spans="1:12" ht="25.5" x14ac:dyDescent="0.2">
      <c r="A86" s="45" t="s">
        <v>1451</v>
      </c>
      <c r="B86" s="34" t="s">
        <v>217</v>
      </c>
      <c r="C86" s="46">
        <v>3027.05</v>
      </c>
      <c r="D86" s="43" t="str">
        <f t="shared" si="11"/>
        <v>N/A</v>
      </c>
      <c r="E86" s="46">
        <v>2818.0940593999999</v>
      </c>
      <c r="F86" s="43" t="str">
        <f t="shared" si="12"/>
        <v>N/A</v>
      </c>
      <c r="G86" s="46">
        <v>2866.7681158999999</v>
      </c>
      <c r="H86" s="43" t="str">
        <f t="shared" si="13"/>
        <v>N/A</v>
      </c>
      <c r="I86" s="12">
        <v>-6.9</v>
      </c>
      <c r="J86" s="12">
        <v>1.7270000000000001</v>
      </c>
      <c r="K86" s="44" t="s">
        <v>732</v>
      </c>
      <c r="L86" s="9" t="str">
        <f t="shared" si="14"/>
        <v>Yes</v>
      </c>
    </row>
    <row r="87" spans="1:12" ht="25.5" x14ac:dyDescent="0.2">
      <c r="A87" s="45" t="s">
        <v>619</v>
      </c>
      <c r="B87" s="34" t="s">
        <v>217</v>
      </c>
      <c r="C87" s="46">
        <v>1198399</v>
      </c>
      <c r="D87" s="43" t="str">
        <f t="shared" si="11"/>
        <v>N/A</v>
      </c>
      <c r="E87" s="46">
        <v>1164636</v>
      </c>
      <c r="F87" s="43" t="str">
        <f t="shared" si="12"/>
        <v>N/A</v>
      </c>
      <c r="G87" s="46">
        <v>2637399</v>
      </c>
      <c r="H87" s="43" t="str">
        <f t="shared" si="13"/>
        <v>N/A</v>
      </c>
      <c r="I87" s="12">
        <v>-2.82</v>
      </c>
      <c r="J87" s="12">
        <v>126.5</v>
      </c>
      <c r="K87" s="44" t="s">
        <v>732</v>
      </c>
      <c r="L87" s="9" t="str">
        <f t="shared" si="14"/>
        <v>No</v>
      </c>
    </row>
    <row r="88" spans="1:12" x14ac:dyDescent="0.2">
      <c r="A88" s="45" t="s">
        <v>620</v>
      </c>
      <c r="B88" s="34" t="s">
        <v>217</v>
      </c>
      <c r="C88" s="35">
        <v>11421</v>
      </c>
      <c r="D88" s="43" t="str">
        <f t="shared" si="11"/>
        <v>N/A</v>
      </c>
      <c r="E88" s="35">
        <v>10841</v>
      </c>
      <c r="F88" s="43" t="str">
        <f t="shared" si="12"/>
        <v>N/A</v>
      </c>
      <c r="G88" s="35">
        <v>15268</v>
      </c>
      <c r="H88" s="43" t="str">
        <f t="shared" si="13"/>
        <v>N/A</v>
      </c>
      <c r="I88" s="12">
        <v>-5.08</v>
      </c>
      <c r="J88" s="12">
        <v>40.840000000000003</v>
      </c>
      <c r="K88" s="44" t="s">
        <v>732</v>
      </c>
      <c r="L88" s="9" t="str">
        <f t="shared" si="14"/>
        <v>No</v>
      </c>
    </row>
    <row r="89" spans="1:12" x14ac:dyDescent="0.2">
      <c r="A89" s="45" t="s">
        <v>1452</v>
      </c>
      <c r="B89" s="34" t="s">
        <v>217</v>
      </c>
      <c r="C89" s="46">
        <v>104.92942825</v>
      </c>
      <c r="D89" s="43" t="str">
        <f t="shared" si="11"/>
        <v>N/A</v>
      </c>
      <c r="E89" s="46">
        <v>107.42883498</v>
      </c>
      <c r="F89" s="43" t="str">
        <f t="shared" si="12"/>
        <v>N/A</v>
      </c>
      <c r="G89" s="46">
        <v>172.74030651999999</v>
      </c>
      <c r="H89" s="43" t="str">
        <f t="shared" si="13"/>
        <v>N/A</v>
      </c>
      <c r="I89" s="12">
        <v>2.3820000000000001</v>
      </c>
      <c r="J89" s="12">
        <v>60.8</v>
      </c>
      <c r="K89" s="44" t="s">
        <v>732</v>
      </c>
      <c r="L89" s="9" t="str">
        <f t="shared" si="14"/>
        <v>No</v>
      </c>
    </row>
    <row r="90" spans="1:12" x14ac:dyDescent="0.2">
      <c r="A90" s="45" t="s">
        <v>621</v>
      </c>
      <c r="B90" s="34" t="s">
        <v>217</v>
      </c>
      <c r="C90" s="46">
        <v>5235260</v>
      </c>
      <c r="D90" s="43" t="str">
        <f t="shared" si="11"/>
        <v>N/A</v>
      </c>
      <c r="E90" s="46">
        <v>4581525</v>
      </c>
      <c r="F90" s="43" t="str">
        <f t="shared" si="12"/>
        <v>N/A</v>
      </c>
      <c r="G90" s="46">
        <v>5104972</v>
      </c>
      <c r="H90" s="43" t="str">
        <f t="shared" si="13"/>
        <v>N/A</v>
      </c>
      <c r="I90" s="12">
        <v>-12.5</v>
      </c>
      <c r="J90" s="12">
        <v>11.43</v>
      </c>
      <c r="K90" s="44" t="s">
        <v>732</v>
      </c>
      <c r="L90" s="9" t="str">
        <f t="shared" si="14"/>
        <v>Yes</v>
      </c>
    </row>
    <row r="91" spans="1:12" x14ac:dyDescent="0.2">
      <c r="A91" s="45" t="s">
        <v>622</v>
      </c>
      <c r="B91" s="34" t="s">
        <v>217</v>
      </c>
      <c r="C91" s="35">
        <v>8658</v>
      </c>
      <c r="D91" s="43" t="str">
        <f t="shared" si="11"/>
        <v>N/A</v>
      </c>
      <c r="E91" s="35">
        <v>9034</v>
      </c>
      <c r="F91" s="43" t="str">
        <f t="shared" si="12"/>
        <v>N/A</v>
      </c>
      <c r="G91" s="35">
        <v>9415</v>
      </c>
      <c r="H91" s="43" t="str">
        <f t="shared" si="13"/>
        <v>N/A</v>
      </c>
      <c r="I91" s="12">
        <v>4.343</v>
      </c>
      <c r="J91" s="12">
        <v>4.2169999999999996</v>
      </c>
      <c r="K91" s="44" t="s">
        <v>732</v>
      </c>
      <c r="L91" s="9" t="str">
        <f t="shared" si="14"/>
        <v>Yes</v>
      </c>
    </row>
    <row r="92" spans="1:12" x14ac:dyDescent="0.2">
      <c r="A92" s="45" t="s">
        <v>1453</v>
      </c>
      <c r="B92" s="34" t="s">
        <v>217</v>
      </c>
      <c r="C92" s="46">
        <v>604.67313466999997</v>
      </c>
      <c r="D92" s="43" t="str">
        <f t="shared" si="11"/>
        <v>N/A</v>
      </c>
      <c r="E92" s="46">
        <v>507.14246180999999</v>
      </c>
      <c r="F92" s="43" t="str">
        <f t="shared" si="12"/>
        <v>N/A</v>
      </c>
      <c r="G92" s="46">
        <v>542.21688793999999</v>
      </c>
      <c r="H92" s="43" t="str">
        <f t="shared" si="13"/>
        <v>N/A</v>
      </c>
      <c r="I92" s="12">
        <v>-16.100000000000001</v>
      </c>
      <c r="J92" s="12">
        <v>6.9160000000000004</v>
      </c>
      <c r="K92" s="44" t="s">
        <v>732</v>
      </c>
      <c r="L92" s="9" t="str">
        <f t="shared" si="14"/>
        <v>Yes</v>
      </c>
    </row>
    <row r="93" spans="1:12" ht="25.5" x14ac:dyDescent="0.2">
      <c r="A93" s="45" t="s">
        <v>623</v>
      </c>
      <c r="B93" s="34" t="s">
        <v>217</v>
      </c>
      <c r="C93" s="46">
        <v>19286896</v>
      </c>
      <c r="D93" s="43" t="str">
        <f t="shared" si="11"/>
        <v>N/A</v>
      </c>
      <c r="E93" s="46">
        <v>18399904</v>
      </c>
      <c r="F93" s="43" t="str">
        <f t="shared" si="12"/>
        <v>N/A</v>
      </c>
      <c r="G93" s="46">
        <v>108572209</v>
      </c>
      <c r="H93" s="43" t="str">
        <f t="shared" si="13"/>
        <v>N/A</v>
      </c>
      <c r="I93" s="12">
        <v>-4.5999999999999996</v>
      </c>
      <c r="J93" s="12">
        <v>490.1</v>
      </c>
      <c r="K93" s="44" t="s">
        <v>732</v>
      </c>
      <c r="L93" s="9" t="str">
        <f t="shared" si="14"/>
        <v>No</v>
      </c>
    </row>
    <row r="94" spans="1:12" x14ac:dyDescent="0.2">
      <c r="A94" s="48" t="s">
        <v>624</v>
      </c>
      <c r="B94" s="35" t="s">
        <v>217</v>
      </c>
      <c r="C94" s="35">
        <v>8187</v>
      </c>
      <c r="D94" s="43" t="str">
        <f t="shared" si="11"/>
        <v>N/A</v>
      </c>
      <c r="E94" s="35">
        <v>7778</v>
      </c>
      <c r="F94" s="43" t="str">
        <f t="shared" si="12"/>
        <v>N/A</v>
      </c>
      <c r="G94" s="35">
        <v>9325</v>
      </c>
      <c r="H94" s="43" t="str">
        <f t="shared" si="13"/>
        <v>N/A</v>
      </c>
      <c r="I94" s="12">
        <v>-5</v>
      </c>
      <c r="J94" s="12">
        <v>19.89</v>
      </c>
      <c r="K94" s="49" t="s">
        <v>732</v>
      </c>
      <c r="L94" s="9" t="str">
        <f t="shared" si="14"/>
        <v>Yes</v>
      </c>
    </row>
    <row r="95" spans="1:12" ht="25.5" x14ac:dyDescent="0.2">
      <c r="A95" s="45" t="s">
        <v>1454</v>
      </c>
      <c r="B95" s="34" t="s">
        <v>217</v>
      </c>
      <c r="C95" s="46">
        <v>2355.7952851999999</v>
      </c>
      <c r="D95" s="43" t="str">
        <f t="shared" si="11"/>
        <v>N/A</v>
      </c>
      <c r="E95" s="46">
        <v>2365.6343532999999</v>
      </c>
      <c r="F95" s="43" t="str">
        <f t="shared" si="12"/>
        <v>N/A</v>
      </c>
      <c r="G95" s="46">
        <v>11643.132331999999</v>
      </c>
      <c r="H95" s="43" t="str">
        <f t="shared" si="13"/>
        <v>N/A</v>
      </c>
      <c r="I95" s="12">
        <v>0.41770000000000002</v>
      </c>
      <c r="J95" s="12">
        <v>392.2</v>
      </c>
      <c r="K95" s="44" t="s">
        <v>732</v>
      </c>
      <c r="L95" s="9" t="str">
        <f t="shared" si="14"/>
        <v>No</v>
      </c>
    </row>
    <row r="96" spans="1:12" ht="25.5" x14ac:dyDescent="0.2">
      <c r="A96" s="45" t="s">
        <v>625</v>
      </c>
      <c r="B96" s="34" t="s">
        <v>217</v>
      </c>
      <c r="C96" s="46">
        <v>6967305</v>
      </c>
      <c r="D96" s="43" t="str">
        <f t="shared" si="11"/>
        <v>N/A</v>
      </c>
      <c r="E96" s="46">
        <v>6863424</v>
      </c>
      <c r="F96" s="43" t="str">
        <f t="shared" si="12"/>
        <v>N/A</v>
      </c>
      <c r="G96" s="46">
        <v>5274580</v>
      </c>
      <c r="H96" s="43" t="str">
        <f t="shared" si="13"/>
        <v>N/A</v>
      </c>
      <c r="I96" s="12">
        <v>-1.49</v>
      </c>
      <c r="J96" s="12">
        <v>-23.1</v>
      </c>
      <c r="K96" s="44" t="s">
        <v>732</v>
      </c>
      <c r="L96" s="9" t="str">
        <f t="shared" si="14"/>
        <v>Yes</v>
      </c>
    </row>
    <row r="97" spans="1:12" x14ac:dyDescent="0.2">
      <c r="A97" s="45" t="s">
        <v>626</v>
      </c>
      <c r="B97" s="34" t="s">
        <v>217</v>
      </c>
      <c r="C97" s="35">
        <v>5043</v>
      </c>
      <c r="D97" s="43" t="str">
        <f t="shared" si="11"/>
        <v>N/A</v>
      </c>
      <c r="E97" s="35">
        <v>4968</v>
      </c>
      <c r="F97" s="43" t="str">
        <f t="shared" si="12"/>
        <v>N/A</v>
      </c>
      <c r="G97" s="35">
        <v>4925</v>
      </c>
      <c r="H97" s="43" t="str">
        <f t="shared" si="13"/>
        <v>N/A</v>
      </c>
      <c r="I97" s="12">
        <v>-1.49</v>
      </c>
      <c r="J97" s="12">
        <v>-0.86599999999999999</v>
      </c>
      <c r="K97" s="44" t="s">
        <v>732</v>
      </c>
      <c r="L97" s="9" t="str">
        <f t="shared" si="14"/>
        <v>Yes</v>
      </c>
    </row>
    <row r="98" spans="1:12" ht="25.5" x14ac:dyDescent="0.2">
      <c r="A98" s="45" t="s">
        <v>1455</v>
      </c>
      <c r="B98" s="34" t="s">
        <v>217</v>
      </c>
      <c r="C98" s="46">
        <v>1381.5794169999999</v>
      </c>
      <c r="D98" s="43" t="str">
        <f t="shared" si="11"/>
        <v>N/A</v>
      </c>
      <c r="E98" s="46">
        <v>1381.52657</v>
      </c>
      <c r="F98" s="43" t="str">
        <f t="shared" si="12"/>
        <v>N/A</v>
      </c>
      <c r="G98" s="46">
        <v>1070.9807106999999</v>
      </c>
      <c r="H98" s="43" t="str">
        <f t="shared" si="13"/>
        <v>N/A</v>
      </c>
      <c r="I98" s="12">
        <v>-4.0000000000000001E-3</v>
      </c>
      <c r="J98" s="12">
        <v>-22.5</v>
      </c>
      <c r="K98" s="44" t="s">
        <v>732</v>
      </c>
      <c r="L98" s="9" t="str">
        <f t="shared" si="14"/>
        <v>Yes</v>
      </c>
    </row>
    <row r="99" spans="1:12" ht="25.5" x14ac:dyDescent="0.2">
      <c r="A99" s="45" t="s">
        <v>627</v>
      </c>
      <c r="B99" s="34" t="s">
        <v>217</v>
      </c>
      <c r="C99" s="46">
        <v>46919666</v>
      </c>
      <c r="D99" s="43" t="str">
        <f t="shared" si="11"/>
        <v>N/A</v>
      </c>
      <c r="E99" s="46">
        <v>48958008</v>
      </c>
      <c r="F99" s="43" t="str">
        <f t="shared" si="12"/>
        <v>N/A</v>
      </c>
      <c r="G99" s="46">
        <v>3926063</v>
      </c>
      <c r="H99" s="43" t="str">
        <f t="shared" si="13"/>
        <v>N/A</v>
      </c>
      <c r="I99" s="12">
        <v>4.3440000000000003</v>
      </c>
      <c r="J99" s="12">
        <v>-92</v>
      </c>
      <c r="K99" s="44" t="s">
        <v>732</v>
      </c>
      <c r="L99" s="9" t="str">
        <f t="shared" si="14"/>
        <v>No</v>
      </c>
    </row>
    <row r="100" spans="1:12" x14ac:dyDescent="0.2">
      <c r="A100" s="45" t="s">
        <v>628</v>
      </c>
      <c r="B100" s="34" t="s">
        <v>217</v>
      </c>
      <c r="C100" s="35">
        <v>4573</v>
      </c>
      <c r="D100" s="43" t="str">
        <f t="shared" si="11"/>
        <v>N/A</v>
      </c>
      <c r="E100" s="35">
        <v>4731</v>
      </c>
      <c r="F100" s="43" t="str">
        <f t="shared" si="12"/>
        <v>N/A</v>
      </c>
      <c r="G100" s="35">
        <v>2066</v>
      </c>
      <c r="H100" s="43" t="str">
        <f t="shared" si="13"/>
        <v>N/A</v>
      </c>
      <c r="I100" s="12">
        <v>3.4550000000000001</v>
      </c>
      <c r="J100" s="12">
        <v>-56.3</v>
      </c>
      <c r="K100" s="44" t="s">
        <v>732</v>
      </c>
      <c r="L100" s="9" t="str">
        <f t="shared" si="14"/>
        <v>No</v>
      </c>
    </row>
    <row r="101" spans="1:12" ht="25.5" x14ac:dyDescent="0.2">
      <c r="A101" s="45" t="s">
        <v>1456</v>
      </c>
      <c r="B101" s="34" t="s">
        <v>217</v>
      </c>
      <c r="C101" s="46">
        <v>10260.150011</v>
      </c>
      <c r="D101" s="43" t="str">
        <f t="shared" si="11"/>
        <v>N/A</v>
      </c>
      <c r="E101" s="46">
        <v>10348.342422</v>
      </c>
      <c r="F101" s="43" t="str">
        <f t="shared" si="12"/>
        <v>N/A</v>
      </c>
      <c r="G101" s="46">
        <v>1900.3209099999999</v>
      </c>
      <c r="H101" s="43" t="str">
        <f t="shared" si="13"/>
        <v>N/A</v>
      </c>
      <c r="I101" s="12">
        <v>0.85960000000000003</v>
      </c>
      <c r="J101" s="12">
        <v>-81.599999999999994</v>
      </c>
      <c r="K101" s="44" t="s">
        <v>732</v>
      </c>
      <c r="L101" s="9" t="str">
        <f t="shared" si="14"/>
        <v>No</v>
      </c>
    </row>
    <row r="102" spans="1:12" ht="25.5" x14ac:dyDescent="0.2">
      <c r="A102" s="45" t="s">
        <v>629</v>
      </c>
      <c r="B102" s="34" t="s">
        <v>217</v>
      </c>
      <c r="C102" s="46">
        <v>4511346</v>
      </c>
      <c r="D102" s="43" t="str">
        <f t="shared" si="11"/>
        <v>N/A</v>
      </c>
      <c r="E102" s="46">
        <v>4385074</v>
      </c>
      <c r="F102" s="43" t="str">
        <f t="shared" si="12"/>
        <v>N/A</v>
      </c>
      <c r="G102" s="46">
        <v>4558221</v>
      </c>
      <c r="H102" s="43" t="str">
        <f t="shared" si="13"/>
        <v>N/A</v>
      </c>
      <c r="I102" s="12">
        <v>-2.8</v>
      </c>
      <c r="J102" s="12">
        <v>3.9489999999999998</v>
      </c>
      <c r="K102" s="44" t="s">
        <v>732</v>
      </c>
      <c r="L102" s="9" t="str">
        <f t="shared" si="14"/>
        <v>Yes</v>
      </c>
    </row>
    <row r="103" spans="1:12" ht="25.5" x14ac:dyDescent="0.2">
      <c r="A103" s="45" t="s">
        <v>630</v>
      </c>
      <c r="B103" s="34" t="s">
        <v>217</v>
      </c>
      <c r="C103" s="35">
        <v>3474</v>
      </c>
      <c r="D103" s="43" t="str">
        <f t="shared" si="11"/>
        <v>N/A</v>
      </c>
      <c r="E103" s="35">
        <v>3565</v>
      </c>
      <c r="F103" s="43" t="str">
        <f t="shared" si="12"/>
        <v>N/A</v>
      </c>
      <c r="G103" s="35">
        <v>3647</v>
      </c>
      <c r="H103" s="43" t="str">
        <f t="shared" si="13"/>
        <v>N/A</v>
      </c>
      <c r="I103" s="12">
        <v>2.6190000000000002</v>
      </c>
      <c r="J103" s="12">
        <v>2.2999999999999998</v>
      </c>
      <c r="K103" s="44" t="s">
        <v>732</v>
      </c>
      <c r="L103" s="9" t="str">
        <f t="shared" si="14"/>
        <v>Yes</v>
      </c>
    </row>
    <row r="104" spans="1:12" ht="25.5" x14ac:dyDescent="0.2">
      <c r="A104" s="45" t="s">
        <v>1457</v>
      </c>
      <c r="B104" s="34" t="s">
        <v>217</v>
      </c>
      <c r="C104" s="46">
        <v>1298.6027634</v>
      </c>
      <c r="D104" s="43" t="str">
        <f t="shared" si="11"/>
        <v>N/A</v>
      </c>
      <c r="E104" s="46">
        <v>1230.0347826</v>
      </c>
      <c r="F104" s="43" t="str">
        <f t="shared" si="12"/>
        <v>N/A</v>
      </c>
      <c r="G104" s="46">
        <v>1249.8549493</v>
      </c>
      <c r="H104" s="43" t="str">
        <f t="shared" si="13"/>
        <v>N/A</v>
      </c>
      <c r="I104" s="12">
        <v>-5.28</v>
      </c>
      <c r="J104" s="12">
        <v>1.611</v>
      </c>
      <c r="K104" s="44" t="s">
        <v>732</v>
      </c>
      <c r="L104" s="9" t="str">
        <f t="shared" si="14"/>
        <v>Yes</v>
      </c>
    </row>
    <row r="105" spans="1:12" ht="25.5" x14ac:dyDescent="0.2">
      <c r="A105" s="45" t="s">
        <v>631</v>
      </c>
      <c r="B105" s="34" t="s">
        <v>217</v>
      </c>
      <c r="C105" s="46">
        <v>279774</v>
      </c>
      <c r="D105" s="43" t="str">
        <f t="shared" si="11"/>
        <v>N/A</v>
      </c>
      <c r="E105" s="46">
        <v>319791</v>
      </c>
      <c r="F105" s="43" t="str">
        <f t="shared" si="12"/>
        <v>N/A</v>
      </c>
      <c r="G105" s="46">
        <v>162879</v>
      </c>
      <c r="H105" s="43" t="str">
        <f t="shared" si="13"/>
        <v>N/A</v>
      </c>
      <c r="I105" s="12">
        <v>14.3</v>
      </c>
      <c r="J105" s="12">
        <v>-49.1</v>
      </c>
      <c r="K105" s="44" t="s">
        <v>732</v>
      </c>
      <c r="L105" s="9" t="str">
        <f t="shared" si="14"/>
        <v>No</v>
      </c>
    </row>
    <row r="106" spans="1:12" x14ac:dyDescent="0.2">
      <c r="A106" s="45" t="s">
        <v>632</v>
      </c>
      <c r="B106" s="34" t="s">
        <v>217</v>
      </c>
      <c r="C106" s="35">
        <v>1887</v>
      </c>
      <c r="D106" s="43" t="str">
        <f t="shared" si="11"/>
        <v>N/A</v>
      </c>
      <c r="E106" s="35">
        <v>1976</v>
      </c>
      <c r="F106" s="43" t="str">
        <f t="shared" si="12"/>
        <v>N/A</v>
      </c>
      <c r="G106" s="35">
        <v>756</v>
      </c>
      <c r="H106" s="43" t="str">
        <f t="shared" si="13"/>
        <v>N/A</v>
      </c>
      <c r="I106" s="12">
        <v>4.7160000000000002</v>
      </c>
      <c r="J106" s="12">
        <v>-61.7</v>
      </c>
      <c r="K106" s="44" t="s">
        <v>732</v>
      </c>
      <c r="L106" s="9" t="str">
        <f t="shared" si="14"/>
        <v>No</v>
      </c>
    </row>
    <row r="107" spans="1:12" ht="25.5" x14ac:dyDescent="0.2">
      <c r="A107" s="45" t="s">
        <v>1458</v>
      </c>
      <c r="B107" s="34" t="s">
        <v>217</v>
      </c>
      <c r="C107" s="46">
        <v>148.26391097000001</v>
      </c>
      <c r="D107" s="43" t="str">
        <f t="shared" si="11"/>
        <v>N/A</v>
      </c>
      <c r="E107" s="46">
        <v>161.83755060999999</v>
      </c>
      <c r="F107" s="43" t="str">
        <f t="shared" si="12"/>
        <v>N/A</v>
      </c>
      <c r="G107" s="46">
        <v>215.44841270000001</v>
      </c>
      <c r="H107" s="43" t="str">
        <f t="shared" si="13"/>
        <v>N/A</v>
      </c>
      <c r="I107" s="12">
        <v>9.1549999999999994</v>
      </c>
      <c r="J107" s="12">
        <v>33.130000000000003</v>
      </c>
      <c r="K107" s="44" t="s">
        <v>732</v>
      </c>
      <c r="L107" s="9" t="str">
        <f t="shared" si="14"/>
        <v>No</v>
      </c>
    </row>
    <row r="108" spans="1:12" ht="25.5" x14ac:dyDescent="0.2">
      <c r="A108" s="45" t="s">
        <v>633</v>
      </c>
      <c r="B108" s="34" t="s">
        <v>217</v>
      </c>
      <c r="C108" s="46">
        <v>624213</v>
      </c>
      <c r="D108" s="43" t="str">
        <f t="shared" si="11"/>
        <v>N/A</v>
      </c>
      <c r="E108" s="46">
        <v>599927</v>
      </c>
      <c r="F108" s="43" t="str">
        <f t="shared" si="12"/>
        <v>N/A</v>
      </c>
      <c r="G108" s="46">
        <v>521088</v>
      </c>
      <c r="H108" s="43" t="str">
        <f t="shared" si="13"/>
        <v>N/A</v>
      </c>
      <c r="I108" s="12">
        <v>-3.89</v>
      </c>
      <c r="J108" s="12">
        <v>-13.1</v>
      </c>
      <c r="K108" s="44" t="s">
        <v>732</v>
      </c>
      <c r="L108" s="9" t="str">
        <f t="shared" si="14"/>
        <v>Yes</v>
      </c>
    </row>
    <row r="109" spans="1:12" x14ac:dyDescent="0.2">
      <c r="A109" s="45" t="s">
        <v>634</v>
      </c>
      <c r="B109" s="34" t="s">
        <v>217</v>
      </c>
      <c r="C109" s="35">
        <v>2476</v>
      </c>
      <c r="D109" s="43" t="str">
        <f t="shared" si="11"/>
        <v>N/A</v>
      </c>
      <c r="E109" s="35">
        <v>2437</v>
      </c>
      <c r="F109" s="43" t="str">
        <f t="shared" si="12"/>
        <v>N/A</v>
      </c>
      <c r="G109" s="35">
        <v>2122</v>
      </c>
      <c r="H109" s="43" t="str">
        <f t="shared" si="13"/>
        <v>N/A</v>
      </c>
      <c r="I109" s="12">
        <v>-1.58</v>
      </c>
      <c r="J109" s="12">
        <v>-12.9</v>
      </c>
      <c r="K109" s="44" t="s">
        <v>732</v>
      </c>
      <c r="L109" s="9" t="str">
        <f t="shared" si="14"/>
        <v>Yes</v>
      </c>
    </row>
    <row r="110" spans="1:12" ht="25.5" x14ac:dyDescent="0.2">
      <c r="A110" s="45" t="s">
        <v>1459</v>
      </c>
      <c r="B110" s="34" t="s">
        <v>217</v>
      </c>
      <c r="C110" s="46">
        <v>252.10541194999999</v>
      </c>
      <c r="D110" s="43" t="str">
        <f t="shared" si="11"/>
        <v>N/A</v>
      </c>
      <c r="E110" s="46">
        <v>246.17439475</v>
      </c>
      <c r="F110" s="43" t="str">
        <f t="shared" si="12"/>
        <v>N/A</v>
      </c>
      <c r="G110" s="46">
        <v>245.56456173000001</v>
      </c>
      <c r="H110" s="43" t="str">
        <f t="shared" si="13"/>
        <v>N/A</v>
      </c>
      <c r="I110" s="12">
        <v>-2.35</v>
      </c>
      <c r="J110" s="12">
        <v>-0.248</v>
      </c>
      <c r="K110" s="44" t="s">
        <v>732</v>
      </c>
      <c r="L110" s="9" t="str">
        <f t="shared" si="14"/>
        <v>Yes</v>
      </c>
    </row>
    <row r="111" spans="1:12" ht="25.5" x14ac:dyDescent="0.2">
      <c r="A111" s="45" t="s">
        <v>635</v>
      </c>
      <c r="B111" s="34" t="s">
        <v>217</v>
      </c>
      <c r="C111" s="46">
        <v>5058930</v>
      </c>
      <c r="D111" s="43" t="str">
        <f t="shared" si="11"/>
        <v>N/A</v>
      </c>
      <c r="E111" s="46">
        <v>3915544</v>
      </c>
      <c r="F111" s="43" t="str">
        <f t="shared" si="12"/>
        <v>N/A</v>
      </c>
      <c r="G111" s="46">
        <v>3415954</v>
      </c>
      <c r="H111" s="43" t="str">
        <f t="shared" si="13"/>
        <v>N/A</v>
      </c>
      <c r="I111" s="12">
        <v>-22.6</v>
      </c>
      <c r="J111" s="12">
        <v>-12.8</v>
      </c>
      <c r="K111" s="44" t="s">
        <v>732</v>
      </c>
      <c r="L111" s="9" t="str">
        <f t="shared" si="14"/>
        <v>Yes</v>
      </c>
    </row>
    <row r="112" spans="1:12" x14ac:dyDescent="0.2">
      <c r="A112" s="45" t="s">
        <v>636</v>
      </c>
      <c r="B112" s="34" t="s">
        <v>217</v>
      </c>
      <c r="C112" s="35">
        <v>321</v>
      </c>
      <c r="D112" s="43" t="str">
        <f t="shared" si="11"/>
        <v>N/A</v>
      </c>
      <c r="E112" s="35">
        <v>296</v>
      </c>
      <c r="F112" s="43" t="str">
        <f t="shared" si="12"/>
        <v>N/A</v>
      </c>
      <c r="G112" s="35">
        <v>285</v>
      </c>
      <c r="H112" s="43" t="str">
        <f t="shared" si="13"/>
        <v>N/A</v>
      </c>
      <c r="I112" s="12">
        <v>-7.79</v>
      </c>
      <c r="J112" s="12">
        <v>-3.72</v>
      </c>
      <c r="K112" s="44" t="s">
        <v>732</v>
      </c>
      <c r="L112" s="9" t="str">
        <f t="shared" si="14"/>
        <v>Yes</v>
      </c>
    </row>
    <row r="113" spans="1:12" x14ac:dyDescent="0.2">
      <c r="A113" s="45" t="s">
        <v>1460</v>
      </c>
      <c r="B113" s="34" t="s">
        <v>217</v>
      </c>
      <c r="C113" s="46">
        <v>15759.906542000001</v>
      </c>
      <c r="D113" s="43" t="str">
        <f t="shared" si="11"/>
        <v>N/A</v>
      </c>
      <c r="E113" s="46">
        <v>13228.189189000001</v>
      </c>
      <c r="F113" s="43" t="str">
        <f t="shared" si="12"/>
        <v>N/A</v>
      </c>
      <c r="G113" s="46">
        <v>11985.803508999999</v>
      </c>
      <c r="H113" s="43" t="str">
        <f t="shared" si="13"/>
        <v>N/A</v>
      </c>
      <c r="I113" s="12">
        <v>-16.100000000000001</v>
      </c>
      <c r="J113" s="12">
        <v>-9.39</v>
      </c>
      <c r="K113" s="44" t="s">
        <v>732</v>
      </c>
      <c r="L113" s="9" t="str">
        <f t="shared" si="14"/>
        <v>Yes</v>
      </c>
    </row>
    <row r="114" spans="1:12" ht="25.5" x14ac:dyDescent="0.2">
      <c r="A114" s="45" t="s">
        <v>637</v>
      </c>
      <c r="B114" s="34" t="s">
        <v>217</v>
      </c>
      <c r="C114" s="46">
        <v>51516</v>
      </c>
      <c r="D114" s="43" t="str">
        <f t="shared" si="11"/>
        <v>N/A</v>
      </c>
      <c r="E114" s="46">
        <v>57821</v>
      </c>
      <c r="F114" s="43" t="str">
        <f t="shared" si="12"/>
        <v>N/A</v>
      </c>
      <c r="G114" s="46">
        <v>314858</v>
      </c>
      <c r="H114" s="43" t="str">
        <f t="shared" si="13"/>
        <v>N/A</v>
      </c>
      <c r="I114" s="12">
        <v>12.24</v>
      </c>
      <c r="J114" s="12">
        <v>444.5</v>
      </c>
      <c r="K114" s="44" t="s">
        <v>732</v>
      </c>
      <c r="L114" s="9" t="str">
        <f>IF(J114="Div by 0", "N/A", IF(OR(J114="N/A",K114="N/A"),"N/A", IF(J114&gt;VALUE(MID(K114,1,2)), "No", IF(J114&lt;-1*VALUE(MID(K114,1,2)), "No", "Yes"))))</f>
        <v>No</v>
      </c>
    </row>
    <row r="115" spans="1:12" x14ac:dyDescent="0.2">
      <c r="A115" s="45" t="s">
        <v>638</v>
      </c>
      <c r="B115" s="34" t="s">
        <v>217</v>
      </c>
      <c r="C115" s="35">
        <v>377</v>
      </c>
      <c r="D115" s="43" t="str">
        <f t="shared" si="11"/>
        <v>N/A</v>
      </c>
      <c r="E115" s="35">
        <v>361</v>
      </c>
      <c r="F115" s="43" t="str">
        <f t="shared" si="12"/>
        <v>N/A</v>
      </c>
      <c r="G115" s="35">
        <v>4505</v>
      </c>
      <c r="H115" s="43" t="str">
        <f t="shared" si="13"/>
        <v>N/A</v>
      </c>
      <c r="I115" s="12">
        <v>-4.24</v>
      </c>
      <c r="J115" s="12">
        <v>1148</v>
      </c>
      <c r="K115" s="44" t="s">
        <v>732</v>
      </c>
      <c r="L115" s="9" t="str">
        <f t="shared" ref="L115:L119" si="15">IF(J115="Div by 0", "N/A", IF(OR(J115="N/A",K115="N/A"),"N/A", IF(J115&gt;VALUE(MID(K115,1,2)), "No", IF(J115&lt;-1*VALUE(MID(K115,1,2)), "No", "Yes"))))</f>
        <v>No</v>
      </c>
    </row>
    <row r="116" spans="1:12" ht="25.5" x14ac:dyDescent="0.2">
      <c r="A116" s="45" t="s">
        <v>1461</v>
      </c>
      <c r="B116" s="34" t="s">
        <v>217</v>
      </c>
      <c r="C116" s="46">
        <v>136.64721485000001</v>
      </c>
      <c r="D116" s="43" t="str">
        <f t="shared" si="11"/>
        <v>N/A</v>
      </c>
      <c r="E116" s="46">
        <v>160.16897506999999</v>
      </c>
      <c r="F116" s="43" t="str">
        <f t="shared" si="12"/>
        <v>N/A</v>
      </c>
      <c r="G116" s="46">
        <v>69.890788013000005</v>
      </c>
      <c r="H116" s="43" t="str">
        <f t="shared" si="13"/>
        <v>N/A</v>
      </c>
      <c r="I116" s="12">
        <v>17.21</v>
      </c>
      <c r="J116" s="12">
        <v>-56.4</v>
      </c>
      <c r="K116" s="44" t="s">
        <v>732</v>
      </c>
      <c r="L116" s="9" t="str">
        <f t="shared" si="15"/>
        <v>No</v>
      </c>
    </row>
    <row r="117" spans="1:12" ht="25.5" x14ac:dyDescent="0.2">
      <c r="A117" s="45" t="s">
        <v>639</v>
      </c>
      <c r="B117" s="34" t="s">
        <v>217</v>
      </c>
      <c r="C117" s="46">
        <v>136188</v>
      </c>
      <c r="D117" s="43" t="str">
        <f t="shared" si="11"/>
        <v>N/A</v>
      </c>
      <c r="E117" s="46">
        <v>224267</v>
      </c>
      <c r="F117" s="43" t="str">
        <f t="shared" si="12"/>
        <v>N/A</v>
      </c>
      <c r="G117" s="46">
        <v>234706</v>
      </c>
      <c r="H117" s="43" t="str">
        <f t="shared" si="13"/>
        <v>N/A</v>
      </c>
      <c r="I117" s="12">
        <v>64.67</v>
      </c>
      <c r="J117" s="12">
        <v>4.6550000000000002</v>
      </c>
      <c r="K117" s="44" t="s">
        <v>732</v>
      </c>
      <c r="L117" s="9" t="str">
        <f t="shared" si="15"/>
        <v>Yes</v>
      </c>
    </row>
    <row r="118" spans="1:12" x14ac:dyDescent="0.2">
      <c r="A118" s="45" t="s">
        <v>640</v>
      </c>
      <c r="B118" s="34" t="s">
        <v>217</v>
      </c>
      <c r="C118" s="35">
        <v>2844</v>
      </c>
      <c r="D118" s="43" t="str">
        <f t="shared" si="11"/>
        <v>N/A</v>
      </c>
      <c r="E118" s="35">
        <v>4011</v>
      </c>
      <c r="F118" s="43" t="str">
        <f t="shared" si="12"/>
        <v>N/A</v>
      </c>
      <c r="G118" s="35">
        <v>2542</v>
      </c>
      <c r="H118" s="43" t="str">
        <f t="shared" si="13"/>
        <v>N/A</v>
      </c>
      <c r="I118" s="12">
        <v>41.03</v>
      </c>
      <c r="J118" s="12">
        <v>-36.6</v>
      </c>
      <c r="K118" s="44" t="s">
        <v>732</v>
      </c>
      <c r="L118" s="9" t="str">
        <f t="shared" si="15"/>
        <v>No</v>
      </c>
    </row>
    <row r="119" spans="1:12" ht="25.5" x14ac:dyDescent="0.2">
      <c r="A119" s="45" t="s">
        <v>1462</v>
      </c>
      <c r="B119" s="34" t="s">
        <v>217</v>
      </c>
      <c r="C119" s="46">
        <v>47.886075949000002</v>
      </c>
      <c r="D119" s="43" t="str">
        <f t="shared" si="11"/>
        <v>N/A</v>
      </c>
      <c r="E119" s="46">
        <v>55.912989279000001</v>
      </c>
      <c r="F119" s="43" t="str">
        <f t="shared" si="12"/>
        <v>N/A</v>
      </c>
      <c r="G119" s="46">
        <v>92.331235247999999</v>
      </c>
      <c r="H119" s="43" t="str">
        <f t="shared" si="13"/>
        <v>N/A</v>
      </c>
      <c r="I119" s="12">
        <v>16.760000000000002</v>
      </c>
      <c r="J119" s="12">
        <v>65.13</v>
      </c>
      <c r="K119" s="44" t="s">
        <v>732</v>
      </c>
      <c r="L119" s="9" t="str">
        <f t="shared" si="15"/>
        <v>No</v>
      </c>
    </row>
    <row r="120" spans="1:12" ht="25.5" x14ac:dyDescent="0.2">
      <c r="A120" s="45" t="s">
        <v>641</v>
      </c>
      <c r="B120" s="34" t="s">
        <v>217</v>
      </c>
      <c r="C120" s="46">
        <v>3432403</v>
      </c>
      <c r="D120" s="43" t="str">
        <f t="shared" si="11"/>
        <v>N/A</v>
      </c>
      <c r="E120" s="46">
        <v>2912212</v>
      </c>
      <c r="F120" s="43" t="str">
        <f t="shared" si="12"/>
        <v>N/A</v>
      </c>
      <c r="G120" s="46">
        <v>6323761</v>
      </c>
      <c r="H120" s="43" t="str">
        <f t="shared" si="13"/>
        <v>N/A</v>
      </c>
      <c r="I120" s="12">
        <v>-15.2</v>
      </c>
      <c r="J120" s="12">
        <v>117.1</v>
      </c>
      <c r="K120" s="44" t="s">
        <v>732</v>
      </c>
      <c r="L120" s="9" t="str">
        <f t="shared" ref="L120:L131" si="16">IF(J120="Div by 0", "N/A", IF(K120="N/A","N/A", IF(J120&gt;VALUE(MID(K120,1,2)), "No", IF(J120&lt;-1*VALUE(MID(K120,1,2)), "No", "Yes"))))</f>
        <v>No</v>
      </c>
    </row>
    <row r="121" spans="1:12" ht="25.5" x14ac:dyDescent="0.2">
      <c r="A121" s="45" t="s">
        <v>642</v>
      </c>
      <c r="B121" s="34" t="s">
        <v>217</v>
      </c>
      <c r="C121" s="35">
        <v>7596</v>
      </c>
      <c r="D121" s="43" t="str">
        <f t="shared" si="11"/>
        <v>N/A</v>
      </c>
      <c r="E121" s="35">
        <v>7245</v>
      </c>
      <c r="F121" s="43" t="str">
        <f t="shared" si="12"/>
        <v>N/A</v>
      </c>
      <c r="G121" s="35">
        <v>12960</v>
      </c>
      <c r="H121" s="43" t="str">
        <f t="shared" si="13"/>
        <v>N/A</v>
      </c>
      <c r="I121" s="12">
        <v>-4.62</v>
      </c>
      <c r="J121" s="12">
        <v>78.88</v>
      </c>
      <c r="K121" s="44" t="s">
        <v>732</v>
      </c>
      <c r="L121" s="9" t="str">
        <f t="shared" si="16"/>
        <v>No</v>
      </c>
    </row>
    <row r="122" spans="1:12" ht="25.5" x14ac:dyDescent="0.2">
      <c r="A122" s="45" t="s">
        <v>1463</v>
      </c>
      <c r="B122" s="34" t="s">
        <v>217</v>
      </c>
      <c r="C122" s="46">
        <v>451.86979989000002</v>
      </c>
      <c r="D122" s="43" t="str">
        <f t="shared" si="11"/>
        <v>N/A</v>
      </c>
      <c r="E122" s="46">
        <v>401.96162871000001</v>
      </c>
      <c r="F122" s="43" t="str">
        <f t="shared" si="12"/>
        <v>N/A</v>
      </c>
      <c r="G122" s="46">
        <v>487.94452159999997</v>
      </c>
      <c r="H122" s="43" t="str">
        <f t="shared" si="13"/>
        <v>N/A</v>
      </c>
      <c r="I122" s="12">
        <v>-11</v>
      </c>
      <c r="J122" s="12">
        <v>21.39</v>
      </c>
      <c r="K122" s="44" t="s">
        <v>732</v>
      </c>
      <c r="L122" s="9" t="str">
        <f t="shared" si="16"/>
        <v>Yes</v>
      </c>
    </row>
    <row r="123" spans="1:12" ht="25.5" x14ac:dyDescent="0.2">
      <c r="A123" s="45" t="s">
        <v>643</v>
      </c>
      <c r="B123" s="34" t="s">
        <v>217</v>
      </c>
      <c r="C123" s="46">
        <v>50688815</v>
      </c>
      <c r="D123" s="43" t="str">
        <f t="shared" ref="D123:D131" si="17">IF($B123="N/A","N/A",IF(C123&gt;10,"No",IF(C123&lt;-10,"No","Yes")))</f>
        <v>N/A</v>
      </c>
      <c r="E123" s="46">
        <v>51325287</v>
      </c>
      <c r="F123" s="43" t="str">
        <f t="shared" ref="F123:F131" si="18">IF($B123="N/A","N/A",IF(E123&gt;10,"No",IF(E123&lt;-10,"No","Yes")))</f>
        <v>N/A</v>
      </c>
      <c r="G123" s="46">
        <v>989295</v>
      </c>
      <c r="H123" s="43" t="str">
        <f t="shared" ref="H123:H131" si="19">IF($B123="N/A","N/A",IF(G123&gt;10,"No",IF(G123&lt;-10,"No","Yes")))</f>
        <v>N/A</v>
      </c>
      <c r="I123" s="12">
        <v>1.256</v>
      </c>
      <c r="J123" s="12">
        <v>-98.1</v>
      </c>
      <c r="K123" s="44" t="s">
        <v>732</v>
      </c>
      <c r="L123" s="9" t="str">
        <f t="shared" si="16"/>
        <v>No</v>
      </c>
    </row>
    <row r="124" spans="1:12" x14ac:dyDescent="0.2">
      <c r="A124" s="45" t="s">
        <v>644</v>
      </c>
      <c r="B124" s="34" t="s">
        <v>217</v>
      </c>
      <c r="C124" s="35">
        <v>3945</v>
      </c>
      <c r="D124" s="43" t="str">
        <f t="shared" si="17"/>
        <v>N/A</v>
      </c>
      <c r="E124" s="35">
        <v>4044</v>
      </c>
      <c r="F124" s="43" t="str">
        <f t="shared" si="18"/>
        <v>N/A</v>
      </c>
      <c r="G124" s="35">
        <v>855</v>
      </c>
      <c r="H124" s="43" t="str">
        <f t="shared" si="19"/>
        <v>N/A</v>
      </c>
      <c r="I124" s="12">
        <v>2.5099999999999998</v>
      </c>
      <c r="J124" s="12">
        <v>-78.900000000000006</v>
      </c>
      <c r="K124" s="44" t="s">
        <v>732</v>
      </c>
      <c r="L124" s="9" t="str">
        <f t="shared" si="16"/>
        <v>No</v>
      </c>
    </row>
    <row r="125" spans="1:12" ht="25.5" x14ac:dyDescent="0.2">
      <c r="A125" s="45" t="s">
        <v>1464</v>
      </c>
      <c r="B125" s="34" t="s">
        <v>217</v>
      </c>
      <c r="C125" s="46">
        <v>12848.875792000001</v>
      </c>
      <c r="D125" s="43" t="str">
        <f t="shared" si="17"/>
        <v>N/A</v>
      </c>
      <c r="E125" s="46">
        <v>12691.712908</v>
      </c>
      <c r="F125" s="43" t="str">
        <f t="shared" si="18"/>
        <v>N/A</v>
      </c>
      <c r="G125" s="46">
        <v>1157.0701753999999</v>
      </c>
      <c r="H125" s="43" t="str">
        <f t="shared" si="19"/>
        <v>N/A</v>
      </c>
      <c r="I125" s="12">
        <v>-1.22</v>
      </c>
      <c r="J125" s="12">
        <v>-90.9</v>
      </c>
      <c r="K125" s="44" t="s">
        <v>732</v>
      </c>
      <c r="L125" s="9" t="str">
        <f t="shared" si="16"/>
        <v>No</v>
      </c>
    </row>
    <row r="126" spans="1:12" ht="25.5" x14ac:dyDescent="0.2">
      <c r="A126" s="45" t="s">
        <v>645</v>
      </c>
      <c r="B126" s="34" t="s">
        <v>217</v>
      </c>
      <c r="C126" s="46">
        <v>35863344</v>
      </c>
      <c r="D126" s="43" t="str">
        <f t="shared" si="17"/>
        <v>N/A</v>
      </c>
      <c r="E126" s="46">
        <v>35509923</v>
      </c>
      <c r="F126" s="43" t="str">
        <f t="shared" si="18"/>
        <v>N/A</v>
      </c>
      <c r="G126" s="46">
        <v>49992576</v>
      </c>
      <c r="H126" s="43" t="str">
        <f t="shared" si="19"/>
        <v>N/A</v>
      </c>
      <c r="I126" s="12">
        <v>-0.98499999999999999</v>
      </c>
      <c r="J126" s="12">
        <v>40.78</v>
      </c>
      <c r="K126" s="44" t="s">
        <v>732</v>
      </c>
      <c r="L126" s="9" t="str">
        <f t="shared" si="16"/>
        <v>No</v>
      </c>
    </row>
    <row r="127" spans="1:12" x14ac:dyDescent="0.2">
      <c r="A127" s="45" t="s">
        <v>646</v>
      </c>
      <c r="B127" s="34" t="s">
        <v>217</v>
      </c>
      <c r="C127" s="35">
        <v>3871</v>
      </c>
      <c r="D127" s="43" t="str">
        <f t="shared" si="17"/>
        <v>N/A</v>
      </c>
      <c r="E127" s="35">
        <v>3953</v>
      </c>
      <c r="F127" s="43" t="str">
        <f t="shared" si="18"/>
        <v>N/A</v>
      </c>
      <c r="G127" s="35">
        <v>6581</v>
      </c>
      <c r="H127" s="43" t="str">
        <f t="shared" si="19"/>
        <v>N/A</v>
      </c>
      <c r="I127" s="12">
        <v>2.1179999999999999</v>
      </c>
      <c r="J127" s="12">
        <v>66.48</v>
      </c>
      <c r="K127" s="44" t="s">
        <v>732</v>
      </c>
      <c r="L127" s="9" t="str">
        <f t="shared" si="16"/>
        <v>No</v>
      </c>
    </row>
    <row r="128" spans="1:12" ht="25.5" x14ac:dyDescent="0.2">
      <c r="A128" s="45" t="s">
        <v>1465</v>
      </c>
      <c r="B128" s="34" t="s">
        <v>217</v>
      </c>
      <c r="C128" s="46">
        <v>9264.6199947999994</v>
      </c>
      <c r="D128" s="43" t="str">
        <f t="shared" si="17"/>
        <v>N/A</v>
      </c>
      <c r="E128" s="46">
        <v>8983.0313686000009</v>
      </c>
      <c r="F128" s="43" t="str">
        <f t="shared" si="18"/>
        <v>N/A</v>
      </c>
      <c r="G128" s="46">
        <v>7596.5014435000003</v>
      </c>
      <c r="H128" s="43" t="str">
        <f t="shared" si="19"/>
        <v>N/A</v>
      </c>
      <c r="I128" s="12">
        <v>-3.04</v>
      </c>
      <c r="J128" s="12">
        <v>-15.4</v>
      </c>
      <c r="K128" s="44" t="s">
        <v>732</v>
      </c>
      <c r="L128" s="9" t="str">
        <f t="shared" si="16"/>
        <v>Yes</v>
      </c>
    </row>
    <row r="129" spans="1:12" ht="25.5" x14ac:dyDescent="0.2">
      <c r="A129" s="45" t="s">
        <v>647</v>
      </c>
      <c r="B129" s="34" t="s">
        <v>217</v>
      </c>
      <c r="C129" s="46">
        <v>1199514</v>
      </c>
      <c r="D129" s="43" t="str">
        <f t="shared" si="17"/>
        <v>N/A</v>
      </c>
      <c r="E129" s="46">
        <v>1718458</v>
      </c>
      <c r="F129" s="43" t="str">
        <f t="shared" si="18"/>
        <v>N/A</v>
      </c>
      <c r="G129" s="46">
        <v>1902758</v>
      </c>
      <c r="H129" s="43" t="str">
        <f t="shared" si="19"/>
        <v>N/A</v>
      </c>
      <c r="I129" s="12">
        <v>43.26</v>
      </c>
      <c r="J129" s="12">
        <v>10.72</v>
      </c>
      <c r="K129" s="44" t="s">
        <v>732</v>
      </c>
      <c r="L129" s="9" t="str">
        <f t="shared" si="16"/>
        <v>Yes</v>
      </c>
    </row>
    <row r="130" spans="1:12" x14ac:dyDescent="0.2">
      <c r="A130" s="45" t="s">
        <v>648</v>
      </c>
      <c r="B130" s="34" t="s">
        <v>217</v>
      </c>
      <c r="C130" s="35">
        <v>411</v>
      </c>
      <c r="D130" s="43" t="str">
        <f t="shared" si="17"/>
        <v>N/A</v>
      </c>
      <c r="E130" s="35">
        <v>696</v>
      </c>
      <c r="F130" s="43" t="str">
        <f t="shared" si="18"/>
        <v>N/A</v>
      </c>
      <c r="G130" s="35">
        <v>810</v>
      </c>
      <c r="H130" s="43" t="str">
        <f t="shared" si="19"/>
        <v>N/A</v>
      </c>
      <c r="I130" s="12">
        <v>69.34</v>
      </c>
      <c r="J130" s="12">
        <v>16.38</v>
      </c>
      <c r="K130" s="44" t="s">
        <v>732</v>
      </c>
      <c r="L130" s="9" t="str">
        <f t="shared" si="16"/>
        <v>Yes</v>
      </c>
    </row>
    <row r="131" spans="1:12" ht="25.5" x14ac:dyDescent="0.2">
      <c r="A131" s="45" t="s">
        <v>1466</v>
      </c>
      <c r="B131" s="34" t="s">
        <v>217</v>
      </c>
      <c r="C131" s="46">
        <v>2918.5255474000001</v>
      </c>
      <c r="D131" s="43" t="str">
        <f t="shared" si="17"/>
        <v>N/A</v>
      </c>
      <c r="E131" s="46">
        <v>2469.0488506000002</v>
      </c>
      <c r="F131" s="43" t="str">
        <f t="shared" si="18"/>
        <v>N/A</v>
      </c>
      <c r="G131" s="46">
        <v>2349.0839506000002</v>
      </c>
      <c r="H131" s="43" t="str">
        <f t="shared" si="19"/>
        <v>N/A</v>
      </c>
      <c r="I131" s="12">
        <v>-15.4</v>
      </c>
      <c r="J131" s="12">
        <v>-4.8600000000000003</v>
      </c>
      <c r="K131" s="44" t="s">
        <v>732</v>
      </c>
      <c r="L131" s="9" t="str">
        <f t="shared" si="16"/>
        <v>Yes</v>
      </c>
    </row>
    <row r="132" spans="1:12" x14ac:dyDescent="0.2">
      <c r="A132" s="45" t="s">
        <v>1467</v>
      </c>
      <c r="B132" s="34" t="s">
        <v>217</v>
      </c>
      <c r="C132" s="46">
        <v>468.2035783</v>
      </c>
      <c r="D132" s="43" t="str">
        <f t="shared" ref="D132:D143" si="20">IF($B132="N/A","N/A",IF(C132&gt;10,"No",IF(C132&lt;-10,"No","Yes")))</f>
        <v>N/A</v>
      </c>
      <c r="E132" s="46">
        <v>453.14960919999999</v>
      </c>
      <c r="F132" s="43" t="str">
        <f t="shared" ref="F132:F143" si="21">IF($B132="N/A","N/A",IF(E132&gt;10,"No",IF(E132&lt;-10,"No","Yes")))</f>
        <v>N/A</v>
      </c>
      <c r="G132" s="46">
        <v>325.29997644999997</v>
      </c>
      <c r="H132" s="43" t="str">
        <f t="shared" ref="H132:H143" si="22">IF($B132="N/A","N/A",IF(G132&gt;10,"No",IF(G132&lt;-10,"No","Yes")))</f>
        <v>N/A</v>
      </c>
      <c r="I132" s="12">
        <v>-3.22</v>
      </c>
      <c r="J132" s="12">
        <v>-28.2</v>
      </c>
      <c r="K132" s="44" t="s">
        <v>732</v>
      </c>
      <c r="L132" s="9" t="str">
        <f t="shared" ref="L132:L143" si="23">IF(J132="Div by 0", "N/A", IF(K132="N/A","N/A", IF(J132&gt;VALUE(MID(K132,1,2)), "No", IF(J132&lt;-1*VALUE(MID(K132,1,2)), "No", "Yes"))))</f>
        <v>Yes</v>
      </c>
    </row>
    <row r="133" spans="1:12" x14ac:dyDescent="0.2">
      <c r="A133" s="45" t="s">
        <v>1468</v>
      </c>
      <c r="B133" s="34" t="s">
        <v>217</v>
      </c>
      <c r="C133" s="46">
        <v>336.55270995000001</v>
      </c>
      <c r="D133" s="43" t="str">
        <f t="shared" si="20"/>
        <v>N/A</v>
      </c>
      <c r="E133" s="46">
        <v>308.96310778999998</v>
      </c>
      <c r="F133" s="43" t="str">
        <f t="shared" si="21"/>
        <v>N/A</v>
      </c>
      <c r="G133" s="46">
        <v>238.69250084000001</v>
      </c>
      <c r="H133" s="43" t="str">
        <f t="shared" si="22"/>
        <v>N/A</v>
      </c>
      <c r="I133" s="12">
        <v>-8.1999999999999993</v>
      </c>
      <c r="J133" s="12">
        <v>-22.7</v>
      </c>
      <c r="K133" s="44" t="s">
        <v>732</v>
      </c>
      <c r="L133" s="9" t="str">
        <f t="shared" si="23"/>
        <v>Yes</v>
      </c>
    </row>
    <row r="134" spans="1:12" x14ac:dyDescent="0.2">
      <c r="A134" s="45" t="s">
        <v>1469</v>
      </c>
      <c r="B134" s="34" t="s">
        <v>217</v>
      </c>
      <c r="C134" s="46">
        <v>577.13510142999996</v>
      </c>
      <c r="D134" s="43" t="str">
        <f t="shared" si="20"/>
        <v>N/A</v>
      </c>
      <c r="E134" s="46">
        <v>556.29686628000002</v>
      </c>
      <c r="F134" s="43" t="str">
        <f t="shared" si="21"/>
        <v>N/A</v>
      </c>
      <c r="G134" s="46">
        <v>377.74113607999999</v>
      </c>
      <c r="H134" s="43" t="str">
        <f t="shared" si="22"/>
        <v>N/A</v>
      </c>
      <c r="I134" s="12">
        <v>-3.61</v>
      </c>
      <c r="J134" s="12">
        <v>-32.1</v>
      </c>
      <c r="K134" s="44" t="s">
        <v>732</v>
      </c>
      <c r="L134" s="9" t="str">
        <f t="shared" si="23"/>
        <v>No</v>
      </c>
    </row>
    <row r="135" spans="1:12" x14ac:dyDescent="0.2">
      <c r="A135" s="45" t="s">
        <v>1470</v>
      </c>
      <c r="B135" s="34" t="s">
        <v>217</v>
      </c>
      <c r="C135" s="46">
        <v>7686.1032939999996</v>
      </c>
      <c r="D135" s="43" t="str">
        <f t="shared" si="20"/>
        <v>N/A</v>
      </c>
      <c r="E135" s="46">
        <v>8553.0210337000008</v>
      </c>
      <c r="F135" s="43" t="str">
        <f t="shared" si="21"/>
        <v>N/A</v>
      </c>
      <c r="G135" s="46">
        <v>3454.6243230999999</v>
      </c>
      <c r="H135" s="43" t="str">
        <f t="shared" si="22"/>
        <v>N/A</v>
      </c>
      <c r="I135" s="12">
        <v>11.28</v>
      </c>
      <c r="J135" s="12">
        <v>-59.6</v>
      </c>
      <c r="K135" s="44" t="s">
        <v>732</v>
      </c>
      <c r="L135" s="9" t="str">
        <f t="shared" si="23"/>
        <v>No</v>
      </c>
    </row>
    <row r="136" spans="1:12" x14ac:dyDescent="0.2">
      <c r="A136" s="45" t="s">
        <v>1471</v>
      </c>
      <c r="B136" s="34" t="s">
        <v>217</v>
      </c>
      <c r="C136" s="46">
        <v>11460.780567</v>
      </c>
      <c r="D136" s="43" t="str">
        <f t="shared" si="20"/>
        <v>N/A</v>
      </c>
      <c r="E136" s="46">
        <v>13500.620537000001</v>
      </c>
      <c r="F136" s="43" t="str">
        <f t="shared" si="21"/>
        <v>N/A</v>
      </c>
      <c r="G136" s="46">
        <v>5635.776699</v>
      </c>
      <c r="H136" s="43" t="str">
        <f t="shared" si="22"/>
        <v>N/A</v>
      </c>
      <c r="I136" s="12">
        <v>17.8</v>
      </c>
      <c r="J136" s="12">
        <v>-58.3</v>
      </c>
      <c r="K136" s="44" t="s">
        <v>732</v>
      </c>
      <c r="L136" s="9" t="str">
        <f t="shared" si="23"/>
        <v>No</v>
      </c>
    </row>
    <row r="137" spans="1:12" x14ac:dyDescent="0.2">
      <c r="A137" s="45" t="s">
        <v>1472</v>
      </c>
      <c r="B137" s="34" t="s">
        <v>217</v>
      </c>
      <c r="C137" s="46">
        <v>4082.8634852</v>
      </c>
      <c r="D137" s="43" t="str">
        <f t="shared" si="20"/>
        <v>N/A</v>
      </c>
      <c r="E137" s="46">
        <v>3999.8473806000002</v>
      </c>
      <c r="F137" s="43" t="str">
        <f t="shared" si="21"/>
        <v>N/A</v>
      </c>
      <c r="G137" s="46">
        <v>1544.5963274999999</v>
      </c>
      <c r="H137" s="43" t="str">
        <f t="shared" si="22"/>
        <v>N/A</v>
      </c>
      <c r="I137" s="12">
        <v>-2.0299999999999998</v>
      </c>
      <c r="J137" s="12">
        <v>-61.4</v>
      </c>
      <c r="K137" s="44" t="s">
        <v>732</v>
      </c>
      <c r="L137" s="9" t="str">
        <f t="shared" si="23"/>
        <v>No</v>
      </c>
    </row>
    <row r="138" spans="1:12" x14ac:dyDescent="0.2">
      <c r="A138" s="45" t="s">
        <v>1473</v>
      </c>
      <c r="B138" s="34" t="s">
        <v>217</v>
      </c>
      <c r="C138" s="46">
        <v>218.84708635999999</v>
      </c>
      <c r="D138" s="43" t="str">
        <f t="shared" si="20"/>
        <v>N/A</v>
      </c>
      <c r="E138" s="46">
        <v>187.48311985999999</v>
      </c>
      <c r="F138" s="43" t="str">
        <f t="shared" si="21"/>
        <v>N/A</v>
      </c>
      <c r="G138" s="46">
        <v>200.33639432000001</v>
      </c>
      <c r="H138" s="43" t="str">
        <f t="shared" si="22"/>
        <v>N/A</v>
      </c>
      <c r="I138" s="12">
        <v>-14.3</v>
      </c>
      <c r="J138" s="12">
        <v>6.8559999999999999</v>
      </c>
      <c r="K138" s="44" t="s">
        <v>732</v>
      </c>
      <c r="L138" s="9" t="str">
        <f t="shared" si="23"/>
        <v>Yes</v>
      </c>
    </row>
    <row r="139" spans="1:12" x14ac:dyDescent="0.2">
      <c r="A139" s="45" t="s">
        <v>1474</v>
      </c>
      <c r="B139" s="34" t="s">
        <v>217</v>
      </c>
      <c r="C139" s="46">
        <v>89.126265634000006</v>
      </c>
      <c r="D139" s="43" t="str">
        <f t="shared" si="20"/>
        <v>N/A</v>
      </c>
      <c r="E139" s="46">
        <v>66.283151989000004</v>
      </c>
      <c r="F139" s="43" t="str">
        <f t="shared" si="21"/>
        <v>N/A</v>
      </c>
      <c r="G139" s="46">
        <v>70.552142618000005</v>
      </c>
      <c r="H139" s="43" t="str">
        <f t="shared" si="22"/>
        <v>N/A</v>
      </c>
      <c r="I139" s="12">
        <v>-25.6</v>
      </c>
      <c r="J139" s="12">
        <v>6.4409999999999998</v>
      </c>
      <c r="K139" s="44" t="s">
        <v>732</v>
      </c>
      <c r="L139" s="9" t="str">
        <f t="shared" si="23"/>
        <v>Yes</v>
      </c>
    </row>
    <row r="140" spans="1:12" x14ac:dyDescent="0.2">
      <c r="A140" s="45" t="s">
        <v>1475</v>
      </c>
      <c r="B140" s="34" t="s">
        <v>217</v>
      </c>
      <c r="C140" s="46">
        <v>300.90854672</v>
      </c>
      <c r="D140" s="43" t="str">
        <f t="shared" si="20"/>
        <v>N/A</v>
      </c>
      <c r="E140" s="46">
        <v>269.87090344000001</v>
      </c>
      <c r="F140" s="43" t="str">
        <f t="shared" si="21"/>
        <v>N/A</v>
      </c>
      <c r="G140" s="46">
        <v>295.3410465</v>
      </c>
      <c r="H140" s="43" t="str">
        <f t="shared" si="22"/>
        <v>N/A</v>
      </c>
      <c r="I140" s="12">
        <v>-10.3</v>
      </c>
      <c r="J140" s="12">
        <v>9.4380000000000006</v>
      </c>
      <c r="K140" s="44" t="s">
        <v>732</v>
      </c>
      <c r="L140" s="9" t="str">
        <f t="shared" si="23"/>
        <v>Yes</v>
      </c>
    </row>
    <row r="141" spans="1:12" x14ac:dyDescent="0.2">
      <c r="A141" s="45" t="s">
        <v>1476</v>
      </c>
      <c r="B141" s="34" t="s">
        <v>217</v>
      </c>
      <c r="C141" s="46">
        <v>8200.4013042000006</v>
      </c>
      <c r="D141" s="43" t="str">
        <f t="shared" si="20"/>
        <v>N/A</v>
      </c>
      <c r="E141" s="46">
        <v>7993.1540696000002</v>
      </c>
      <c r="F141" s="43" t="str">
        <f t="shared" si="21"/>
        <v>N/A</v>
      </c>
      <c r="G141" s="46">
        <v>8569.4880307999993</v>
      </c>
      <c r="H141" s="43" t="str">
        <f t="shared" si="22"/>
        <v>N/A</v>
      </c>
      <c r="I141" s="12">
        <v>-2.5299999999999998</v>
      </c>
      <c r="J141" s="12">
        <v>7.21</v>
      </c>
      <c r="K141" s="44" t="s">
        <v>732</v>
      </c>
      <c r="L141" s="9" t="str">
        <f t="shared" si="23"/>
        <v>Yes</v>
      </c>
    </row>
    <row r="142" spans="1:12" x14ac:dyDescent="0.2">
      <c r="A142" s="45" t="s">
        <v>1477</v>
      </c>
      <c r="B142" s="34" t="s">
        <v>217</v>
      </c>
      <c r="C142" s="46">
        <v>6001.5596017999997</v>
      </c>
      <c r="D142" s="43" t="str">
        <f t="shared" si="20"/>
        <v>N/A</v>
      </c>
      <c r="E142" s="46">
        <v>5763.0902753999999</v>
      </c>
      <c r="F142" s="43" t="str">
        <f t="shared" si="21"/>
        <v>N/A</v>
      </c>
      <c r="G142" s="46">
        <v>6298.5178273000001</v>
      </c>
      <c r="H142" s="43" t="str">
        <f t="shared" si="22"/>
        <v>N/A</v>
      </c>
      <c r="I142" s="12">
        <v>-3.97</v>
      </c>
      <c r="J142" s="12">
        <v>9.2910000000000004</v>
      </c>
      <c r="K142" s="44" t="s">
        <v>732</v>
      </c>
      <c r="L142" s="9" t="str">
        <f t="shared" si="23"/>
        <v>Yes</v>
      </c>
    </row>
    <row r="143" spans="1:12" x14ac:dyDescent="0.2">
      <c r="A143" s="45" t="s">
        <v>1478</v>
      </c>
      <c r="B143" s="34" t="s">
        <v>217</v>
      </c>
      <c r="C143" s="46">
        <v>10372.316096</v>
      </c>
      <c r="D143" s="43" t="str">
        <f t="shared" si="20"/>
        <v>N/A</v>
      </c>
      <c r="E143" s="46">
        <v>10118.492784</v>
      </c>
      <c r="F143" s="43" t="str">
        <f t="shared" si="21"/>
        <v>N/A</v>
      </c>
      <c r="G143" s="46">
        <v>10623.351645999999</v>
      </c>
      <c r="H143" s="43" t="str">
        <f t="shared" si="22"/>
        <v>N/A</v>
      </c>
      <c r="I143" s="12">
        <v>-2.4500000000000002</v>
      </c>
      <c r="J143" s="12">
        <v>4.9889999999999999</v>
      </c>
      <c r="K143" s="44" t="s">
        <v>732</v>
      </c>
      <c r="L143" s="9" t="str">
        <f t="shared" si="23"/>
        <v>Yes</v>
      </c>
    </row>
    <row r="144" spans="1:12" x14ac:dyDescent="0.2">
      <c r="A144" s="45" t="s">
        <v>89</v>
      </c>
      <c r="B144" s="34" t="s">
        <v>217</v>
      </c>
      <c r="C144" s="8">
        <v>18.397291196000001</v>
      </c>
      <c r="D144" s="43" t="str">
        <f t="shared" ref="D144:D161" si="24">IF($B144="N/A","N/A",IF(C144&gt;10,"No",IF(C144&lt;-10,"No","Yes")))</f>
        <v>N/A</v>
      </c>
      <c r="E144" s="8">
        <v>17.972746245</v>
      </c>
      <c r="F144" s="43" t="str">
        <f t="shared" ref="F144:F161" si="25">IF($B144="N/A","N/A",IF(E144&gt;10,"No",IF(E144&lt;-10,"No","Yes")))</f>
        <v>N/A</v>
      </c>
      <c r="G144" s="8">
        <v>11.961384507</v>
      </c>
      <c r="H144" s="43" t="str">
        <f t="shared" ref="H144:H161" si="26">IF($B144="N/A","N/A",IF(G144&gt;10,"No",IF(G144&lt;-10,"No","Yes")))</f>
        <v>N/A</v>
      </c>
      <c r="I144" s="12">
        <v>-2.31</v>
      </c>
      <c r="J144" s="12">
        <v>-33.4</v>
      </c>
      <c r="K144" s="44" t="s">
        <v>732</v>
      </c>
      <c r="L144" s="9" t="str">
        <f t="shared" ref="L144:L161" si="27">IF(J144="Div by 0", "N/A", IF(K144="N/A","N/A", IF(J144&gt;VALUE(MID(K144,1,2)), "No", IF(J144&lt;-1*VALUE(MID(K144,1,2)), "No", "Yes"))))</f>
        <v>No</v>
      </c>
    </row>
    <row r="145" spans="1:12" x14ac:dyDescent="0.2">
      <c r="A145" s="45" t="s">
        <v>477</v>
      </c>
      <c r="B145" s="34" t="s">
        <v>217</v>
      </c>
      <c r="C145" s="8">
        <v>19.263166851000001</v>
      </c>
      <c r="D145" s="43" t="str">
        <f t="shared" si="24"/>
        <v>N/A</v>
      </c>
      <c r="E145" s="8">
        <v>19.202652158999999</v>
      </c>
      <c r="F145" s="43" t="str">
        <f t="shared" si="25"/>
        <v>N/A</v>
      </c>
      <c r="G145" s="8">
        <v>12.403749582</v>
      </c>
      <c r="H145" s="43" t="str">
        <f t="shared" si="26"/>
        <v>N/A</v>
      </c>
      <c r="I145" s="12">
        <v>-0.314</v>
      </c>
      <c r="J145" s="12">
        <v>-35.4</v>
      </c>
      <c r="K145" s="44" t="s">
        <v>732</v>
      </c>
      <c r="L145" s="9" t="str">
        <f t="shared" si="27"/>
        <v>No</v>
      </c>
    </row>
    <row r="146" spans="1:12" x14ac:dyDescent="0.2">
      <c r="A146" s="45" t="s">
        <v>478</v>
      </c>
      <c r="B146" s="34" t="s">
        <v>217</v>
      </c>
      <c r="C146" s="8">
        <v>17.509145327999999</v>
      </c>
      <c r="D146" s="43" t="str">
        <f t="shared" si="24"/>
        <v>N/A</v>
      </c>
      <c r="E146" s="8">
        <v>16.792919224999999</v>
      </c>
      <c r="F146" s="43" t="str">
        <f t="shared" si="25"/>
        <v>N/A</v>
      </c>
      <c r="G146" s="8">
        <v>11.420467269</v>
      </c>
      <c r="H146" s="43" t="str">
        <f t="shared" si="26"/>
        <v>N/A</v>
      </c>
      <c r="I146" s="12">
        <v>-4.09</v>
      </c>
      <c r="J146" s="12">
        <v>-32</v>
      </c>
      <c r="K146" s="44" t="s">
        <v>732</v>
      </c>
      <c r="L146" s="9" t="str">
        <f t="shared" si="27"/>
        <v>No</v>
      </c>
    </row>
    <row r="147" spans="1:12" x14ac:dyDescent="0.2">
      <c r="A147" s="45" t="s">
        <v>1479</v>
      </c>
      <c r="B147" s="34" t="s">
        <v>217</v>
      </c>
      <c r="C147" s="8">
        <v>18.564501296</v>
      </c>
      <c r="D147" s="43" t="str">
        <f t="shared" si="24"/>
        <v>N/A</v>
      </c>
      <c r="E147" s="8">
        <v>17.399844498</v>
      </c>
      <c r="F147" s="43" t="str">
        <f t="shared" si="25"/>
        <v>N/A</v>
      </c>
      <c r="G147" s="8">
        <v>12.840436386</v>
      </c>
      <c r="H147" s="43" t="str">
        <f t="shared" si="26"/>
        <v>N/A</v>
      </c>
      <c r="I147" s="12">
        <v>-6.27</v>
      </c>
      <c r="J147" s="12">
        <v>-26.2</v>
      </c>
      <c r="K147" s="44" t="s">
        <v>732</v>
      </c>
      <c r="L147" s="9" t="str">
        <f t="shared" si="27"/>
        <v>Yes</v>
      </c>
    </row>
    <row r="148" spans="1:12" x14ac:dyDescent="0.2">
      <c r="A148" s="45" t="s">
        <v>1480</v>
      </c>
      <c r="B148" s="34" t="s">
        <v>217</v>
      </c>
      <c r="C148" s="8">
        <v>31.353696928000002</v>
      </c>
      <c r="D148" s="43" t="str">
        <f t="shared" si="24"/>
        <v>N/A</v>
      </c>
      <c r="E148" s="8">
        <v>29.692281537</v>
      </c>
      <c r="F148" s="43" t="str">
        <f t="shared" si="25"/>
        <v>N/A</v>
      </c>
      <c r="G148" s="8">
        <v>22.924338801000001</v>
      </c>
      <c r="H148" s="43" t="str">
        <f t="shared" si="26"/>
        <v>N/A</v>
      </c>
      <c r="I148" s="12">
        <v>-5.3</v>
      </c>
      <c r="J148" s="12">
        <v>-22.8</v>
      </c>
      <c r="K148" s="44" t="s">
        <v>732</v>
      </c>
      <c r="L148" s="9" t="str">
        <f t="shared" si="27"/>
        <v>Yes</v>
      </c>
    </row>
    <row r="149" spans="1:12" x14ac:dyDescent="0.2">
      <c r="A149" s="45" t="s">
        <v>1481</v>
      </c>
      <c r="B149" s="34" t="s">
        <v>217</v>
      </c>
      <c r="C149" s="8">
        <v>6.2188227468999999</v>
      </c>
      <c r="D149" s="43" t="str">
        <f t="shared" si="24"/>
        <v>N/A</v>
      </c>
      <c r="E149" s="8">
        <v>6.0202535683000002</v>
      </c>
      <c r="F149" s="43" t="str">
        <f t="shared" si="25"/>
        <v>N/A</v>
      </c>
      <c r="G149" s="8">
        <v>3.9710382921999998</v>
      </c>
      <c r="H149" s="43" t="str">
        <f t="shared" si="26"/>
        <v>N/A</v>
      </c>
      <c r="I149" s="12">
        <v>-3.19</v>
      </c>
      <c r="J149" s="12">
        <v>-34</v>
      </c>
      <c r="K149" s="44" t="s">
        <v>732</v>
      </c>
      <c r="L149" s="9" t="str">
        <f t="shared" si="27"/>
        <v>No</v>
      </c>
    </row>
    <row r="150" spans="1:12" x14ac:dyDescent="0.2">
      <c r="A150" s="45" t="s">
        <v>90</v>
      </c>
      <c r="B150" s="34" t="s">
        <v>217</v>
      </c>
      <c r="C150" s="8">
        <v>36.192626035000004</v>
      </c>
      <c r="D150" s="43" t="str">
        <f t="shared" si="24"/>
        <v>N/A</v>
      </c>
      <c r="E150" s="8">
        <v>36.968531325000001</v>
      </c>
      <c r="F150" s="43" t="str">
        <f t="shared" si="25"/>
        <v>N/A</v>
      </c>
      <c r="G150" s="8">
        <v>36.947649321</v>
      </c>
      <c r="H150" s="43" t="str">
        <f t="shared" si="26"/>
        <v>N/A</v>
      </c>
      <c r="I150" s="12">
        <v>2.1440000000000001</v>
      </c>
      <c r="J150" s="12">
        <v>-5.6000000000000001E-2</v>
      </c>
      <c r="K150" s="44" t="s">
        <v>732</v>
      </c>
      <c r="L150" s="9" t="str">
        <f t="shared" si="27"/>
        <v>Yes</v>
      </c>
    </row>
    <row r="151" spans="1:12" x14ac:dyDescent="0.2">
      <c r="A151" s="45" t="s">
        <v>479</v>
      </c>
      <c r="B151" s="34" t="s">
        <v>217</v>
      </c>
      <c r="C151" s="8">
        <v>30.707053517999999</v>
      </c>
      <c r="D151" s="43" t="str">
        <f t="shared" si="24"/>
        <v>N/A</v>
      </c>
      <c r="E151" s="8">
        <v>31.392383543000001</v>
      </c>
      <c r="F151" s="43" t="str">
        <f t="shared" si="25"/>
        <v>N/A</v>
      </c>
      <c r="G151" s="8">
        <v>30.841981921999999</v>
      </c>
      <c r="H151" s="43" t="str">
        <f t="shared" si="26"/>
        <v>N/A</v>
      </c>
      <c r="I151" s="12">
        <v>2.2320000000000002</v>
      </c>
      <c r="J151" s="12">
        <v>-1.75</v>
      </c>
      <c r="K151" s="44" t="s">
        <v>732</v>
      </c>
      <c r="L151" s="9" t="str">
        <f t="shared" si="27"/>
        <v>Yes</v>
      </c>
    </row>
    <row r="152" spans="1:12" x14ac:dyDescent="0.2">
      <c r="A152" s="45" t="s">
        <v>480</v>
      </c>
      <c r="B152" s="34" t="s">
        <v>217</v>
      </c>
      <c r="C152" s="8">
        <v>40.962753575000001</v>
      </c>
      <c r="D152" s="43" t="str">
        <f t="shared" si="24"/>
        <v>N/A</v>
      </c>
      <c r="E152" s="8">
        <v>41.655370384999998</v>
      </c>
      <c r="F152" s="43" t="str">
        <f t="shared" si="25"/>
        <v>N/A</v>
      </c>
      <c r="G152" s="8">
        <v>41.889975368000002</v>
      </c>
      <c r="H152" s="43" t="str">
        <f t="shared" si="26"/>
        <v>N/A</v>
      </c>
      <c r="I152" s="12">
        <v>1.6910000000000001</v>
      </c>
      <c r="J152" s="12">
        <v>0.56320000000000003</v>
      </c>
      <c r="K152" s="44" t="s">
        <v>732</v>
      </c>
      <c r="L152" s="9" t="str">
        <f t="shared" si="27"/>
        <v>Yes</v>
      </c>
    </row>
    <row r="153" spans="1:12" x14ac:dyDescent="0.2">
      <c r="A153" s="45" t="s">
        <v>117</v>
      </c>
      <c r="B153" s="34" t="s">
        <v>217</v>
      </c>
      <c r="C153" s="8">
        <v>90.481565087000007</v>
      </c>
      <c r="D153" s="43" t="str">
        <f t="shared" si="24"/>
        <v>N/A</v>
      </c>
      <c r="E153" s="8">
        <v>89.413594140000001</v>
      </c>
      <c r="F153" s="43" t="str">
        <f t="shared" si="25"/>
        <v>N/A</v>
      </c>
      <c r="G153" s="8">
        <v>92.221960600000003</v>
      </c>
      <c r="H153" s="43" t="str">
        <f t="shared" si="26"/>
        <v>N/A</v>
      </c>
      <c r="I153" s="12">
        <v>-1.18</v>
      </c>
      <c r="J153" s="12">
        <v>3.141</v>
      </c>
      <c r="K153" s="44" t="s">
        <v>732</v>
      </c>
      <c r="L153" s="9" t="str">
        <f t="shared" si="27"/>
        <v>Yes</v>
      </c>
    </row>
    <row r="154" spans="1:12" x14ac:dyDescent="0.2">
      <c r="A154" s="45" t="s">
        <v>481</v>
      </c>
      <c r="B154" s="34" t="s">
        <v>217</v>
      </c>
      <c r="C154" s="8">
        <v>88.539096400999995</v>
      </c>
      <c r="D154" s="43" t="str">
        <f t="shared" si="24"/>
        <v>N/A</v>
      </c>
      <c r="E154" s="8">
        <v>87.359741584000005</v>
      </c>
      <c r="F154" s="43" t="str">
        <f t="shared" si="25"/>
        <v>N/A</v>
      </c>
      <c r="G154" s="8">
        <v>91.119852695000006</v>
      </c>
      <c r="H154" s="43" t="str">
        <f t="shared" si="26"/>
        <v>N/A</v>
      </c>
      <c r="I154" s="12">
        <v>-1.33</v>
      </c>
      <c r="J154" s="12">
        <v>4.3040000000000003</v>
      </c>
      <c r="K154" s="44" t="s">
        <v>732</v>
      </c>
      <c r="L154" s="9" t="str">
        <f t="shared" si="27"/>
        <v>Yes</v>
      </c>
    </row>
    <row r="155" spans="1:12" x14ac:dyDescent="0.2">
      <c r="A155" s="45" t="s">
        <v>482</v>
      </c>
      <c r="B155" s="34" t="s">
        <v>217</v>
      </c>
      <c r="C155" s="8">
        <v>92.284669105000006</v>
      </c>
      <c r="D155" s="43" t="str">
        <f t="shared" si="24"/>
        <v>N/A</v>
      </c>
      <c r="E155" s="8">
        <v>91.284586555999994</v>
      </c>
      <c r="F155" s="43" t="str">
        <f t="shared" si="25"/>
        <v>N/A</v>
      </c>
      <c r="G155" s="8">
        <v>93.214898857999998</v>
      </c>
      <c r="H155" s="43" t="str">
        <f t="shared" si="26"/>
        <v>N/A</v>
      </c>
      <c r="I155" s="12">
        <v>-1.08</v>
      </c>
      <c r="J155" s="12">
        <v>2.1150000000000002</v>
      </c>
      <c r="K155" s="44" t="s">
        <v>732</v>
      </c>
      <c r="L155" s="9" t="str">
        <f t="shared" si="27"/>
        <v>Yes</v>
      </c>
    </row>
    <row r="156" spans="1:12" x14ac:dyDescent="0.2">
      <c r="A156" s="45" t="s">
        <v>1482</v>
      </c>
      <c r="B156" s="34" t="s">
        <v>217</v>
      </c>
      <c r="C156" s="35">
        <v>0.29266075889999998</v>
      </c>
      <c r="D156" s="43" t="str">
        <f t="shared" si="24"/>
        <v>N/A</v>
      </c>
      <c r="E156" s="35">
        <v>0.52481785059999997</v>
      </c>
      <c r="F156" s="43" t="str">
        <f t="shared" si="25"/>
        <v>N/A</v>
      </c>
      <c r="G156" s="35">
        <v>0.32644356959999998</v>
      </c>
      <c r="H156" s="43" t="str">
        <f t="shared" si="26"/>
        <v>N/A</v>
      </c>
      <c r="I156" s="12">
        <v>79.33</v>
      </c>
      <c r="J156" s="12">
        <v>-37.799999999999997</v>
      </c>
      <c r="K156" s="44" t="s">
        <v>732</v>
      </c>
      <c r="L156" s="9" t="str">
        <f t="shared" si="27"/>
        <v>No</v>
      </c>
    </row>
    <row r="157" spans="1:12" x14ac:dyDescent="0.2">
      <c r="A157" s="45" t="s">
        <v>1483</v>
      </c>
      <c r="B157" s="34" t="s">
        <v>217</v>
      </c>
      <c r="C157" s="35">
        <v>0.1113074205</v>
      </c>
      <c r="D157" s="43" t="str">
        <f t="shared" si="24"/>
        <v>N/A</v>
      </c>
      <c r="E157" s="35">
        <v>0.30987162460000001</v>
      </c>
      <c r="F157" s="43" t="str">
        <f t="shared" si="25"/>
        <v>N/A</v>
      </c>
      <c r="G157" s="35">
        <v>0.29284750339999999</v>
      </c>
      <c r="H157" s="43" t="str">
        <f t="shared" si="26"/>
        <v>N/A</v>
      </c>
      <c r="I157" s="12">
        <v>178.4</v>
      </c>
      <c r="J157" s="12">
        <v>-5.49</v>
      </c>
      <c r="K157" s="44" t="s">
        <v>732</v>
      </c>
      <c r="L157" s="9" t="str">
        <f t="shared" si="27"/>
        <v>Yes</v>
      </c>
    </row>
    <row r="158" spans="1:12" x14ac:dyDescent="0.2">
      <c r="A158" s="45" t="s">
        <v>1484</v>
      </c>
      <c r="B158" s="34" t="s">
        <v>217</v>
      </c>
      <c r="C158" s="35">
        <v>0.44539411210000002</v>
      </c>
      <c r="D158" s="43" t="str">
        <f t="shared" si="24"/>
        <v>N/A</v>
      </c>
      <c r="E158" s="35">
        <v>0.70085470090000002</v>
      </c>
      <c r="F158" s="43" t="str">
        <f t="shared" si="25"/>
        <v>N/A</v>
      </c>
      <c r="G158" s="35">
        <v>0.3411764706</v>
      </c>
      <c r="H158" s="43" t="str">
        <f t="shared" si="26"/>
        <v>N/A</v>
      </c>
      <c r="I158" s="12">
        <v>57.36</v>
      </c>
      <c r="J158" s="12">
        <v>-51.3</v>
      </c>
      <c r="K158" s="44" t="s">
        <v>732</v>
      </c>
      <c r="L158" s="9" t="str">
        <f t="shared" si="27"/>
        <v>No</v>
      </c>
    </row>
    <row r="159" spans="1:12" x14ac:dyDescent="0.2">
      <c r="A159" s="45" t="s">
        <v>1485</v>
      </c>
      <c r="B159" s="34" t="s">
        <v>217</v>
      </c>
      <c r="C159" s="35">
        <v>242.03737896999999</v>
      </c>
      <c r="D159" s="43" t="str">
        <f t="shared" si="24"/>
        <v>N/A</v>
      </c>
      <c r="E159" s="35">
        <v>288.69708372999997</v>
      </c>
      <c r="F159" s="43" t="str">
        <f t="shared" si="25"/>
        <v>N/A</v>
      </c>
      <c r="G159" s="35">
        <v>111.26619804000001</v>
      </c>
      <c r="H159" s="43" t="str">
        <f t="shared" si="26"/>
        <v>N/A</v>
      </c>
      <c r="I159" s="12">
        <v>19.28</v>
      </c>
      <c r="J159" s="12">
        <v>-61.5</v>
      </c>
      <c r="K159" s="44" t="s">
        <v>732</v>
      </c>
      <c r="L159" s="9" t="str">
        <f t="shared" si="27"/>
        <v>No</v>
      </c>
    </row>
    <row r="160" spans="1:12" x14ac:dyDescent="0.2">
      <c r="A160" s="45" t="s">
        <v>1486</v>
      </c>
      <c r="B160" s="34" t="s">
        <v>217</v>
      </c>
      <c r="C160" s="35">
        <v>237.94165536</v>
      </c>
      <c r="D160" s="43" t="str">
        <f t="shared" si="24"/>
        <v>N/A</v>
      </c>
      <c r="E160" s="35">
        <v>291.67048382000002</v>
      </c>
      <c r="F160" s="43" t="str">
        <f t="shared" si="25"/>
        <v>N/A</v>
      </c>
      <c r="G160" s="35">
        <v>107.84373859</v>
      </c>
      <c r="H160" s="43" t="str">
        <f t="shared" si="26"/>
        <v>N/A</v>
      </c>
      <c r="I160" s="12">
        <v>22.58</v>
      </c>
      <c r="J160" s="12">
        <v>-63</v>
      </c>
      <c r="K160" s="44" t="s">
        <v>732</v>
      </c>
      <c r="L160" s="9" t="str">
        <f t="shared" si="27"/>
        <v>No</v>
      </c>
    </row>
    <row r="161" spans="1:12" x14ac:dyDescent="0.2">
      <c r="A161" s="45" t="s">
        <v>1487</v>
      </c>
      <c r="B161" s="34" t="s">
        <v>217</v>
      </c>
      <c r="C161" s="35">
        <v>264.74197860999999</v>
      </c>
      <c r="D161" s="43" t="str">
        <f t="shared" si="24"/>
        <v>N/A</v>
      </c>
      <c r="E161" s="35">
        <v>276.42251656000002</v>
      </c>
      <c r="F161" s="43" t="str">
        <f t="shared" si="25"/>
        <v>N/A</v>
      </c>
      <c r="G161" s="35">
        <v>129.09586465999999</v>
      </c>
      <c r="H161" s="43" t="str">
        <f t="shared" si="26"/>
        <v>N/A</v>
      </c>
      <c r="I161" s="12">
        <v>4.4119999999999999</v>
      </c>
      <c r="J161" s="12">
        <v>-53.3</v>
      </c>
      <c r="K161" s="44" t="s">
        <v>732</v>
      </c>
      <c r="L161" s="9" t="str">
        <f t="shared" si="27"/>
        <v>No</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0</v>
      </c>
      <c r="H163" s="43" t="str">
        <f t="shared" si="30"/>
        <v>N/A</v>
      </c>
      <c r="I163" s="12">
        <v>50</v>
      </c>
      <c r="J163" s="12">
        <v>-100</v>
      </c>
      <c r="K163" s="14" t="s">
        <v>217</v>
      </c>
      <c r="L163" s="9" t="str">
        <f t="shared" si="31"/>
        <v>N/A</v>
      </c>
    </row>
    <row r="164" spans="1:12" ht="25.5" x14ac:dyDescent="0.2">
      <c r="A164" s="45" t="s">
        <v>1621</v>
      </c>
      <c r="B164" s="34" t="s">
        <v>217</v>
      </c>
      <c r="C164" s="35">
        <v>11</v>
      </c>
      <c r="D164" s="43" t="str">
        <f t="shared" si="28"/>
        <v>N/A</v>
      </c>
      <c r="E164" s="35">
        <v>11</v>
      </c>
      <c r="F164" s="43" t="str">
        <f t="shared" si="29"/>
        <v>N/A</v>
      </c>
      <c r="G164" s="35">
        <v>0</v>
      </c>
      <c r="H164" s="43" t="str">
        <f t="shared" si="30"/>
        <v>N/A</v>
      </c>
      <c r="I164" s="12">
        <v>0</v>
      </c>
      <c r="J164" s="12">
        <v>-100</v>
      </c>
      <c r="K164" s="14" t="s">
        <v>217</v>
      </c>
      <c r="L164" s="9" t="str">
        <f t="shared" si="31"/>
        <v>N/A</v>
      </c>
    </row>
    <row r="165" spans="1:12" ht="25.5" x14ac:dyDescent="0.2">
      <c r="A165" s="45" t="s">
        <v>1488</v>
      </c>
      <c r="B165" s="34" t="s">
        <v>217</v>
      </c>
      <c r="C165" s="35">
        <v>61</v>
      </c>
      <c r="D165" s="43" t="str">
        <f t="shared" si="28"/>
        <v>N/A</v>
      </c>
      <c r="E165" s="35">
        <v>66</v>
      </c>
      <c r="F165" s="43" t="str">
        <f t="shared" si="29"/>
        <v>N/A</v>
      </c>
      <c r="G165" s="35">
        <v>12</v>
      </c>
      <c r="H165" s="43" t="str">
        <f t="shared" si="30"/>
        <v>N/A</v>
      </c>
      <c r="I165" s="12">
        <v>8.1969999999999992</v>
      </c>
      <c r="J165" s="12">
        <v>-81.8</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-50</v>
      </c>
      <c r="J167" s="12">
        <v>100</v>
      </c>
      <c r="K167" s="14" t="s">
        <v>217</v>
      </c>
      <c r="L167" s="9" t="str">
        <f t="shared" si="31"/>
        <v>N/A</v>
      </c>
    </row>
    <row r="168" spans="1:12" x14ac:dyDescent="0.2">
      <c r="A168" s="45" t="s">
        <v>125</v>
      </c>
      <c r="B168" s="34" t="s">
        <v>217</v>
      </c>
      <c r="C168" s="46">
        <v>960695</v>
      </c>
      <c r="D168" s="43" t="str">
        <f t="shared" si="28"/>
        <v>N/A</v>
      </c>
      <c r="E168" s="46">
        <v>851582</v>
      </c>
      <c r="F168" s="43" t="str">
        <f t="shared" si="29"/>
        <v>N/A</v>
      </c>
      <c r="G168" s="46">
        <v>419007</v>
      </c>
      <c r="H168" s="43" t="str">
        <f t="shared" si="30"/>
        <v>N/A</v>
      </c>
      <c r="I168" s="12">
        <v>-11.4</v>
      </c>
      <c r="J168" s="12">
        <v>-50.8</v>
      </c>
      <c r="K168" s="14" t="s">
        <v>217</v>
      </c>
      <c r="L168" s="9" t="str">
        <f t="shared" si="31"/>
        <v>N/A</v>
      </c>
    </row>
    <row r="169" spans="1:12" x14ac:dyDescent="0.2">
      <c r="A169" s="45" t="s">
        <v>1624</v>
      </c>
      <c r="B169" s="34" t="s">
        <v>217</v>
      </c>
      <c r="C169" s="46">
        <v>683032</v>
      </c>
      <c r="D169" s="43" t="str">
        <f t="shared" si="28"/>
        <v>N/A</v>
      </c>
      <c r="E169" s="46">
        <v>804958</v>
      </c>
      <c r="F169" s="43" t="str">
        <f t="shared" si="29"/>
        <v>N/A</v>
      </c>
      <c r="G169" s="46">
        <v>293258</v>
      </c>
      <c r="H169" s="43" t="str">
        <f t="shared" si="30"/>
        <v>N/A</v>
      </c>
      <c r="I169" s="12">
        <v>17.850000000000001</v>
      </c>
      <c r="J169" s="12">
        <v>-63.6</v>
      </c>
      <c r="K169" s="14" t="s">
        <v>217</v>
      </c>
      <c r="L169" s="9" t="str">
        <f t="shared" si="31"/>
        <v>N/A</v>
      </c>
    </row>
    <row r="170" spans="1:12" x14ac:dyDescent="0.2">
      <c r="A170" s="45" t="s">
        <v>1381</v>
      </c>
      <c r="B170" s="34" t="s">
        <v>217</v>
      </c>
      <c r="C170" s="46">
        <v>447984</v>
      </c>
      <c r="D170" s="43" t="str">
        <f t="shared" si="28"/>
        <v>N/A</v>
      </c>
      <c r="E170" s="46">
        <v>522469</v>
      </c>
      <c r="F170" s="43" t="str">
        <f t="shared" si="29"/>
        <v>N/A</v>
      </c>
      <c r="G170" s="46">
        <v>236449</v>
      </c>
      <c r="H170" s="43" t="str">
        <f t="shared" si="30"/>
        <v>N/A</v>
      </c>
      <c r="I170" s="12">
        <v>16.63</v>
      </c>
      <c r="J170" s="12">
        <v>-54.7</v>
      </c>
      <c r="K170" s="14" t="s">
        <v>217</v>
      </c>
      <c r="L170" s="9" t="str">
        <f t="shared" si="31"/>
        <v>N/A</v>
      </c>
    </row>
    <row r="171" spans="1:12" x14ac:dyDescent="0.2">
      <c r="A171" s="45" t="s">
        <v>1618</v>
      </c>
      <c r="B171" s="34" t="s">
        <v>217</v>
      </c>
      <c r="C171" s="46">
        <v>72384</v>
      </c>
      <c r="D171" s="43" t="str">
        <f t="shared" si="28"/>
        <v>N/A</v>
      </c>
      <c r="E171" s="46">
        <v>40579</v>
      </c>
      <c r="F171" s="43" t="str">
        <f t="shared" si="29"/>
        <v>N/A</v>
      </c>
      <c r="G171" s="46">
        <v>177633</v>
      </c>
      <c r="H171" s="43" t="str">
        <f t="shared" si="30"/>
        <v>N/A</v>
      </c>
      <c r="I171" s="12">
        <v>-43.9</v>
      </c>
      <c r="J171" s="12">
        <v>337.7</v>
      </c>
      <c r="K171" s="14" t="s">
        <v>217</v>
      </c>
      <c r="L171" s="9" t="str">
        <f t="shared" si="31"/>
        <v>N/A</v>
      </c>
    </row>
    <row r="172" spans="1:12" x14ac:dyDescent="0.2">
      <c r="A172" s="45" t="s">
        <v>1619</v>
      </c>
      <c r="B172" s="34" t="s">
        <v>217</v>
      </c>
      <c r="C172" s="46">
        <v>960695</v>
      </c>
      <c r="D172" s="43" t="str">
        <f t="shared" si="28"/>
        <v>N/A</v>
      </c>
      <c r="E172" s="46">
        <v>217329</v>
      </c>
      <c r="F172" s="43" t="str">
        <f t="shared" si="29"/>
        <v>N/A</v>
      </c>
      <c r="G172" s="46">
        <v>278224</v>
      </c>
      <c r="H172" s="43" t="str">
        <f t="shared" si="30"/>
        <v>N/A</v>
      </c>
      <c r="I172" s="12">
        <v>-77.400000000000006</v>
      </c>
      <c r="J172" s="12">
        <v>28.02</v>
      </c>
      <c r="K172" s="14" t="s">
        <v>217</v>
      </c>
      <c r="L172" s="9" t="str">
        <f t="shared" si="31"/>
        <v>N/A</v>
      </c>
    </row>
    <row r="173" spans="1:12" ht="25.5" x14ac:dyDescent="0.2">
      <c r="A173" s="45" t="s">
        <v>1382</v>
      </c>
      <c r="B173" s="34" t="s">
        <v>217</v>
      </c>
      <c r="C173" s="46">
        <v>37335</v>
      </c>
      <c r="D173" s="43" t="str">
        <f t="shared" ref="D173:D187" si="32">IF($B173="N/A","N/A",IF(C173&gt;10,"No",IF(C173&lt;-10,"No","Yes")))</f>
        <v>N/A</v>
      </c>
      <c r="E173" s="46">
        <v>35884</v>
      </c>
      <c r="F173" s="43" t="str">
        <f t="shared" ref="F173:F187" si="33">IF($B173="N/A","N/A",IF(E173&gt;10,"No",IF(E173&lt;-10,"No","Yes")))</f>
        <v>N/A</v>
      </c>
      <c r="G173" s="46">
        <v>37301</v>
      </c>
      <c r="H173" s="43" t="str">
        <f t="shared" ref="H173:H187" si="34">IF($B173="N/A","N/A",IF(G173&gt;10,"No",IF(G173&lt;-10,"No","Yes")))</f>
        <v>N/A</v>
      </c>
      <c r="I173" s="12">
        <v>-3.89</v>
      </c>
      <c r="J173" s="12">
        <v>3.9489999999999998</v>
      </c>
      <c r="K173" s="44" t="s">
        <v>732</v>
      </c>
      <c r="L173" s="9" t="str">
        <f t="shared" ref="L173:L187" si="35">IF(J173="Div by 0", "N/A", IF(K173="N/A","N/A", IF(J173&gt;VALUE(MID(K173,1,2)), "No", IF(J173&lt;-1*VALUE(MID(K173,1,2)), "No", "Yes"))))</f>
        <v>Yes</v>
      </c>
    </row>
    <row r="174" spans="1:12" x14ac:dyDescent="0.2">
      <c r="A174" s="45" t="s">
        <v>649</v>
      </c>
      <c r="B174" s="34" t="s">
        <v>217</v>
      </c>
      <c r="C174" s="35">
        <v>207</v>
      </c>
      <c r="D174" s="43" t="str">
        <f t="shared" si="32"/>
        <v>N/A</v>
      </c>
      <c r="E174" s="35">
        <v>204</v>
      </c>
      <c r="F174" s="43" t="str">
        <f t="shared" si="33"/>
        <v>N/A</v>
      </c>
      <c r="G174" s="35">
        <v>340</v>
      </c>
      <c r="H174" s="43" t="str">
        <f t="shared" si="34"/>
        <v>N/A</v>
      </c>
      <c r="I174" s="12">
        <v>-1.45</v>
      </c>
      <c r="J174" s="12">
        <v>66.67</v>
      </c>
      <c r="K174" s="44" t="s">
        <v>732</v>
      </c>
      <c r="L174" s="9" t="str">
        <f t="shared" si="35"/>
        <v>No</v>
      </c>
    </row>
    <row r="175" spans="1:12" ht="25.5" x14ac:dyDescent="0.2">
      <c r="A175" s="45" t="s">
        <v>1383</v>
      </c>
      <c r="B175" s="34" t="s">
        <v>217</v>
      </c>
      <c r="C175" s="46">
        <v>180.36231884</v>
      </c>
      <c r="D175" s="43" t="str">
        <f t="shared" si="32"/>
        <v>N/A</v>
      </c>
      <c r="E175" s="46">
        <v>175.90196078</v>
      </c>
      <c r="F175" s="43" t="str">
        <f t="shared" si="33"/>
        <v>N/A</v>
      </c>
      <c r="G175" s="46">
        <v>109.70882353</v>
      </c>
      <c r="H175" s="43" t="str">
        <f t="shared" si="34"/>
        <v>N/A</v>
      </c>
      <c r="I175" s="12">
        <v>-2.4700000000000002</v>
      </c>
      <c r="J175" s="12">
        <v>-37.6</v>
      </c>
      <c r="K175" s="44" t="s">
        <v>732</v>
      </c>
      <c r="L175" s="9" t="str">
        <f t="shared" si="35"/>
        <v>No</v>
      </c>
    </row>
    <row r="176" spans="1:12" ht="25.5" x14ac:dyDescent="0.2">
      <c r="A176" s="45" t="s">
        <v>1384</v>
      </c>
      <c r="B176" s="34" t="s">
        <v>217</v>
      </c>
      <c r="C176" s="46">
        <v>694506</v>
      </c>
      <c r="D176" s="43" t="str">
        <f t="shared" si="32"/>
        <v>N/A</v>
      </c>
      <c r="E176" s="46">
        <v>622441</v>
      </c>
      <c r="F176" s="43" t="str">
        <f t="shared" si="33"/>
        <v>N/A</v>
      </c>
      <c r="G176" s="46">
        <v>467741</v>
      </c>
      <c r="H176" s="43" t="str">
        <f t="shared" si="34"/>
        <v>N/A</v>
      </c>
      <c r="I176" s="12">
        <v>-10.4</v>
      </c>
      <c r="J176" s="12">
        <v>-24.9</v>
      </c>
      <c r="K176" s="44" t="s">
        <v>732</v>
      </c>
      <c r="L176" s="9" t="str">
        <f t="shared" si="35"/>
        <v>Yes</v>
      </c>
    </row>
    <row r="177" spans="1:12" x14ac:dyDescent="0.2">
      <c r="A177" s="45" t="s">
        <v>516</v>
      </c>
      <c r="B177" s="34" t="s">
        <v>217</v>
      </c>
      <c r="C177" s="35">
        <v>3332</v>
      </c>
      <c r="D177" s="43" t="str">
        <f t="shared" si="32"/>
        <v>N/A</v>
      </c>
      <c r="E177" s="35">
        <v>3145</v>
      </c>
      <c r="F177" s="43" t="str">
        <f t="shared" si="33"/>
        <v>N/A</v>
      </c>
      <c r="G177" s="35">
        <v>2597</v>
      </c>
      <c r="H177" s="43" t="str">
        <f t="shared" si="34"/>
        <v>N/A</v>
      </c>
      <c r="I177" s="12">
        <v>-5.61</v>
      </c>
      <c r="J177" s="12">
        <v>-17.399999999999999</v>
      </c>
      <c r="K177" s="44" t="s">
        <v>732</v>
      </c>
      <c r="L177" s="9" t="str">
        <f t="shared" si="35"/>
        <v>Yes</v>
      </c>
    </row>
    <row r="178" spans="1:12" ht="25.5" x14ac:dyDescent="0.2">
      <c r="A178" s="45" t="s">
        <v>1385</v>
      </c>
      <c r="B178" s="34" t="s">
        <v>217</v>
      </c>
      <c r="C178" s="46">
        <v>208.43517406999999</v>
      </c>
      <c r="D178" s="43" t="str">
        <f t="shared" si="32"/>
        <v>N/A</v>
      </c>
      <c r="E178" s="46">
        <v>197.91446740999999</v>
      </c>
      <c r="F178" s="43" t="str">
        <f t="shared" si="33"/>
        <v>N/A</v>
      </c>
      <c r="G178" s="46">
        <v>180.10820176999999</v>
      </c>
      <c r="H178" s="43" t="str">
        <f t="shared" si="34"/>
        <v>N/A</v>
      </c>
      <c r="I178" s="12">
        <v>-5.05</v>
      </c>
      <c r="J178" s="12">
        <v>-9</v>
      </c>
      <c r="K178" s="44" t="s">
        <v>732</v>
      </c>
      <c r="L178" s="9" t="str">
        <f t="shared" si="35"/>
        <v>Yes</v>
      </c>
    </row>
    <row r="179" spans="1:12" ht="25.5" x14ac:dyDescent="0.2">
      <c r="A179" s="45" t="s">
        <v>1386</v>
      </c>
      <c r="B179" s="34" t="s">
        <v>217</v>
      </c>
      <c r="C179" s="46">
        <v>1168248</v>
      </c>
      <c r="D179" s="43" t="str">
        <f t="shared" si="32"/>
        <v>N/A</v>
      </c>
      <c r="E179" s="46">
        <v>1185238</v>
      </c>
      <c r="F179" s="43" t="str">
        <f t="shared" si="33"/>
        <v>N/A</v>
      </c>
      <c r="G179" s="46">
        <v>1164011</v>
      </c>
      <c r="H179" s="43" t="str">
        <f t="shared" si="34"/>
        <v>N/A</v>
      </c>
      <c r="I179" s="12">
        <v>1.454</v>
      </c>
      <c r="J179" s="12">
        <v>-1.79</v>
      </c>
      <c r="K179" s="44" t="s">
        <v>732</v>
      </c>
      <c r="L179" s="9" t="str">
        <f t="shared" si="35"/>
        <v>Yes</v>
      </c>
    </row>
    <row r="180" spans="1:12" x14ac:dyDescent="0.2">
      <c r="A180" s="45" t="s">
        <v>517</v>
      </c>
      <c r="B180" s="34" t="s">
        <v>217</v>
      </c>
      <c r="C180" s="35">
        <v>3039</v>
      </c>
      <c r="D180" s="43" t="str">
        <f t="shared" si="32"/>
        <v>N/A</v>
      </c>
      <c r="E180" s="35">
        <v>3073</v>
      </c>
      <c r="F180" s="43" t="str">
        <f t="shared" si="33"/>
        <v>N/A</v>
      </c>
      <c r="G180" s="35">
        <v>3504</v>
      </c>
      <c r="H180" s="43" t="str">
        <f t="shared" si="34"/>
        <v>N/A</v>
      </c>
      <c r="I180" s="12">
        <v>1.119</v>
      </c>
      <c r="J180" s="12">
        <v>14.03</v>
      </c>
      <c r="K180" s="44" t="s">
        <v>732</v>
      </c>
      <c r="L180" s="9" t="str">
        <f t="shared" si="35"/>
        <v>Yes</v>
      </c>
    </row>
    <row r="181" spans="1:12" ht="25.5" x14ac:dyDescent="0.2">
      <c r="A181" s="45" t="s">
        <v>1387</v>
      </c>
      <c r="B181" s="34" t="s">
        <v>217</v>
      </c>
      <c r="C181" s="46">
        <v>384.41855873999998</v>
      </c>
      <c r="D181" s="43" t="str">
        <f t="shared" si="32"/>
        <v>N/A</v>
      </c>
      <c r="E181" s="46">
        <v>385.69410999000002</v>
      </c>
      <c r="F181" s="43" t="str">
        <f t="shared" si="33"/>
        <v>N/A</v>
      </c>
      <c r="G181" s="46">
        <v>332.19492008999998</v>
      </c>
      <c r="H181" s="43" t="str">
        <f t="shared" si="34"/>
        <v>N/A</v>
      </c>
      <c r="I181" s="12">
        <v>0.33179999999999998</v>
      </c>
      <c r="J181" s="12">
        <v>-13.9</v>
      </c>
      <c r="K181" s="44" t="s">
        <v>732</v>
      </c>
      <c r="L181" s="9" t="str">
        <f t="shared" si="35"/>
        <v>Yes</v>
      </c>
    </row>
    <row r="182" spans="1:12" ht="25.5" x14ac:dyDescent="0.2">
      <c r="A182" s="45" t="s">
        <v>1388</v>
      </c>
      <c r="B182" s="34" t="s">
        <v>217</v>
      </c>
      <c r="C182" s="46">
        <v>196457</v>
      </c>
      <c r="D182" s="43" t="str">
        <f t="shared" si="32"/>
        <v>N/A</v>
      </c>
      <c r="E182" s="46">
        <v>137238</v>
      </c>
      <c r="F182" s="43" t="str">
        <f t="shared" si="33"/>
        <v>N/A</v>
      </c>
      <c r="G182" s="46">
        <v>199554</v>
      </c>
      <c r="H182" s="43" t="str">
        <f t="shared" si="34"/>
        <v>N/A</v>
      </c>
      <c r="I182" s="12">
        <v>-30.1</v>
      </c>
      <c r="J182" s="12">
        <v>45.41</v>
      </c>
      <c r="K182" s="44" t="s">
        <v>732</v>
      </c>
      <c r="L182" s="9" t="str">
        <f t="shared" si="35"/>
        <v>No</v>
      </c>
    </row>
    <row r="183" spans="1:12" x14ac:dyDescent="0.2">
      <c r="A183" s="45" t="s">
        <v>518</v>
      </c>
      <c r="B183" s="34" t="s">
        <v>217</v>
      </c>
      <c r="C183" s="35">
        <v>172</v>
      </c>
      <c r="D183" s="43" t="str">
        <f t="shared" si="32"/>
        <v>N/A</v>
      </c>
      <c r="E183" s="35">
        <v>111</v>
      </c>
      <c r="F183" s="43" t="str">
        <f t="shared" si="33"/>
        <v>N/A</v>
      </c>
      <c r="G183" s="35">
        <v>179</v>
      </c>
      <c r="H183" s="43" t="str">
        <f t="shared" si="34"/>
        <v>N/A</v>
      </c>
      <c r="I183" s="12">
        <v>-35.5</v>
      </c>
      <c r="J183" s="12">
        <v>61.26</v>
      </c>
      <c r="K183" s="44" t="s">
        <v>732</v>
      </c>
      <c r="L183" s="9" t="str">
        <f t="shared" si="35"/>
        <v>No</v>
      </c>
    </row>
    <row r="184" spans="1:12" ht="25.5" x14ac:dyDescent="0.2">
      <c r="A184" s="45" t="s">
        <v>1389</v>
      </c>
      <c r="B184" s="34" t="s">
        <v>217</v>
      </c>
      <c r="C184" s="46">
        <v>1142.1918605000001</v>
      </c>
      <c r="D184" s="43" t="str">
        <f t="shared" si="32"/>
        <v>N/A</v>
      </c>
      <c r="E184" s="46">
        <v>1236.3783784</v>
      </c>
      <c r="F184" s="43" t="str">
        <f t="shared" si="33"/>
        <v>N/A</v>
      </c>
      <c r="G184" s="46">
        <v>1114.8268155999999</v>
      </c>
      <c r="H184" s="43" t="str">
        <f t="shared" si="34"/>
        <v>N/A</v>
      </c>
      <c r="I184" s="12">
        <v>8.2460000000000004</v>
      </c>
      <c r="J184" s="12">
        <v>-9.83</v>
      </c>
      <c r="K184" s="44" t="s">
        <v>732</v>
      </c>
      <c r="L184" s="9" t="str">
        <f t="shared" si="35"/>
        <v>Yes</v>
      </c>
    </row>
    <row r="185" spans="1:12" ht="25.5" x14ac:dyDescent="0.2">
      <c r="A185" s="45" t="s">
        <v>1390</v>
      </c>
      <c r="B185" s="34" t="s">
        <v>217</v>
      </c>
      <c r="C185" s="46">
        <v>100020222</v>
      </c>
      <c r="D185" s="43" t="str">
        <f t="shared" si="32"/>
        <v>N/A</v>
      </c>
      <c r="E185" s="46">
        <v>110781261</v>
      </c>
      <c r="F185" s="43" t="str">
        <f t="shared" si="33"/>
        <v>N/A</v>
      </c>
      <c r="G185" s="46">
        <v>119650984</v>
      </c>
      <c r="H185" s="43" t="str">
        <f t="shared" si="34"/>
        <v>N/A</v>
      </c>
      <c r="I185" s="12">
        <v>10.76</v>
      </c>
      <c r="J185" s="12">
        <v>8.0069999999999997</v>
      </c>
      <c r="K185" s="44" t="s">
        <v>732</v>
      </c>
      <c r="L185" s="9" t="str">
        <f t="shared" si="35"/>
        <v>Yes</v>
      </c>
    </row>
    <row r="186" spans="1:12" ht="25.5" x14ac:dyDescent="0.2">
      <c r="A186" s="45" t="s">
        <v>519</v>
      </c>
      <c r="B186" s="34" t="s">
        <v>217</v>
      </c>
      <c r="C186" s="35">
        <v>7893</v>
      </c>
      <c r="D186" s="43" t="str">
        <f t="shared" si="32"/>
        <v>N/A</v>
      </c>
      <c r="E186" s="35">
        <v>8246</v>
      </c>
      <c r="F186" s="43" t="str">
        <f t="shared" si="33"/>
        <v>N/A</v>
      </c>
      <c r="G186" s="35">
        <v>9125</v>
      </c>
      <c r="H186" s="43" t="str">
        <f t="shared" si="34"/>
        <v>N/A</v>
      </c>
      <c r="I186" s="12">
        <v>4.4720000000000004</v>
      </c>
      <c r="J186" s="12">
        <v>10.66</v>
      </c>
      <c r="K186" s="44" t="s">
        <v>732</v>
      </c>
      <c r="L186" s="9" t="str">
        <f t="shared" si="35"/>
        <v>Yes</v>
      </c>
    </row>
    <row r="187" spans="1:12" ht="25.5" x14ac:dyDescent="0.2">
      <c r="A187" s="45" t="s">
        <v>1391</v>
      </c>
      <c r="B187" s="34" t="s">
        <v>217</v>
      </c>
      <c r="C187" s="46">
        <v>12672.015964</v>
      </c>
      <c r="D187" s="43" t="str">
        <f t="shared" si="32"/>
        <v>N/A</v>
      </c>
      <c r="E187" s="46">
        <v>13434.545355</v>
      </c>
      <c r="F187" s="43" t="str">
        <f t="shared" si="33"/>
        <v>N/A</v>
      </c>
      <c r="G187" s="46">
        <v>13112.436603</v>
      </c>
      <c r="H187" s="43" t="str">
        <f t="shared" si="34"/>
        <v>N/A</v>
      </c>
      <c r="I187" s="12">
        <v>6.0170000000000003</v>
      </c>
      <c r="J187" s="12">
        <v>-2.4</v>
      </c>
      <c r="K187" s="44" t="s">
        <v>732</v>
      </c>
      <c r="L187" s="9" t="str">
        <f t="shared" si="35"/>
        <v>Yes</v>
      </c>
    </row>
    <row r="188" spans="1:12" x14ac:dyDescent="0.2">
      <c r="A188" s="4" t="s">
        <v>1392</v>
      </c>
      <c r="B188" s="34" t="s">
        <v>217</v>
      </c>
      <c r="C188" s="46">
        <v>119178355</v>
      </c>
      <c r="D188" s="43" t="str">
        <f t="shared" ref="D188:D203" si="36">IF($B188="N/A","N/A",IF(C188&gt;10,"No",IF(C188&lt;-10,"No","Yes")))</f>
        <v>N/A</v>
      </c>
      <c r="E188" s="46">
        <v>123369891</v>
      </c>
      <c r="F188" s="43" t="str">
        <f t="shared" ref="F188:F203" si="37">IF($B188="N/A","N/A",IF(E188&gt;10,"No",IF(E188&lt;-10,"No","Yes")))</f>
        <v>N/A</v>
      </c>
      <c r="G188" s="46">
        <v>126155885</v>
      </c>
      <c r="H188" s="43" t="str">
        <f t="shared" ref="H188:H203" si="38">IF($B188="N/A","N/A",IF(G188&gt;10,"No",IF(G188&lt;-10,"No","Yes")))</f>
        <v>N/A</v>
      </c>
      <c r="I188" s="12">
        <v>3.5169999999999999</v>
      </c>
      <c r="J188" s="12">
        <v>2.258</v>
      </c>
      <c r="K188" s="44" t="s">
        <v>732</v>
      </c>
      <c r="L188" s="9" t="str">
        <f t="shared" ref="L188:L203" si="39">IF(J188="Div by 0", "N/A", IF(K188="N/A","N/A", IF(J188&gt;VALUE(MID(K188,1,2)), "No", IF(J188&lt;-1*VALUE(MID(K188,1,2)), "No", "Yes"))))</f>
        <v>Yes</v>
      </c>
    </row>
    <row r="189" spans="1:12" x14ac:dyDescent="0.2">
      <c r="A189" s="4" t="s">
        <v>1489</v>
      </c>
      <c r="B189" s="34" t="s">
        <v>217</v>
      </c>
      <c r="C189" s="35">
        <v>10347</v>
      </c>
      <c r="D189" s="43" t="str">
        <f t="shared" si="36"/>
        <v>N/A</v>
      </c>
      <c r="E189" s="35">
        <v>11343</v>
      </c>
      <c r="F189" s="43" t="str">
        <f t="shared" si="37"/>
        <v>N/A</v>
      </c>
      <c r="G189" s="35">
        <v>10739</v>
      </c>
      <c r="H189" s="43" t="str">
        <f t="shared" si="38"/>
        <v>N/A</v>
      </c>
      <c r="I189" s="12">
        <v>9.6259999999999994</v>
      </c>
      <c r="J189" s="12">
        <v>-5.32</v>
      </c>
      <c r="K189" s="44" t="s">
        <v>732</v>
      </c>
      <c r="L189" s="9" t="str">
        <f t="shared" si="39"/>
        <v>Yes</v>
      </c>
    </row>
    <row r="190" spans="1:12" x14ac:dyDescent="0.2">
      <c r="A190" s="4" t="s">
        <v>1490</v>
      </c>
      <c r="B190" s="34" t="s">
        <v>217</v>
      </c>
      <c r="C190" s="46">
        <v>11518.155504</v>
      </c>
      <c r="D190" s="43" t="str">
        <f t="shared" si="36"/>
        <v>N/A</v>
      </c>
      <c r="E190" s="46">
        <v>10876.301772000001</v>
      </c>
      <c r="F190" s="43" t="str">
        <f t="shared" si="37"/>
        <v>N/A</v>
      </c>
      <c r="G190" s="46">
        <v>11747.451811000001</v>
      </c>
      <c r="H190" s="43" t="str">
        <f t="shared" si="38"/>
        <v>N/A</v>
      </c>
      <c r="I190" s="12">
        <v>-5.57</v>
      </c>
      <c r="J190" s="12">
        <v>8.01</v>
      </c>
      <c r="K190" s="44" t="s">
        <v>732</v>
      </c>
      <c r="L190" s="9" t="str">
        <f t="shared" si="39"/>
        <v>Yes</v>
      </c>
    </row>
    <row r="191" spans="1:12" x14ac:dyDescent="0.2">
      <c r="A191" s="4" t="s">
        <v>1491</v>
      </c>
      <c r="B191" s="34" t="s">
        <v>217</v>
      </c>
      <c r="C191" s="46">
        <v>9662.8445138999996</v>
      </c>
      <c r="D191" s="43" t="str">
        <f t="shared" si="36"/>
        <v>N/A</v>
      </c>
      <c r="E191" s="46">
        <v>8985.9837650999998</v>
      </c>
      <c r="F191" s="43" t="str">
        <f t="shared" si="37"/>
        <v>N/A</v>
      </c>
      <c r="G191" s="46">
        <v>10297.687365</v>
      </c>
      <c r="H191" s="43" t="str">
        <f t="shared" si="38"/>
        <v>N/A</v>
      </c>
      <c r="I191" s="12">
        <v>-7</v>
      </c>
      <c r="J191" s="12">
        <v>14.6</v>
      </c>
      <c r="K191" s="44" t="s">
        <v>732</v>
      </c>
      <c r="L191" s="9" t="str">
        <f t="shared" si="39"/>
        <v>Yes</v>
      </c>
    </row>
    <row r="192" spans="1:12" x14ac:dyDescent="0.2">
      <c r="A192" s="4" t="s">
        <v>1492</v>
      </c>
      <c r="B192" s="34" t="s">
        <v>217</v>
      </c>
      <c r="C192" s="46">
        <v>13600.354707</v>
      </c>
      <c r="D192" s="43" t="str">
        <f t="shared" si="36"/>
        <v>N/A</v>
      </c>
      <c r="E192" s="46">
        <v>12867.680318000001</v>
      </c>
      <c r="F192" s="43" t="str">
        <f t="shared" si="37"/>
        <v>N/A</v>
      </c>
      <c r="G192" s="46">
        <v>13302.436658000001</v>
      </c>
      <c r="H192" s="43" t="str">
        <f t="shared" si="38"/>
        <v>N/A</v>
      </c>
      <c r="I192" s="12">
        <v>-5.39</v>
      </c>
      <c r="J192" s="12">
        <v>3.379</v>
      </c>
      <c r="K192" s="44" t="s">
        <v>732</v>
      </c>
      <c r="L192" s="9" t="str">
        <f t="shared" si="39"/>
        <v>Yes</v>
      </c>
    </row>
    <row r="193" spans="1:12" x14ac:dyDescent="0.2">
      <c r="A193" s="45" t="s">
        <v>1493</v>
      </c>
      <c r="B193" s="34" t="s">
        <v>217</v>
      </c>
      <c r="C193" s="9">
        <v>43.253072486000001</v>
      </c>
      <c r="D193" s="43" t="str">
        <f t="shared" si="36"/>
        <v>N/A</v>
      </c>
      <c r="E193" s="9">
        <v>46.417318000999998</v>
      </c>
      <c r="F193" s="43" t="str">
        <f t="shared" si="37"/>
        <v>N/A</v>
      </c>
      <c r="G193" s="9">
        <v>42.143473825000001</v>
      </c>
      <c r="H193" s="43" t="str">
        <f t="shared" si="38"/>
        <v>N/A</v>
      </c>
      <c r="I193" s="12">
        <v>7.3159999999999998</v>
      </c>
      <c r="J193" s="12">
        <v>-9.2100000000000009</v>
      </c>
      <c r="K193" s="44" t="s">
        <v>732</v>
      </c>
      <c r="L193" s="9" t="str">
        <f t="shared" si="39"/>
        <v>Yes</v>
      </c>
    </row>
    <row r="194" spans="1:12" x14ac:dyDescent="0.2">
      <c r="A194" s="45" t="s">
        <v>1494</v>
      </c>
      <c r="B194" s="34" t="s">
        <v>217</v>
      </c>
      <c r="C194" s="9">
        <v>46.294563089999997</v>
      </c>
      <c r="D194" s="43" t="str">
        <f t="shared" si="36"/>
        <v>N/A</v>
      </c>
      <c r="E194" s="9">
        <v>49.217953076999997</v>
      </c>
      <c r="F194" s="43" t="str">
        <f t="shared" si="37"/>
        <v>N/A</v>
      </c>
      <c r="G194" s="9">
        <v>46.367592903000002</v>
      </c>
      <c r="H194" s="43" t="str">
        <f t="shared" si="38"/>
        <v>N/A</v>
      </c>
      <c r="I194" s="12">
        <v>6.3150000000000004</v>
      </c>
      <c r="J194" s="12">
        <v>-5.79</v>
      </c>
      <c r="K194" s="44" t="s">
        <v>732</v>
      </c>
      <c r="L194" s="9" t="str">
        <f t="shared" si="39"/>
        <v>Yes</v>
      </c>
    </row>
    <row r="195" spans="1:12" x14ac:dyDescent="0.2">
      <c r="A195" s="45" t="s">
        <v>1495</v>
      </c>
      <c r="B195" s="34" t="s">
        <v>217</v>
      </c>
      <c r="C195" s="9">
        <v>40.713335549999996</v>
      </c>
      <c r="D195" s="43" t="str">
        <f t="shared" si="36"/>
        <v>N/A</v>
      </c>
      <c r="E195" s="9">
        <v>44.199027190999999</v>
      </c>
      <c r="F195" s="43" t="str">
        <f t="shared" si="37"/>
        <v>N/A</v>
      </c>
      <c r="G195" s="9">
        <v>38.769873852000003</v>
      </c>
      <c r="H195" s="43" t="str">
        <f t="shared" si="38"/>
        <v>N/A</v>
      </c>
      <c r="I195" s="12">
        <v>8.5619999999999994</v>
      </c>
      <c r="J195" s="12">
        <v>-12.3</v>
      </c>
      <c r="K195" s="44" t="s">
        <v>732</v>
      </c>
      <c r="L195" s="9" t="str">
        <f t="shared" si="39"/>
        <v>Yes</v>
      </c>
    </row>
    <row r="196" spans="1:12" ht="25.5" x14ac:dyDescent="0.2">
      <c r="A196" s="4" t="s">
        <v>1404</v>
      </c>
      <c r="B196" s="34" t="s">
        <v>217</v>
      </c>
      <c r="C196" s="46">
        <v>100020222</v>
      </c>
      <c r="D196" s="43" t="str">
        <f t="shared" si="36"/>
        <v>N/A</v>
      </c>
      <c r="E196" s="46">
        <v>110781261</v>
      </c>
      <c r="F196" s="43" t="str">
        <f t="shared" si="37"/>
        <v>N/A</v>
      </c>
      <c r="G196" s="46">
        <v>119650984</v>
      </c>
      <c r="H196" s="43" t="str">
        <f t="shared" si="38"/>
        <v>N/A</v>
      </c>
      <c r="I196" s="12">
        <v>10.76</v>
      </c>
      <c r="J196" s="12">
        <v>8.0069999999999997</v>
      </c>
      <c r="K196" s="44" t="s">
        <v>732</v>
      </c>
      <c r="L196" s="9" t="str">
        <f t="shared" si="39"/>
        <v>Yes</v>
      </c>
    </row>
    <row r="197" spans="1:12" x14ac:dyDescent="0.2">
      <c r="A197" s="4" t="s">
        <v>1496</v>
      </c>
      <c r="B197" s="34" t="s">
        <v>217</v>
      </c>
      <c r="C197" s="35">
        <v>7893</v>
      </c>
      <c r="D197" s="43" t="str">
        <f t="shared" si="36"/>
        <v>N/A</v>
      </c>
      <c r="E197" s="35">
        <v>8246</v>
      </c>
      <c r="F197" s="43" t="str">
        <f t="shared" si="37"/>
        <v>N/A</v>
      </c>
      <c r="G197" s="35">
        <v>9125</v>
      </c>
      <c r="H197" s="43" t="str">
        <f t="shared" si="38"/>
        <v>N/A</v>
      </c>
      <c r="I197" s="12">
        <v>4.4720000000000004</v>
      </c>
      <c r="J197" s="12">
        <v>10.66</v>
      </c>
      <c r="K197" s="44" t="s">
        <v>732</v>
      </c>
      <c r="L197" s="9" t="str">
        <f t="shared" si="39"/>
        <v>Yes</v>
      </c>
    </row>
    <row r="198" spans="1:12" ht="25.5" x14ac:dyDescent="0.2">
      <c r="A198" s="4" t="s">
        <v>1497</v>
      </c>
      <c r="B198" s="34" t="s">
        <v>217</v>
      </c>
      <c r="C198" s="46">
        <v>12672.015964</v>
      </c>
      <c r="D198" s="43" t="str">
        <f t="shared" si="36"/>
        <v>N/A</v>
      </c>
      <c r="E198" s="46">
        <v>13434.545355</v>
      </c>
      <c r="F198" s="43" t="str">
        <f t="shared" si="37"/>
        <v>N/A</v>
      </c>
      <c r="G198" s="46">
        <v>13112.436603</v>
      </c>
      <c r="H198" s="43" t="str">
        <f t="shared" si="38"/>
        <v>N/A</v>
      </c>
      <c r="I198" s="12">
        <v>6.0170000000000003</v>
      </c>
      <c r="J198" s="12">
        <v>-2.4</v>
      </c>
      <c r="K198" s="44" t="s">
        <v>732</v>
      </c>
      <c r="L198" s="9" t="str">
        <f t="shared" si="39"/>
        <v>Yes</v>
      </c>
    </row>
    <row r="199" spans="1:12" ht="25.5" x14ac:dyDescent="0.2">
      <c r="A199" s="4" t="s">
        <v>1498</v>
      </c>
      <c r="B199" s="34" t="s">
        <v>217</v>
      </c>
      <c r="C199" s="46">
        <v>9185.6398946999998</v>
      </c>
      <c r="D199" s="43" t="str">
        <f t="shared" si="36"/>
        <v>N/A</v>
      </c>
      <c r="E199" s="46">
        <v>10011.740933999999</v>
      </c>
      <c r="F199" s="43" t="str">
        <f t="shared" si="37"/>
        <v>N/A</v>
      </c>
      <c r="G199" s="46">
        <v>11217.207007999999</v>
      </c>
      <c r="H199" s="43" t="str">
        <f t="shared" si="38"/>
        <v>N/A</v>
      </c>
      <c r="I199" s="12">
        <v>8.9930000000000003</v>
      </c>
      <c r="J199" s="12">
        <v>12.04</v>
      </c>
      <c r="K199" s="44" t="s">
        <v>732</v>
      </c>
      <c r="L199" s="9" t="str">
        <f t="shared" si="39"/>
        <v>Yes</v>
      </c>
    </row>
    <row r="200" spans="1:12" ht="25.5" x14ac:dyDescent="0.2">
      <c r="A200" s="4" t="s">
        <v>1499</v>
      </c>
      <c r="B200" s="34" t="s">
        <v>217</v>
      </c>
      <c r="C200" s="46">
        <v>17434.430755000001</v>
      </c>
      <c r="D200" s="43" t="str">
        <f t="shared" si="36"/>
        <v>N/A</v>
      </c>
      <c r="E200" s="46">
        <v>17763.579785999998</v>
      </c>
      <c r="F200" s="43" t="str">
        <f t="shared" si="37"/>
        <v>N/A</v>
      </c>
      <c r="G200" s="46">
        <v>15378.721020000001</v>
      </c>
      <c r="H200" s="43" t="str">
        <f t="shared" si="38"/>
        <v>N/A</v>
      </c>
      <c r="I200" s="12">
        <v>1.8879999999999999</v>
      </c>
      <c r="J200" s="12">
        <v>-13.4</v>
      </c>
      <c r="K200" s="44" t="s">
        <v>732</v>
      </c>
      <c r="L200" s="9" t="str">
        <f t="shared" si="39"/>
        <v>Yes</v>
      </c>
    </row>
    <row r="201" spans="1:12" ht="25.5" x14ac:dyDescent="0.2">
      <c r="A201" s="4" t="s">
        <v>1500</v>
      </c>
      <c r="B201" s="34" t="s">
        <v>217</v>
      </c>
      <c r="C201" s="9">
        <v>32.994732882000001</v>
      </c>
      <c r="D201" s="43" t="str">
        <f t="shared" si="36"/>
        <v>N/A</v>
      </c>
      <c r="E201" s="9">
        <v>33.743912919000003</v>
      </c>
      <c r="F201" s="43" t="str">
        <f t="shared" si="37"/>
        <v>N/A</v>
      </c>
      <c r="G201" s="9">
        <v>35.809591083999997</v>
      </c>
      <c r="H201" s="43" t="str">
        <f t="shared" si="38"/>
        <v>N/A</v>
      </c>
      <c r="I201" s="12">
        <v>2.2709999999999999</v>
      </c>
      <c r="J201" s="12">
        <v>6.1219999999999999</v>
      </c>
      <c r="K201" s="44" t="s">
        <v>732</v>
      </c>
      <c r="L201" s="9" t="str">
        <f t="shared" si="39"/>
        <v>Yes</v>
      </c>
    </row>
    <row r="202" spans="1:12" ht="25.5" x14ac:dyDescent="0.2">
      <c r="A202" s="4" t="s">
        <v>1501</v>
      </c>
      <c r="B202" s="34" t="s">
        <v>217</v>
      </c>
      <c r="C202" s="9">
        <v>38.773079213999999</v>
      </c>
      <c r="D202" s="43" t="str">
        <f t="shared" si="36"/>
        <v>N/A</v>
      </c>
      <c r="E202" s="9">
        <v>39.144848691</v>
      </c>
      <c r="F202" s="43" t="str">
        <f t="shared" si="37"/>
        <v>N/A</v>
      </c>
      <c r="G202" s="9">
        <v>41.563441580000003</v>
      </c>
      <c r="H202" s="43" t="str">
        <f t="shared" si="38"/>
        <v>N/A</v>
      </c>
      <c r="I202" s="12">
        <v>0.95879999999999999</v>
      </c>
      <c r="J202" s="12">
        <v>6.1790000000000003</v>
      </c>
      <c r="K202" s="44" t="s">
        <v>732</v>
      </c>
      <c r="L202" s="9" t="str">
        <f t="shared" si="39"/>
        <v>Yes</v>
      </c>
    </row>
    <row r="203" spans="1:12" ht="25.5" x14ac:dyDescent="0.2">
      <c r="A203" s="4" t="s">
        <v>1502</v>
      </c>
      <c r="B203" s="34" t="s">
        <v>217</v>
      </c>
      <c r="C203" s="9">
        <v>27.735284337</v>
      </c>
      <c r="D203" s="43" t="str">
        <f t="shared" si="36"/>
        <v>N/A</v>
      </c>
      <c r="E203" s="9">
        <v>29.032772506000001</v>
      </c>
      <c r="F203" s="43" t="str">
        <f t="shared" si="37"/>
        <v>N/A</v>
      </c>
      <c r="G203" s="9">
        <v>31.036799283000001</v>
      </c>
      <c r="H203" s="43" t="str">
        <f t="shared" si="38"/>
        <v>N/A</v>
      </c>
      <c r="I203" s="12">
        <v>4.6779999999999999</v>
      </c>
      <c r="J203" s="12">
        <v>6.9029999999999996</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220544</v>
      </c>
      <c r="D6" s="43" t="str">
        <f>IF($B6="N/A","N/A",IF(C6&gt;10,"No",IF(C6&lt;-10,"No","Yes")))</f>
        <v>N/A</v>
      </c>
      <c r="E6" s="35">
        <v>234432</v>
      </c>
      <c r="F6" s="43" t="str">
        <f>IF($B6="N/A","N/A",IF(E6&gt;10,"No",IF(E6&lt;-10,"No","Yes")))</f>
        <v>N/A</v>
      </c>
      <c r="G6" s="35">
        <v>251943</v>
      </c>
      <c r="H6" s="43" t="str">
        <f>IF($B6="N/A","N/A",IF(G6&gt;10,"No",IF(G6&lt;-10,"No","Yes")))</f>
        <v>N/A</v>
      </c>
      <c r="I6" s="12">
        <v>6.2969999999999997</v>
      </c>
      <c r="J6" s="12">
        <v>7.47</v>
      </c>
      <c r="K6" s="44" t="s">
        <v>732</v>
      </c>
      <c r="L6" s="9" t="str">
        <f t="shared" ref="L6:L46" si="0">IF(J6="Div by 0", "N/A", IF(K6="N/A","N/A", IF(J6&gt;VALUE(MID(K6,1,2)), "No", IF(J6&lt;-1*VALUE(MID(K6,1,2)), "No", "Yes"))))</f>
        <v>Yes</v>
      </c>
    </row>
    <row r="7" spans="1:12" x14ac:dyDescent="0.2">
      <c r="A7" s="45" t="s">
        <v>10</v>
      </c>
      <c r="B7" s="34" t="s">
        <v>217</v>
      </c>
      <c r="C7" s="35">
        <v>184685</v>
      </c>
      <c r="D7" s="43" t="str">
        <f>IF($B7="N/A","N/A",IF(C7&gt;10,"No",IF(C7&lt;-10,"No","Yes")))</f>
        <v>N/A</v>
      </c>
      <c r="E7" s="35">
        <v>198346</v>
      </c>
      <c r="F7" s="43" t="str">
        <f>IF($B7="N/A","N/A",IF(E7&gt;10,"No",IF(E7&lt;-10,"No","Yes")))</f>
        <v>N/A</v>
      </c>
      <c r="G7" s="35">
        <v>217125</v>
      </c>
      <c r="H7" s="43" t="str">
        <f>IF($B7="N/A","N/A",IF(G7&gt;10,"No",IF(G7&lt;-10,"No","Yes")))</f>
        <v>N/A</v>
      </c>
      <c r="I7" s="12">
        <v>7.3970000000000002</v>
      </c>
      <c r="J7" s="12">
        <v>9.468</v>
      </c>
      <c r="K7" s="44" t="s">
        <v>732</v>
      </c>
      <c r="L7" s="9" t="str">
        <f t="shared" si="0"/>
        <v>Yes</v>
      </c>
    </row>
    <row r="8" spans="1:12" x14ac:dyDescent="0.2">
      <c r="A8" s="45" t="s">
        <v>91</v>
      </c>
      <c r="B8" s="9" t="s">
        <v>301</v>
      </c>
      <c r="C8" s="8">
        <v>83.740659460000003</v>
      </c>
      <c r="D8" s="43" t="str">
        <f>IF($B8="N/A","N/A",IF(C8&gt;90,"No",IF(C8&lt;65,"No","Yes")))</f>
        <v>Yes</v>
      </c>
      <c r="E8" s="8">
        <v>84.607050232000006</v>
      </c>
      <c r="F8" s="43" t="str">
        <f>IF($B8="N/A","N/A",IF(E8&gt;90,"No",IF(E8&lt;65,"No","Yes")))</f>
        <v>Yes</v>
      </c>
      <c r="G8" s="8">
        <v>86.180207428000003</v>
      </c>
      <c r="H8" s="43" t="str">
        <f>IF($B8="N/A","N/A",IF(G8&gt;90,"No",IF(G8&lt;65,"No","Yes")))</f>
        <v>Yes</v>
      </c>
      <c r="I8" s="12">
        <v>1.0349999999999999</v>
      </c>
      <c r="J8" s="12">
        <v>1.859</v>
      </c>
      <c r="K8" s="44" t="s">
        <v>732</v>
      </c>
      <c r="L8" s="9" t="str">
        <f t="shared" si="0"/>
        <v>Yes</v>
      </c>
    </row>
    <row r="9" spans="1:12" x14ac:dyDescent="0.2">
      <c r="A9" s="45" t="s">
        <v>92</v>
      </c>
      <c r="B9" s="9" t="s">
        <v>302</v>
      </c>
      <c r="C9" s="8">
        <v>93.497074095000002</v>
      </c>
      <c r="D9" s="43" t="str">
        <f>IF($B9="N/A","N/A",IF(C9&gt;100,"No",IF(C9&lt;90,"No","Yes")))</f>
        <v>Yes</v>
      </c>
      <c r="E9" s="8">
        <v>92.623823168000001</v>
      </c>
      <c r="F9" s="43" t="str">
        <f>IF($B9="N/A","N/A",IF(E9&gt;100,"No",IF(E9&lt;90,"No","Yes")))</f>
        <v>Yes</v>
      </c>
      <c r="G9" s="8">
        <v>93.172369682999999</v>
      </c>
      <c r="H9" s="43" t="str">
        <f>IF($B9="N/A","N/A",IF(G9&gt;100,"No",IF(G9&lt;90,"No","Yes")))</f>
        <v>Yes</v>
      </c>
      <c r="I9" s="12">
        <v>-0.93400000000000005</v>
      </c>
      <c r="J9" s="12">
        <v>0.59219999999999995</v>
      </c>
      <c r="K9" s="44" t="s">
        <v>732</v>
      </c>
      <c r="L9" s="9" t="str">
        <f t="shared" si="0"/>
        <v>Yes</v>
      </c>
    </row>
    <row r="10" spans="1:12" x14ac:dyDescent="0.2">
      <c r="A10" s="45" t="s">
        <v>93</v>
      </c>
      <c r="B10" s="9" t="s">
        <v>303</v>
      </c>
      <c r="C10" s="8">
        <v>93.401832498999994</v>
      </c>
      <c r="D10" s="43" t="str">
        <f>IF($B10="N/A","N/A",IF(C10&gt;100,"No",IF(C10&lt;85,"No","Yes")))</f>
        <v>Yes</v>
      </c>
      <c r="E10" s="8">
        <v>93.819464862999993</v>
      </c>
      <c r="F10" s="43" t="str">
        <f>IF($B10="N/A","N/A",IF(E10&gt;100,"No",IF(E10&lt;85,"No","Yes")))</f>
        <v>Yes</v>
      </c>
      <c r="G10" s="8">
        <v>93.811703711999996</v>
      </c>
      <c r="H10" s="43" t="str">
        <f>IF($B10="N/A","N/A",IF(G10&gt;100,"No",IF(G10&lt;85,"No","Yes")))</f>
        <v>Yes</v>
      </c>
      <c r="I10" s="12">
        <v>0.4471</v>
      </c>
      <c r="J10" s="12">
        <v>-8.0000000000000002E-3</v>
      </c>
      <c r="K10" s="44" t="s">
        <v>732</v>
      </c>
      <c r="L10" s="9" t="str">
        <f t="shared" si="0"/>
        <v>Yes</v>
      </c>
    </row>
    <row r="11" spans="1:12" x14ac:dyDescent="0.2">
      <c r="A11" s="45" t="s">
        <v>94</v>
      </c>
      <c r="B11" s="9" t="s">
        <v>304</v>
      </c>
      <c r="C11" s="8">
        <v>80.187841883000004</v>
      </c>
      <c r="D11" s="43" t="str">
        <f>IF($B11="N/A","N/A",IF(C11&gt;100,"No",IF(C11&lt;80,"No","Yes")))</f>
        <v>Yes</v>
      </c>
      <c r="E11" s="8">
        <v>81.54852004</v>
      </c>
      <c r="F11" s="43" t="str">
        <f>IF($B11="N/A","N/A",IF(E11&gt;100,"No",IF(E11&lt;80,"No","Yes")))</f>
        <v>Yes</v>
      </c>
      <c r="G11" s="8">
        <v>83.787436192000001</v>
      </c>
      <c r="H11" s="43" t="str">
        <f>IF($B11="N/A","N/A",IF(G11&gt;100,"No",IF(G11&lt;80,"No","Yes")))</f>
        <v>Yes</v>
      </c>
      <c r="I11" s="12">
        <v>1.6970000000000001</v>
      </c>
      <c r="J11" s="12">
        <v>2.746</v>
      </c>
      <c r="K11" s="44" t="s">
        <v>732</v>
      </c>
      <c r="L11" s="9" t="str">
        <f t="shared" si="0"/>
        <v>Yes</v>
      </c>
    </row>
    <row r="12" spans="1:12" x14ac:dyDescent="0.2">
      <c r="A12" s="45" t="s">
        <v>95</v>
      </c>
      <c r="B12" s="9" t="s">
        <v>304</v>
      </c>
      <c r="C12" s="8">
        <v>86.090264568999999</v>
      </c>
      <c r="D12" s="43" t="str">
        <f>IF($B12="N/A","N/A",IF(C12&gt;100,"No",IF(C12&lt;80,"No","Yes")))</f>
        <v>Yes</v>
      </c>
      <c r="E12" s="8">
        <v>86.856294191999993</v>
      </c>
      <c r="F12" s="43" t="str">
        <f>IF($B12="N/A","N/A",IF(E12&gt;100,"No",IF(E12&lt;80,"No","Yes")))</f>
        <v>Yes</v>
      </c>
      <c r="G12" s="8">
        <v>87.404353757999999</v>
      </c>
      <c r="H12" s="43" t="str">
        <f>IF($B12="N/A","N/A",IF(G12&gt;100,"No",IF(G12&lt;80,"No","Yes")))</f>
        <v>Yes</v>
      </c>
      <c r="I12" s="12">
        <v>0.88980000000000004</v>
      </c>
      <c r="J12" s="12">
        <v>0.63100000000000001</v>
      </c>
      <c r="K12" s="44" t="s">
        <v>732</v>
      </c>
      <c r="L12" s="9" t="str">
        <f t="shared" si="0"/>
        <v>Yes</v>
      </c>
    </row>
    <row r="13" spans="1:12" x14ac:dyDescent="0.2">
      <c r="A13" s="3" t="s">
        <v>96</v>
      </c>
      <c r="B13" s="34" t="s">
        <v>217</v>
      </c>
      <c r="C13" s="35">
        <v>169012.58</v>
      </c>
      <c r="D13" s="43" t="str">
        <f t="shared" ref="D13:D44" si="1">IF($B13="N/A","N/A",IF(C13&gt;10,"No",IF(C13&lt;-10,"No","Yes")))</f>
        <v>N/A</v>
      </c>
      <c r="E13" s="35">
        <v>180400.12</v>
      </c>
      <c r="F13" s="43" t="str">
        <f t="shared" ref="F13:F44" si="2">IF($B13="N/A","N/A",IF(E13&gt;10,"No",IF(E13&lt;-10,"No","Yes")))</f>
        <v>N/A</v>
      </c>
      <c r="G13" s="35">
        <v>194580.39</v>
      </c>
      <c r="H13" s="43" t="str">
        <f t="shared" ref="H13:H44" si="3">IF($B13="N/A","N/A",IF(G13&gt;10,"No",IF(G13&lt;-10,"No","Yes")))</f>
        <v>N/A</v>
      </c>
      <c r="I13" s="12">
        <v>6.7380000000000004</v>
      </c>
      <c r="J13" s="12">
        <v>7.86</v>
      </c>
      <c r="K13" s="44" t="s">
        <v>732</v>
      </c>
      <c r="L13" s="9" t="str">
        <f t="shared" si="0"/>
        <v>Yes</v>
      </c>
    </row>
    <row r="14" spans="1:12" x14ac:dyDescent="0.2">
      <c r="A14" s="3" t="s">
        <v>100</v>
      </c>
      <c r="B14" s="34" t="s">
        <v>217</v>
      </c>
      <c r="C14" s="35">
        <v>12133</v>
      </c>
      <c r="D14" s="43" t="str">
        <f t="shared" si="1"/>
        <v>N/A</v>
      </c>
      <c r="E14" s="35">
        <v>12215</v>
      </c>
      <c r="F14" s="43" t="str">
        <f t="shared" si="2"/>
        <v>N/A</v>
      </c>
      <c r="G14" s="35">
        <v>12508</v>
      </c>
      <c r="H14" s="43" t="str">
        <f t="shared" si="3"/>
        <v>N/A</v>
      </c>
      <c r="I14" s="12">
        <v>0.67579999999999996</v>
      </c>
      <c r="J14" s="12">
        <v>2.399</v>
      </c>
      <c r="K14" s="44" t="s">
        <v>732</v>
      </c>
      <c r="L14" s="9" t="str">
        <f t="shared" si="0"/>
        <v>Yes</v>
      </c>
    </row>
    <row r="15" spans="1:12" x14ac:dyDescent="0.2">
      <c r="A15" s="3" t="s">
        <v>984</v>
      </c>
      <c r="B15" s="34" t="s">
        <v>217</v>
      </c>
      <c r="C15" s="35">
        <v>2462</v>
      </c>
      <c r="D15" s="43" t="str">
        <f t="shared" si="1"/>
        <v>N/A</v>
      </c>
      <c r="E15" s="35">
        <v>2440</v>
      </c>
      <c r="F15" s="43" t="str">
        <f t="shared" si="2"/>
        <v>N/A</v>
      </c>
      <c r="G15" s="35">
        <v>2207</v>
      </c>
      <c r="H15" s="43" t="str">
        <f t="shared" si="3"/>
        <v>N/A</v>
      </c>
      <c r="I15" s="12">
        <v>-0.89400000000000002</v>
      </c>
      <c r="J15" s="12">
        <v>-9.5500000000000007</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173</v>
      </c>
      <c r="D17" s="43" t="str">
        <f t="shared" si="1"/>
        <v>N/A</v>
      </c>
      <c r="E17" s="35">
        <v>183</v>
      </c>
      <c r="F17" s="43" t="str">
        <f t="shared" si="2"/>
        <v>N/A</v>
      </c>
      <c r="G17" s="35">
        <v>324</v>
      </c>
      <c r="H17" s="43" t="str">
        <f t="shared" si="3"/>
        <v>N/A</v>
      </c>
      <c r="I17" s="12">
        <v>5.78</v>
      </c>
      <c r="J17" s="12">
        <v>77.05</v>
      </c>
      <c r="K17" s="44" t="s">
        <v>732</v>
      </c>
      <c r="L17" s="9" t="str">
        <f t="shared" si="0"/>
        <v>No</v>
      </c>
    </row>
    <row r="18" spans="1:12" x14ac:dyDescent="0.2">
      <c r="A18" s="3" t="s">
        <v>987</v>
      </c>
      <c r="B18" s="34" t="s">
        <v>217</v>
      </c>
      <c r="C18" s="35">
        <v>9498</v>
      </c>
      <c r="D18" s="43" t="str">
        <f t="shared" si="1"/>
        <v>N/A</v>
      </c>
      <c r="E18" s="35">
        <v>9592</v>
      </c>
      <c r="F18" s="43" t="str">
        <f t="shared" si="2"/>
        <v>N/A</v>
      </c>
      <c r="G18" s="35">
        <v>9977</v>
      </c>
      <c r="H18" s="43" t="str">
        <f t="shared" si="3"/>
        <v>N/A</v>
      </c>
      <c r="I18" s="12">
        <v>0.98970000000000002</v>
      </c>
      <c r="J18" s="12">
        <v>4.0140000000000002</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34161</v>
      </c>
      <c r="D20" s="43" t="str">
        <f t="shared" si="1"/>
        <v>N/A</v>
      </c>
      <c r="E20" s="35">
        <v>34010</v>
      </c>
      <c r="F20" s="43" t="str">
        <f t="shared" si="2"/>
        <v>N/A</v>
      </c>
      <c r="G20" s="35">
        <v>36262</v>
      </c>
      <c r="H20" s="43" t="str">
        <f t="shared" si="3"/>
        <v>N/A</v>
      </c>
      <c r="I20" s="12">
        <v>-0.442</v>
      </c>
      <c r="J20" s="12">
        <v>6.6219999999999999</v>
      </c>
      <c r="K20" s="44" t="s">
        <v>732</v>
      </c>
      <c r="L20" s="9" t="str">
        <f t="shared" si="0"/>
        <v>Yes</v>
      </c>
    </row>
    <row r="21" spans="1:12" x14ac:dyDescent="0.2">
      <c r="A21" s="3" t="s">
        <v>989</v>
      </c>
      <c r="B21" s="34" t="s">
        <v>217</v>
      </c>
      <c r="C21" s="35">
        <v>31421</v>
      </c>
      <c r="D21" s="43" t="str">
        <f t="shared" si="1"/>
        <v>N/A</v>
      </c>
      <c r="E21" s="35">
        <v>31303</v>
      </c>
      <c r="F21" s="43" t="str">
        <f t="shared" si="2"/>
        <v>N/A</v>
      </c>
      <c r="G21" s="35">
        <v>12737</v>
      </c>
      <c r="H21" s="43" t="str">
        <f t="shared" si="3"/>
        <v>N/A</v>
      </c>
      <c r="I21" s="12">
        <v>-0.376</v>
      </c>
      <c r="J21" s="12">
        <v>-59.3</v>
      </c>
      <c r="K21" s="44" t="s">
        <v>732</v>
      </c>
      <c r="L21" s="9" t="str">
        <f t="shared" si="0"/>
        <v>No</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396</v>
      </c>
      <c r="D23" s="43" t="str">
        <f t="shared" si="1"/>
        <v>N/A</v>
      </c>
      <c r="E23" s="35">
        <v>412</v>
      </c>
      <c r="F23" s="43" t="str">
        <f t="shared" si="2"/>
        <v>N/A</v>
      </c>
      <c r="G23" s="35">
        <v>921</v>
      </c>
      <c r="H23" s="43" t="str">
        <f t="shared" si="3"/>
        <v>N/A</v>
      </c>
      <c r="I23" s="12">
        <v>4.04</v>
      </c>
      <c r="J23" s="12">
        <v>123.5</v>
      </c>
      <c r="K23" s="44" t="s">
        <v>732</v>
      </c>
      <c r="L23" s="9" t="str">
        <f t="shared" si="0"/>
        <v>No</v>
      </c>
    </row>
    <row r="24" spans="1:12" x14ac:dyDescent="0.2">
      <c r="A24" s="3" t="s">
        <v>992</v>
      </c>
      <c r="B24" s="34" t="s">
        <v>217</v>
      </c>
      <c r="C24" s="35">
        <v>2344</v>
      </c>
      <c r="D24" s="43" t="str">
        <f t="shared" si="1"/>
        <v>N/A</v>
      </c>
      <c r="E24" s="35">
        <v>2295</v>
      </c>
      <c r="F24" s="43" t="str">
        <f t="shared" si="2"/>
        <v>N/A</v>
      </c>
      <c r="G24" s="35">
        <v>22604</v>
      </c>
      <c r="H24" s="43" t="str">
        <f t="shared" si="3"/>
        <v>N/A</v>
      </c>
      <c r="I24" s="12">
        <v>-2.09</v>
      </c>
      <c r="J24" s="12">
        <v>884.9</v>
      </c>
      <c r="K24" s="44" t="s">
        <v>732</v>
      </c>
      <c r="L24" s="9" t="str">
        <f t="shared" si="0"/>
        <v>No</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145335</v>
      </c>
      <c r="D26" s="43" t="str">
        <f t="shared" si="1"/>
        <v>N/A</v>
      </c>
      <c r="E26" s="35">
        <v>157234</v>
      </c>
      <c r="F26" s="43" t="str">
        <f t="shared" si="2"/>
        <v>N/A</v>
      </c>
      <c r="G26" s="35">
        <v>169455</v>
      </c>
      <c r="H26" s="43" t="str">
        <f t="shared" si="3"/>
        <v>N/A</v>
      </c>
      <c r="I26" s="12">
        <v>8.1869999999999994</v>
      </c>
      <c r="J26" s="12">
        <v>7.7720000000000002</v>
      </c>
      <c r="K26" s="44" t="s">
        <v>732</v>
      </c>
      <c r="L26" s="9" t="str">
        <f t="shared" si="0"/>
        <v>Yes</v>
      </c>
    </row>
    <row r="27" spans="1:12" x14ac:dyDescent="0.2">
      <c r="A27" s="3" t="s">
        <v>994</v>
      </c>
      <c r="B27" s="34" t="s">
        <v>217</v>
      </c>
      <c r="C27" s="35">
        <v>11</v>
      </c>
      <c r="D27" s="43" t="str">
        <f t="shared" si="1"/>
        <v>N/A</v>
      </c>
      <c r="E27" s="35">
        <v>0</v>
      </c>
      <c r="F27" s="43" t="str">
        <f t="shared" si="2"/>
        <v>N/A</v>
      </c>
      <c r="G27" s="35">
        <v>950</v>
      </c>
      <c r="H27" s="43" t="str">
        <f t="shared" si="3"/>
        <v>N/A</v>
      </c>
      <c r="I27" s="12">
        <v>-100</v>
      </c>
      <c r="J27" s="12" t="s">
        <v>1743</v>
      </c>
      <c r="K27" s="44" t="s">
        <v>732</v>
      </c>
      <c r="L27" s="9" t="str">
        <f t="shared" si="0"/>
        <v>N/A</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141954</v>
      </c>
      <c r="D30" s="43" t="str">
        <f t="shared" si="1"/>
        <v>N/A</v>
      </c>
      <c r="E30" s="35">
        <v>152919</v>
      </c>
      <c r="F30" s="43" t="str">
        <f t="shared" si="2"/>
        <v>N/A</v>
      </c>
      <c r="G30" s="35">
        <v>164191</v>
      </c>
      <c r="H30" s="43" t="str">
        <f t="shared" si="3"/>
        <v>N/A</v>
      </c>
      <c r="I30" s="12">
        <v>7.7240000000000002</v>
      </c>
      <c r="J30" s="12">
        <v>7.3710000000000004</v>
      </c>
      <c r="K30" s="44" t="s">
        <v>732</v>
      </c>
      <c r="L30" s="9" t="str">
        <f t="shared" si="0"/>
        <v>Yes</v>
      </c>
    </row>
    <row r="31" spans="1:12" x14ac:dyDescent="0.2">
      <c r="A31" s="3" t="s">
        <v>998</v>
      </c>
      <c r="B31" s="34" t="s">
        <v>217</v>
      </c>
      <c r="C31" s="35">
        <v>11</v>
      </c>
      <c r="D31" s="43" t="str">
        <f t="shared" si="1"/>
        <v>N/A</v>
      </c>
      <c r="E31" s="35">
        <v>11</v>
      </c>
      <c r="F31" s="43" t="str">
        <f t="shared" si="2"/>
        <v>N/A</v>
      </c>
      <c r="G31" s="35">
        <v>11</v>
      </c>
      <c r="H31" s="43" t="str">
        <f t="shared" si="3"/>
        <v>N/A</v>
      </c>
      <c r="I31" s="12">
        <v>-44.4</v>
      </c>
      <c r="J31" s="12">
        <v>-80</v>
      </c>
      <c r="K31" s="44" t="s">
        <v>732</v>
      </c>
      <c r="L31" s="9" t="str">
        <f t="shared" si="0"/>
        <v>No</v>
      </c>
    </row>
    <row r="32" spans="1:12" x14ac:dyDescent="0.2">
      <c r="A32" s="3" t="s">
        <v>999</v>
      </c>
      <c r="B32" s="34" t="s">
        <v>217</v>
      </c>
      <c r="C32" s="35">
        <v>3370</v>
      </c>
      <c r="D32" s="43" t="str">
        <f t="shared" si="1"/>
        <v>N/A</v>
      </c>
      <c r="E32" s="35">
        <v>4310</v>
      </c>
      <c r="F32" s="43" t="str">
        <f t="shared" si="2"/>
        <v>N/A</v>
      </c>
      <c r="G32" s="35">
        <v>4313</v>
      </c>
      <c r="H32" s="43" t="str">
        <f t="shared" si="3"/>
        <v>N/A</v>
      </c>
      <c r="I32" s="12">
        <v>27.89</v>
      </c>
      <c r="J32" s="12">
        <v>6.9599999999999995E-2</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28915</v>
      </c>
      <c r="D34" s="43" t="str">
        <f t="shared" si="1"/>
        <v>N/A</v>
      </c>
      <c r="E34" s="35">
        <v>30973</v>
      </c>
      <c r="F34" s="43" t="str">
        <f t="shared" si="2"/>
        <v>N/A</v>
      </c>
      <c r="G34" s="35">
        <v>33718</v>
      </c>
      <c r="H34" s="43" t="str">
        <f t="shared" si="3"/>
        <v>N/A</v>
      </c>
      <c r="I34" s="12">
        <v>7.117</v>
      </c>
      <c r="J34" s="12">
        <v>8.8629999999999995</v>
      </c>
      <c r="K34" s="44" t="s">
        <v>732</v>
      </c>
      <c r="L34" s="9" t="str">
        <f t="shared" si="0"/>
        <v>Yes</v>
      </c>
    </row>
    <row r="35" spans="1:12" x14ac:dyDescent="0.2">
      <c r="A35" s="3" t="s">
        <v>1001</v>
      </c>
      <c r="B35" s="34" t="s">
        <v>217</v>
      </c>
      <c r="C35" s="35">
        <v>12739</v>
      </c>
      <c r="D35" s="43" t="str">
        <f t="shared" si="1"/>
        <v>N/A</v>
      </c>
      <c r="E35" s="35">
        <v>15804</v>
      </c>
      <c r="F35" s="43" t="str">
        <f t="shared" si="2"/>
        <v>N/A</v>
      </c>
      <c r="G35" s="35">
        <v>18595</v>
      </c>
      <c r="H35" s="43" t="str">
        <f t="shared" si="3"/>
        <v>N/A</v>
      </c>
      <c r="I35" s="12">
        <v>24.06</v>
      </c>
      <c r="J35" s="12">
        <v>17.66</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12638</v>
      </c>
      <c r="D38" s="43" t="str">
        <f t="shared" si="1"/>
        <v>N/A</v>
      </c>
      <c r="E38" s="35">
        <v>11949</v>
      </c>
      <c r="F38" s="43" t="str">
        <f t="shared" si="2"/>
        <v>N/A</v>
      </c>
      <c r="G38" s="35">
        <v>10092</v>
      </c>
      <c r="H38" s="43" t="str">
        <f t="shared" si="3"/>
        <v>N/A</v>
      </c>
      <c r="I38" s="12">
        <v>-5.45</v>
      </c>
      <c r="J38" s="12">
        <v>-15.5</v>
      </c>
      <c r="K38" s="44" t="s">
        <v>732</v>
      </c>
      <c r="L38" s="9" t="str">
        <f t="shared" si="0"/>
        <v>Yes</v>
      </c>
    </row>
    <row r="39" spans="1:12" x14ac:dyDescent="0.2">
      <c r="A39" s="3" t="s">
        <v>1005</v>
      </c>
      <c r="B39" s="34" t="s">
        <v>217</v>
      </c>
      <c r="C39" s="35">
        <v>3538</v>
      </c>
      <c r="D39" s="43" t="str">
        <f t="shared" si="1"/>
        <v>N/A</v>
      </c>
      <c r="E39" s="35">
        <v>3220</v>
      </c>
      <c r="F39" s="43" t="str">
        <f t="shared" si="2"/>
        <v>N/A</v>
      </c>
      <c r="G39" s="35">
        <v>4929</v>
      </c>
      <c r="H39" s="43" t="str">
        <f t="shared" si="3"/>
        <v>N/A</v>
      </c>
      <c r="I39" s="12">
        <v>-8.99</v>
      </c>
      <c r="J39" s="12">
        <v>53.07</v>
      </c>
      <c r="K39" s="44" t="s">
        <v>732</v>
      </c>
      <c r="L39" s="9" t="str">
        <f t="shared" si="0"/>
        <v>No</v>
      </c>
    </row>
    <row r="40" spans="1:12" x14ac:dyDescent="0.2">
      <c r="A40" s="3" t="s">
        <v>1006</v>
      </c>
      <c r="B40" s="34" t="s">
        <v>217</v>
      </c>
      <c r="C40" s="35">
        <v>0</v>
      </c>
      <c r="D40" s="43" t="str">
        <f t="shared" si="1"/>
        <v>N/A</v>
      </c>
      <c r="E40" s="35">
        <v>0</v>
      </c>
      <c r="F40" s="43" t="str">
        <f t="shared" si="2"/>
        <v>N/A</v>
      </c>
      <c r="G40" s="35">
        <v>102</v>
      </c>
      <c r="H40" s="43" t="str">
        <f t="shared" si="3"/>
        <v>N/A</v>
      </c>
      <c r="I40" s="12" t="s">
        <v>1743</v>
      </c>
      <c r="J40" s="12" t="s">
        <v>1743</v>
      </c>
      <c r="K40" s="44" t="s">
        <v>732</v>
      </c>
      <c r="L40" s="9" t="str">
        <f t="shared" si="0"/>
        <v>N/A</v>
      </c>
    </row>
    <row r="41" spans="1:12" x14ac:dyDescent="0.2">
      <c r="A41" s="45" t="s">
        <v>84</v>
      </c>
      <c r="B41" s="34" t="s">
        <v>217</v>
      </c>
      <c r="C41" s="46">
        <v>1225955947</v>
      </c>
      <c r="D41" s="43" t="str">
        <f t="shared" si="1"/>
        <v>N/A</v>
      </c>
      <c r="E41" s="46">
        <v>1276808361</v>
      </c>
      <c r="F41" s="43" t="str">
        <f t="shared" si="2"/>
        <v>N/A</v>
      </c>
      <c r="G41" s="46">
        <v>1242463770</v>
      </c>
      <c r="H41" s="43" t="str">
        <f t="shared" si="3"/>
        <v>N/A</v>
      </c>
      <c r="I41" s="12">
        <v>4.1479999999999997</v>
      </c>
      <c r="J41" s="12">
        <v>-2.69</v>
      </c>
      <c r="K41" s="44" t="s">
        <v>732</v>
      </c>
      <c r="L41" s="9" t="str">
        <f t="shared" si="0"/>
        <v>Yes</v>
      </c>
    </row>
    <row r="42" spans="1:12" x14ac:dyDescent="0.2">
      <c r="A42" s="45" t="s">
        <v>1503</v>
      </c>
      <c r="B42" s="34" t="s">
        <v>217</v>
      </c>
      <c r="C42" s="46">
        <v>5558.7816807999998</v>
      </c>
      <c r="D42" s="43" t="str">
        <f t="shared" si="1"/>
        <v>N/A</v>
      </c>
      <c r="E42" s="46">
        <v>5446.3911113000004</v>
      </c>
      <c r="F42" s="43" t="str">
        <f t="shared" si="2"/>
        <v>N/A</v>
      </c>
      <c r="G42" s="46">
        <v>4931.5272501999998</v>
      </c>
      <c r="H42" s="43" t="str">
        <f t="shared" si="3"/>
        <v>N/A</v>
      </c>
      <c r="I42" s="12">
        <v>-2.02</v>
      </c>
      <c r="J42" s="12">
        <v>-9.4499999999999993</v>
      </c>
      <c r="K42" s="44" t="s">
        <v>732</v>
      </c>
      <c r="L42" s="9" t="str">
        <f t="shared" si="0"/>
        <v>Yes</v>
      </c>
    </row>
    <row r="43" spans="1:12" x14ac:dyDescent="0.2">
      <c r="A43" s="45" t="s">
        <v>1504</v>
      </c>
      <c r="B43" s="34" t="s">
        <v>217</v>
      </c>
      <c r="C43" s="46">
        <v>6638.0915992</v>
      </c>
      <c r="D43" s="43" t="str">
        <f t="shared" si="1"/>
        <v>N/A</v>
      </c>
      <c r="E43" s="46">
        <v>6437.2780948</v>
      </c>
      <c r="F43" s="43" t="str">
        <f t="shared" si="2"/>
        <v>N/A</v>
      </c>
      <c r="G43" s="46">
        <v>5722.3432124000001</v>
      </c>
      <c r="H43" s="43" t="str">
        <f t="shared" si="3"/>
        <v>N/A</v>
      </c>
      <c r="I43" s="12">
        <v>-3.03</v>
      </c>
      <c r="J43" s="12">
        <v>-11.1</v>
      </c>
      <c r="K43" s="44" t="s">
        <v>732</v>
      </c>
      <c r="L43" s="9" t="str">
        <f t="shared" si="0"/>
        <v>Yes</v>
      </c>
    </row>
    <row r="44" spans="1:12" x14ac:dyDescent="0.2">
      <c r="A44" s="4" t="s">
        <v>107</v>
      </c>
      <c r="B44" s="34" t="s">
        <v>217</v>
      </c>
      <c r="C44" s="46">
        <v>34361642</v>
      </c>
      <c r="D44" s="43" t="str">
        <f t="shared" si="1"/>
        <v>N/A</v>
      </c>
      <c r="E44" s="46">
        <v>38181652</v>
      </c>
      <c r="F44" s="43" t="str">
        <f t="shared" si="2"/>
        <v>N/A</v>
      </c>
      <c r="G44" s="46">
        <v>0</v>
      </c>
      <c r="H44" s="43" t="str">
        <f t="shared" si="3"/>
        <v>N/A</v>
      </c>
      <c r="I44" s="12">
        <v>11.12</v>
      </c>
      <c r="J44" s="12">
        <v>-100</v>
      </c>
      <c r="K44" s="44" t="s">
        <v>732</v>
      </c>
      <c r="L44" s="9" t="str">
        <f t="shared" si="0"/>
        <v>No</v>
      </c>
    </row>
    <row r="45" spans="1:12" x14ac:dyDescent="0.2">
      <c r="A45" s="45" t="s">
        <v>162</v>
      </c>
      <c r="B45" s="47" t="s">
        <v>221</v>
      </c>
      <c r="C45" s="1">
        <v>297</v>
      </c>
      <c r="D45" s="43" t="str">
        <f>IF($B45="N/A","N/A",IF(C45&gt;0,"No",IF(C45&lt;0,"No","Yes")))</f>
        <v>No</v>
      </c>
      <c r="E45" s="1">
        <v>0</v>
      </c>
      <c r="F45" s="43" t="str">
        <f>IF($B45="N/A","N/A",IF(E45&gt;0,"No",IF(E45&lt;0,"No","Yes")))</f>
        <v>Yes</v>
      </c>
      <c r="G45" s="1">
        <v>0</v>
      </c>
      <c r="H45" s="43" t="str">
        <f>IF($B45="N/A","N/A",IF(G45&gt;0,"No",IF(G45&lt;0,"No","Yes")))</f>
        <v>Yes</v>
      </c>
      <c r="I45" s="12">
        <v>-100</v>
      </c>
      <c r="J45" s="12" t="s">
        <v>1743</v>
      </c>
      <c r="K45" s="44" t="s">
        <v>732</v>
      </c>
      <c r="L45" s="9" t="str">
        <f t="shared" si="0"/>
        <v>N/A</v>
      </c>
    </row>
    <row r="46" spans="1:12" x14ac:dyDescent="0.2">
      <c r="A46" s="45" t="s">
        <v>160</v>
      </c>
      <c r="B46" s="34" t="s">
        <v>217</v>
      </c>
      <c r="C46" s="46">
        <v>14900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v>-100</v>
      </c>
      <c r="J46" s="12" t="s">
        <v>1743</v>
      </c>
      <c r="K46" s="44" t="s">
        <v>732</v>
      </c>
      <c r="L46" s="9" t="str">
        <f t="shared" si="0"/>
        <v>N/A</v>
      </c>
    </row>
    <row r="47" spans="1:12" x14ac:dyDescent="0.2">
      <c r="A47" s="45" t="s">
        <v>1290</v>
      </c>
      <c r="B47" s="34" t="s">
        <v>217</v>
      </c>
      <c r="C47" s="46">
        <v>50.168350168000003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17813.056293000001</v>
      </c>
      <c r="D48" s="43" t="str">
        <f t="shared" ref="D48:D74" si="7">IF($B48="N/A","N/A",IF(C48&gt;10,"No",IF(C48&lt;-10,"No","Yes")))</f>
        <v>N/A</v>
      </c>
      <c r="E48" s="46">
        <v>19601.876135999999</v>
      </c>
      <c r="F48" s="43" t="str">
        <f t="shared" ref="F48:F74" si="8">IF($B48="N/A","N/A",IF(E48&gt;10,"No",IF(E48&lt;-10,"No","Yes")))</f>
        <v>N/A</v>
      </c>
      <c r="G48" s="46">
        <v>12448.732250999999</v>
      </c>
      <c r="H48" s="43" t="str">
        <f t="shared" ref="H48:H74" si="9">IF($B48="N/A","N/A",IF(G48&gt;10,"No",IF(G48&lt;-10,"No","Yes")))</f>
        <v>N/A</v>
      </c>
      <c r="I48" s="12">
        <v>10.039999999999999</v>
      </c>
      <c r="J48" s="12">
        <v>-36.5</v>
      </c>
      <c r="K48" s="44" t="s">
        <v>732</v>
      </c>
      <c r="L48" s="9" t="str">
        <f t="shared" ref="L48:L74" si="10">IF(J48="Div by 0", "N/A", IF(K48="N/A","N/A", IF(J48&gt;VALUE(MID(K48,1,2)), "No", IF(J48&lt;-1*VALUE(MID(K48,1,2)), "No", "Yes"))))</f>
        <v>No</v>
      </c>
    </row>
    <row r="49" spans="1:12" x14ac:dyDescent="0.2">
      <c r="A49" s="45" t="s">
        <v>1506</v>
      </c>
      <c r="B49" s="34" t="s">
        <v>217</v>
      </c>
      <c r="C49" s="46">
        <v>7558.3042242000001</v>
      </c>
      <c r="D49" s="43" t="str">
        <f t="shared" si="7"/>
        <v>N/A</v>
      </c>
      <c r="E49" s="46">
        <v>7774.9139343999996</v>
      </c>
      <c r="F49" s="43" t="str">
        <f t="shared" si="8"/>
        <v>N/A</v>
      </c>
      <c r="G49" s="46">
        <v>8186.7489804999996</v>
      </c>
      <c r="H49" s="43" t="str">
        <f t="shared" si="9"/>
        <v>N/A</v>
      </c>
      <c r="I49" s="12">
        <v>2.8660000000000001</v>
      </c>
      <c r="J49" s="12">
        <v>5.2969999999999997</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2095.6531792000001</v>
      </c>
      <c r="D51" s="43" t="str">
        <f t="shared" si="7"/>
        <v>N/A</v>
      </c>
      <c r="E51" s="46">
        <v>2906.9945355</v>
      </c>
      <c r="F51" s="43" t="str">
        <f t="shared" si="8"/>
        <v>N/A</v>
      </c>
      <c r="G51" s="46">
        <v>1995.345679</v>
      </c>
      <c r="H51" s="43" t="str">
        <f t="shared" si="9"/>
        <v>N/A</v>
      </c>
      <c r="I51" s="12">
        <v>38.72</v>
      </c>
      <c r="J51" s="12">
        <v>-31.4</v>
      </c>
      <c r="K51" s="44" t="s">
        <v>732</v>
      </c>
      <c r="L51" s="9" t="str">
        <f t="shared" si="10"/>
        <v>No</v>
      </c>
    </row>
    <row r="52" spans="1:12" x14ac:dyDescent="0.2">
      <c r="A52" s="45" t="s">
        <v>1509</v>
      </c>
      <c r="B52" s="34" t="s">
        <v>217</v>
      </c>
      <c r="C52" s="46">
        <v>20757.498315000001</v>
      </c>
      <c r="D52" s="43" t="str">
        <f t="shared" si="7"/>
        <v>N/A</v>
      </c>
      <c r="E52" s="46">
        <v>22928.914408000001</v>
      </c>
      <c r="F52" s="43" t="str">
        <f t="shared" si="8"/>
        <v>N/A</v>
      </c>
      <c r="G52" s="46">
        <v>13730.990879000001</v>
      </c>
      <c r="H52" s="43" t="str">
        <f t="shared" si="9"/>
        <v>N/A</v>
      </c>
      <c r="I52" s="12">
        <v>10.46</v>
      </c>
      <c r="J52" s="12">
        <v>-40.1</v>
      </c>
      <c r="K52" s="44" t="s">
        <v>732</v>
      </c>
      <c r="L52" s="9" t="str">
        <f t="shared" si="10"/>
        <v>No</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18715.125083999999</v>
      </c>
      <c r="D54" s="43" t="str">
        <f t="shared" si="7"/>
        <v>N/A</v>
      </c>
      <c r="E54" s="46">
        <v>18948.506144999999</v>
      </c>
      <c r="F54" s="43" t="str">
        <f t="shared" si="8"/>
        <v>N/A</v>
      </c>
      <c r="G54" s="46">
        <v>17812.168027</v>
      </c>
      <c r="H54" s="43" t="str">
        <f t="shared" si="9"/>
        <v>N/A</v>
      </c>
      <c r="I54" s="12">
        <v>1.2470000000000001</v>
      </c>
      <c r="J54" s="12">
        <v>-6</v>
      </c>
      <c r="K54" s="44" t="s">
        <v>732</v>
      </c>
      <c r="L54" s="9" t="str">
        <f t="shared" si="10"/>
        <v>Yes</v>
      </c>
    </row>
    <row r="55" spans="1:12" x14ac:dyDescent="0.2">
      <c r="A55" s="45" t="s">
        <v>1512</v>
      </c>
      <c r="B55" s="34" t="s">
        <v>217</v>
      </c>
      <c r="C55" s="46">
        <v>18998.131345000002</v>
      </c>
      <c r="D55" s="43" t="str">
        <f t="shared" si="7"/>
        <v>N/A</v>
      </c>
      <c r="E55" s="46">
        <v>19275.679903</v>
      </c>
      <c r="F55" s="43" t="str">
        <f t="shared" si="8"/>
        <v>N/A</v>
      </c>
      <c r="G55" s="46">
        <v>17623.68462</v>
      </c>
      <c r="H55" s="43" t="str">
        <f t="shared" si="9"/>
        <v>N/A</v>
      </c>
      <c r="I55" s="12">
        <v>1.4610000000000001</v>
      </c>
      <c r="J55" s="12">
        <v>-8.57</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3681.9974747000001</v>
      </c>
      <c r="D57" s="43" t="str">
        <f t="shared" si="7"/>
        <v>N/A</v>
      </c>
      <c r="E57" s="46">
        <v>4150.1966019000001</v>
      </c>
      <c r="F57" s="43" t="str">
        <f t="shared" si="8"/>
        <v>N/A</v>
      </c>
      <c r="G57" s="46">
        <v>8345.8197610999996</v>
      </c>
      <c r="H57" s="43" t="str">
        <f t="shared" si="9"/>
        <v>N/A</v>
      </c>
      <c r="I57" s="12">
        <v>12.72</v>
      </c>
      <c r="J57" s="12">
        <v>101.1</v>
      </c>
      <c r="K57" s="44" t="s">
        <v>732</v>
      </c>
      <c r="L57" s="9" t="str">
        <f t="shared" si="10"/>
        <v>No</v>
      </c>
    </row>
    <row r="58" spans="1:12" x14ac:dyDescent="0.2">
      <c r="A58" s="45" t="s">
        <v>1515</v>
      </c>
      <c r="B58" s="34" t="s">
        <v>217</v>
      </c>
      <c r="C58" s="46">
        <v>17461.191126000002</v>
      </c>
      <c r="D58" s="43" t="str">
        <f t="shared" si="7"/>
        <v>N/A</v>
      </c>
      <c r="E58" s="46">
        <v>17142.572984999999</v>
      </c>
      <c r="F58" s="43" t="str">
        <f t="shared" si="8"/>
        <v>N/A</v>
      </c>
      <c r="G58" s="46">
        <v>18304.081844</v>
      </c>
      <c r="H58" s="43" t="str">
        <f t="shared" si="9"/>
        <v>N/A</v>
      </c>
      <c r="I58" s="12">
        <v>-1.82</v>
      </c>
      <c r="J58" s="12">
        <v>6.7759999999999998</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1704.0554787000001</v>
      </c>
      <c r="D60" s="43" t="str">
        <f t="shared" si="7"/>
        <v>N/A</v>
      </c>
      <c r="E60" s="46">
        <v>1652.8563606</v>
      </c>
      <c r="F60" s="43" t="str">
        <f t="shared" si="8"/>
        <v>N/A</v>
      </c>
      <c r="G60" s="46">
        <v>1724.6391195000001</v>
      </c>
      <c r="H60" s="43" t="str">
        <f t="shared" si="9"/>
        <v>N/A</v>
      </c>
      <c r="I60" s="12">
        <v>-3</v>
      </c>
      <c r="J60" s="12">
        <v>4.343</v>
      </c>
      <c r="K60" s="44" t="s">
        <v>732</v>
      </c>
      <c r="L60" s="9" t="str">
        <f t="shared" si="10"/>
        <v>Yes</v>
      </c>
    </row>
    <row r="61" spans="1:12" x14ac:dyDescent="0.2">
      <c r="A61" s="45" t="s">
        <v>1518</v>
      </c>
      <c r="B61" s="34" t="s">
        <v>217</v>
      </c>
      <c r="C61" s="46">
        <v>0</v>
      </c>
      <c r="D61" s="43" t="str">
        <f t="shared" si="7"/>
        <v>N/A</v>
      </c>
      <c r="E61" s="46" t="s">
        <v>1743</v>
      </c>
      <c r="F61" s="43" t="str">
        <f t="shared" si="8"/>
        <v>N/A</v>
      </c>
      <c r="G61" s="46">
        <v>4228.9831579000002</v>
      </c>
      <c r="H61" s="43" t="str">
        <f t="shared" si="9"/>
        <v>N/A</v>
      </c>
      <c r="I61" s="12" t="s">
        <v>1743</v>
      </c>
      <c r="J61" s="12" t="s">
        <v>1743</v>
      </c>
      <c r="K61" s="44" t="s">
        <v>732</v>
      </c>
      <c r="L61" s="9" t="str">
        <f t="shared" si="10"/>
        <v>N/A</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1632.5806106</v>
      </c>
      <c r="D64" s="43" t="str">
        <f t="shared" si="7"/>
        <v>N/A</v>
      </c>
      <c r="E64" s="46">
        <v>1563.5757427000001</v>
      </c>
      <c r="F64" s="43" t="str">
        <f t="shared" si="8"/>
        <v>N/A</v>
      </c>
      <c r="G64" s="46">
        <v>1622.2217418</v>
      </c>
      <c r="H64" s="43" t="str">
        <f t="shared" si="9"/>
        <v>N/A</v>
      </c>
      <c r="I64" s="12">
        <v>-4.2300000000000004</v>
      </c>
      <c r="J64" s="12">
        <v>3.7509999999999999</v>
      </c>
      <c r="K64" s="44" t="s">
        <v>732</v>
      </c>
      <c r="L64" s="9" t="str">
        <f t="shared" si="10"/>
        <v>Yes</v>
      </c>
    </row>
    <row r="65" spans="1:12" x14ac:dyDescent="0.2">
      <c r="A65" s="45" t="s">
        <v>1522</v>
      </c>
      <c r="B65" s="34" t="s">
        <v>217</v>
      </c>
      <c r="C65" s="46">
        <v>539.55555556000002</v>
      </c>
      <c r="D65" s="43" t="str">
        <f t="shared" si="7"/>
        <v>N/A</v>
      </c>
      <c r="E65" s="46">
        <v>2064.8000000000002</v>
      </c>
      <c r="F65" s="43" t="str">
        <f t="shared" si="8"/>
        <v>N/A</v>
      </c>
      <c r="G65" s="46">
        <v>4249</v>
      </c>
      <c r="H65" s="43" t="str">
        <f t="shared" si="9"/>
        <v>N/A</v>
      </c>
      <c r="I65" s="12">
        <v>282.7</v>
      </c>
      <c r="J65" s="12">
        <v>105.8</v>
      </c>
      <c r="K65" s="44" t="s">
        <v>732</v>
      </c>
      <c r="L65" s="9" t="str">
        <f t="shared" si="10"/>
        <v>No</v>
      </c>
    </row>
    <row r="66" spans="1:12" x14ac:dyDescent="0.2">
      <c r="A66" s="45" t="s">
        <v>1523</v>
      </c>
      <c r="B66" s="34" t="s">
        <v>217</v>
      </c>
      <c r="C66" s="46">
        <v>4718.9017803999996</v>
      </c>
      <c r="D66" s="43" t="str">
        <f t="shared" si="7"/>
        <v>N/A</v>
      </c>
      <c r="E66" s="46">
        <v>4820.0589326999998</v>
      </c>
      <c r="F66" s="43" t="str">
        <f t="shared" si="8"/>
        <v>N/A</v>
      </c>
      <c r="G66" s="46">
        <v>5071.3491769000002</v>
      </c>
      <c r="H66" s="43" t="str">
        <f t="shared" si="9"/>
        <v>N/A</v>
      </c>
      <c r="I66" s="12">
        <v>2.1440000000000001</v>
      </c>
      <c r="J66" s="12">
        <v>5.2130000000000001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4248.4469651999998</v>
      </c>
      <c r="D68" s="43" t="str">
        <f t="shared" si="7"/>
        <v>N/A</v>
      </c>
      <c r="E68" s="46">
        <v>4295.5972297999997</v>
      </c>
      <c r="F68" s="43" t="str">
        <f t="shared" si="8"/>
        <v>N/A</v>
      </c>
      <c r="G68" s="46">
        <v>4407.1851237000001</v>
      </c>
      <c r="H68" s="43" t="str">
        <f t="shared" si="9"/>
        <v>N/A</v>
      </c>
      <c r="I68" s="12">
        <v>1.1100000000000001</v>
      </c>
      <c r="J68" s="12">
        <v>2.5979999999999999</v>
      </c>
      <c r="K68" s="44" t="s">
        <v>732</v>
      </c>
      <c r="L68" s="9" t="str">
        <f t="shared" si="10"/>
        <v>Yes</v>
      </c>
    </row>
    <row r="69" spans="1:12" x14ac:dyDescent="0.2">
      <c r="A69" s="45" t="s">
        <v>1526</v>
      </c>
      <c r="B69" s="34" t="s">
        <v>217</v>
      </c>
      <c r="C69" s="46">
        <v>4358.5140905999997</v>
      </c>
      <c r="D69" s="43" t="str">
        <f t="shared" si="7"/>
        <v>N/A</v>
      </c>
      <c r="E69" s="46">
        <v>4273.9363451999998</v>
      </c>
      <c r="F69" s="43" t="str">
        <f t="shared" si="8"/>
        <v>N/A</v>
      </c>
      <c r="G69" s="46">
        <v>4534.0031190999998</v>
      </c>
      <c r="H69" s="43" t="str">
        <f t="shared" si="9"/>
        <v>N/A</v>
      </c>
      <c r="I69" s="12">
        <v>-1.94</v>
      </c>
      <c r="J69" s="12">
        <v>6.085</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4476.7236112999999</v>
      </c>
      <c r="D72" s="43" t="str">
        <f t="shared" si="7"/>
        <v>N/A</v>
      </c>
      <c r="E72" s="46">
        <v>4481.8951377000003</v>
      </c>
      <c r="F72" s="43" t="str">
        <f t="shared" si="8"/>
        <v>N/A</v>
      </c>
      <c r="G72" s="46">
        <v>4494.9016051999997</v>
      </c>
      <c r="H72" s="43" t="str">
        <f t="shared" si="9"/>
        <v>N/A</v>
      </c>
      <c r="I72" s="12">
        <v>0.11550000000000001</v>
      </c>
      <c r="J72" s="12">
        <v>0.29020000000000001</v>
      </c>
      <c r="K72" s="44" t="s">
        <v>732</v>
      </c>
      <c r="L72" s="9" t="str">
        <f t="shared" si="10"/>
        <v>Yes</v>
      </c>
    </row>
    <row r="73" spans="1:12" x14ac:dyDescent="0.2">
      <c r="A73" s="45" t="s">
        <v>1530</v>
      </c>
      <c r="B73" s="34" t="s">
        <v>217</v>
      </c>
      <c r="C73" s="46">
        <v>3036.7156586000001</v>
      </c>
      <c r="D73" s="43" t="str">
        <f t="shared" si="7"/>
        <v>N/A</v>
      </c>
      <c r="E73" s="46">
        <v>3710.5832298</v>
      </c>
      <c r="F73" s="43" t="str">
        <f t="shared" si="8"/>
        <v>N/A</v>
      </c>
      <c r="G73" s="46">
        <v>3838.5483871000001</v>
      </c>
      <c r="H73" s="43" t="str">
        <f t="shared" si="9"/>
        <v>N/A</v>
      </c>
      <c r="I73" s="12">
        <v>22.19</v>
      </c>
      <c r="J73" s="12">
        <v>3.4489999999999998</v>
      </c>
      <c r="K73" s="44" t="s">
        <v>732</v>
      </c>
      <c r="L73" s="9" t="str">
        <f t="shared" si="10"/>
        <v>Yes</v>
      </c>
    </row>
    <row r="74" spans="1:12" x14ac:dyDescent="0.2">
      <c r="A74" s="45" t="s">
        <v>1531</v>
      </c>
      <c r="B74" s="34" t="s">
        <v>217</v>
      </c>
      <c r="C74" s="46" t="s">
        <v>1743</v>
      </c>
      <c r="D74" s="43" t="str">
        <f t="shared" si="7"/>
        <v>N/A</v>
      </c>
      <c r="E74" s="46" t="s">
        <v>1743</v>
      </c>
      <c r="F74" s="43" t="str">
        <f t="shared" si="8"/>
        <v>N/A</v>
      </c>
      <c r="G74" s="46">
        <v>87.529411765000006</v>
      </c>
      <c r="H74" s="43" t="str">
        <f t="shared" si="9"/>
        <v>N/A</v>
      </c>
      <c r="I74" s="12" t="s">
        <v>1743</v>
      </c>
      <c r="J74" s="12" t="s">
        <v>1743</v>
      </c>
      <c r="K74" s="44" t="s">
        <v>732</v>
      </c>
      <c r="L74" s="9" t="str">
        <f t="shared" si="10"/>
        <v>N/A</v>
      </c>
    </row>
    <row r="75" spans="1:12" x14ac:dyDescent="0.2">
      <c r="A75" s="45" t="s">
        <v>1613</v>
      </c>
      <c r="B75" s="34" t="s">
        <v>217</v>
      </c>
      <c r="C75" s="46">
        <v>190182587</v>
      </c>
      <c r="D75" s="43" t="str">
        <f t="shared" ref="D75:D144" si="11">IF($B75="N/A","N/A",IF(C75&gt;10,"No",IF(C75&lt;-10,"No","Yes")))</f>
        <v>N/A</v>
      </c>
      <c r="E75" s="46">
        <v>215618977</v>
      </c>
      <c r="F75" s="43" t="str">
        <f t="shared" ref="F75:F144" si="12">IF($B75="N/A","N/A",IF(E75&gt;10,"No",IF(E75&lt;-10,"No","Yes")))</f>
        <v>N/A</v>
      </c>
      <c r="G75" s="46">
        <v>218649437</v>
      </c>
      <c r="H75" s="43" t="str">
        <f t="shared" ref="H75:H144" si="13">IF($B75="N/A","N/A",IF(G75&gt;10,"No",IF(G75&lt;-10,"No","Yes")))</f>
        <v>N/A</v>
      </c>
      <c r="I75" s="12">
        <v>13.37</v>
      </c>
      <c r="J75" s="12">
        <v>1.405</v>
      </c>
      <c r="K75" s="44" t="s">
        <v>732</v>
      </c>
      <c r="L75" s="9" t="str">
        <f t="shared" ref="L75:L135" si="14">IF(J75="Div by 0", "N/A", IF(K75="N/A","N/A", IF(J75&gt;VALUE(MID(K75,1,2)), "No", IF(J75&lt;-1*VALUE(MID(K75,1,2)), "No", "Yes"))))</f>
        <v>Yes</v>
      </c>
    </row>
    <row r="76" spans="1:12" x14ac:dyDescent="0.2">
      <c r="A76" s="45" t="s">
        <v>598</v>
      </c>
      <c r="B76" s="34" t="s">
        <v>217</v>
      </c>
      <c r="C76" s="35">
        <v>24623</v>
      </c>
      <c r="D76" s="43" t="str">
        <f t="shared" si="11"/>
        <v>N/A</v>
      </c>
      <c r="E76" s="35">
        <v>24763</v>
      </c>
      <c r="F76" s="43" t="str">
        <f t="shared" si="12"/>
        <v>N/A</v>
      </c>
      <c r="G76" s="35">
        <v>24588</v>
      </c>
      <c r="H76" s="43" t="str">
        <f t="shared" si="13"/>
        <v>N/A</v>
      </c>
      <c r="I76" s="12">
        <v>0.56859999999999999</v>
      </c>
      <c r="J76" s="12">
        <v>-0.70699999999999996</v>
      </c>
      <c r="K76" s="44" t="s">
        <v>732</v>
      </c>
      <c r="L76" s="9" t="str">
        <f t="shared" si="14"/>
        <v>Yes</v>
      </c>
    </row>
    <row r="77" spans="1:12" x14ac:dyDescent="0.2">
      <c r="A77" s="45" t="s">
        <v>1440</v>
      </c>
      <c r="B77" s="34" t="s">
        <v>217</v>
      </c>
      <c r="C77" s="46">
        <v>7723.778053</v>
      </c>
      <c r="D77" s="43" t="str">
        <f t="shared" si="11"/>
        <v>N/A</v>
      </c>
      <c r="E77" s="46">
        <v>8707.3043249999992</v>
      </c>
      <c r="F77" s="43" t="str">
        <f t="shared" si="12"/>
        <v>N/A</v>
      </c>
      <c r="G77" s="46">
        <v>8892.5263135999994</v>
      </c>
      <c r="H77" s="43" t="str">
        <f t="shared" si="13"/>
        <v>N/A</v>
      </c>
      <c r="I77" s="12">
        <v>12.73</v>
      </c>
      <c r="J77" s="12">
        <v>2.1269999999999998</v>
      </c>
      <c r="K77" s="44" t="s">
        <v>732</v>
      </c>
      <c r="L77" s="9" t="str">
        <f t="shared" si="14"/>
        <v>Yes</v>
      </c>
    </row>
    <row r="78" spans="1:12" x14ac:dyDescent="0.2">
      <c r="A78" s="45" t="s">
        <v>1441</v>
      </c>
      <c r="B78" s="34" t="s">
        <v>217</v>
      </c>
      <c r="C78" s="35">
        <v>3.8790155546</v>
      </c>
      <c r="D78" s="43" t="str">
        <f t="shared" si="11"/>
        <v>N/A</v>
      </c>
      <c r="E78" s="35">
        <v>4.2605903969999996</v>
      </c>
      <c r="F78" s="43" t="str">
        <f t="shared" si="12"/>
        <v>N/A</v>
      </c>
      <c r="G78" s="35">
        <v>1.1668700179</v>
      </c>
      <c r="H78" s="43" t="str">
        <f t="shared" si="13"/>
        <v>N/A</v>
      </c>
      <c r="I78" s="12">
        <v>9.8369999999999997</v>
      </c>
      <c r="J78" s="12">
        <v>-72.599999999999994</v>
      </c>
      <c r="K78" s="44" t="s">
        <v>732</v>
      </c>
      <c r="L78" s="9" t="str">
        <f t="shared" si="14"/>
        <v>No</v>
      </c>
    </row>
    <row r="79" spans="1:12" ht="25.5" x14ac:dyDescent="0.2">
      <c r="A79" s="45" t="s">
        <v>599</v>
      </c>
      <c r="B79" s="34" t="s">
        <v>217</v>
      </c>
      <c r="C79" s="46">
        <v>7265390</v>
      </c>
      <c r="D79" s="43" t="str">
        <f t="shared" si="11"/>
        <v>N/A</v>
      </c>
      <c r="E79" s="46">
        <v>5336846</v>
      </c>
      <c r="F79" s="43" t="str">
        <f t="shared" si="12"/>
        <v>N/A</v>
      </c>
      <c r="G79" s="46">
        <v>0</v>
      </c>
      <c r="H79" s="43" t="str">
        <f t="shared" si="13"/>
        <v>N/A</v>
      </c>
      <c r="I79" s="12">
        <v>-26.5</v>
      </c>
      <c r="J79" s="12">
        <v>-100</v>
      </c>
      <c r="K79" s="44" t="s">
        <v>732</v>
      </c>
      <c r="L79" s="9" t="str">
        <f t="shared" si="14"/>
        <v>No</v>
      </c>
    </row>
    <row r="80" spans="1:12" x14ac:dyDescent="0.2">
      <c r="A80" s="45" t="s">
        <v>600</v>
      </c>
      <c r="B80" s="34" t="s">
        <v>217</v>
      </c>
      <c r="C80" s="35">
        <v>717</v>
      </c>
      <c r="D80" s="43" t="str">
        <f t="shared" si="11"/>
        <v>N/A</v>
      </c>
      <c r="E80" s="35">
        <v>641</v>
      </c>
      <c r="F80" s="43" t="str">
        <f t="shared" si="12"/>
        <v>N/A</v>
      </c>
      <c r="G80" s="35">
        <v>0</v>
      </c>
      <c r="H80" s="43" t="str">
        <f t="shared" si="13"/>
        <v>N/A</v>
      </c>
      <c r="I80" s="12">
        <v>-10.6</v>
      </c>
      <c r="J80" s="12">
        <v>-100</v>
      </c>
      <c r="K80" s="44" t="s">
        <v>732</v>
      </c>
      <c r="L80" s="9" t="str">
        <f t="shared" si="14"/>
        <v>No</v>
      </c>
    </row>
    <row r="81" spans="1:12" x14ac:dyDescent="0.2">
      <c r="A81" s="45" t="s">
        <v>1442</v>
      </c>
      <c r="B81" s="34" t="s">
        <v>217</v>
      </c>
      <c r="C81" s="46">
        <v>10133.040446000001</v>
      </c>
      <c r="D81" s="43" t="str">
        <f t="shared" si="11"/>
        <v>N/A</v>
      </c>
      <c r="E81" s="46">
        <v>8325.8127925000008</v>
      </c>
      <c r="F81" s="43" t="str">
        <f t="shared" si="12"/>
        <v>N/A</v>
      </c>
      <c r="G81" s="46" t="s">
        <v>1743</v>
      </c>
      <c r="H81" s="43" t="str">
        <f t="shared" si="13"/>
        <v>N/A</v>
      </c>
      <c r="I81" s="12">
        <v>-17.8</v>
      </c>
      <c r="J81" s="12" t="s">
        <v>1743</v>
      </c>
      <c r="K81" s="44" t="s">
        <v>732</v>
      </c>
      <c r="L81" s="9" t="str">
        <f t="shared" si="14"/>
        <v>N/A</v>
      </c>
    </row>
    <row r="82" spans="1:12" ht="25.5" x14ac:dyDescent="0.2">
      <c r="A82" s="45" t="s">
        <v>601</v>
      </c>
      <c r="B82" s="34" t="s">
        <v>217</v>
      </c>
      <c r="C82" s="46">
        <v>11006831</v>
      </c>
      <c r="D82" s="43" t="str">
        <f t="shared" si="11"/>
        <v>N/A</v>
      </c>
      <c r="E82" s="46">
        <v>7336001</v>
      </c>
      <c r="F82" s="43" t="str">
        <f t="shared" si="12"/>
        <v>N/A</v>
      </c>
      <c r="G82" s="46">
        <v>3607303</v>
      </c>
      <c r="H82" s="43" t="str">
        <f t="shared" si="13"/>
        <v>N/A</v>
      </c>
      <c r="I82" s="12">
        <v>-33.4</v>
      </c>
      <c r="J82" s="12">
        <v>-50.8</v>
      </c>
      <c r="K82" s="44" t="s">
        <v>732</v>
      </c>
      <c r="L82" s="9" t="str">
        <f t="shared" si="14"/>
        <v>No</v>
      </c>
    </row>
    <row r="83" spans="1:12" x14ac:dyDescent="0.2">
      <c r="A83" s="45" t="s">
        <v>602</v>
      </c>
      <c r="B83" s="34" t="s">
        <v>217</v>
      </c>
      <c r="C83" s="35">
        <v>972</v>
      </c>
      <c r="D83" s="43" t="str">
        <f t="shared" si="11"/>
        <v>N/A</v>
      </c>
      <c r="E83" s="35">
        <v>796</v>
      </c>
      <c r="F83" s="43" t="str">
        <f t="shared" si="12"/>
        <v>N/A</v>
      </c>
      <c r="G83" s="35">
        <v>395</v>
      </c>
      <c r="H83" s="43" t="str">
        <f t="shared" si="13"/>
        <v>N/A</v>
      </c>
      <c r="I83" s="12">
        <v>-18.100000000000001</v>
      </c>
      <c r="J83" s="12">
        <v>-50.4</v>
      </c>
      <c r="K83" s="44" t="s">
        <v>732</v>
      </c>
      <c r="L83" s="9" t="str">
        <f t="shared" si="14"/>
        <v>No</v>
      </c>
    </row>
    <row r="84" spans="1:12" ht="25.5" x14ac:dyDescent="0.2">
      <c r="A84" s="4" t="s">
        <v>1443</v>
      </c>
      <c r="B84" s="34" t="s">
        <v>217</v>
      </c>
      <c r="C84" s="46">
        <v>11323.900206</v>
      </c>
      <c r="D84" s="43" t="str">
        <f t="shared" si="11"/>
        <v>N/A</v>
      </c>
      <c r="E84" s="46">
        <v>9216.0816582999996</v>
      </c>
      <c r="F84" s="43" t="str">
        <f t="shared" si="12"/>
        <v>N/A</v>
      </c>
      <c r="G84" s="46">
        <v>9132.4126582000008</v>
      </c>
      <c r="H84" s="43" t="str">
        <f t="shared" si="13"/>
        <v>N/A</v>
      </c>
      <c r="I84" s="12">
        <v>-18.600000000000001</v>
      </c>
      <c r="J84" s="12">
        <v>-0.90800000000000003</v>
      </c>
      <c r="K84" s="44" t="s">
        <v>732</v>
      </c>
      <c r="L84" s="9" t="str">
        <f t="shared" si="14"/>
        <v>Yes</v>
      </c>
    </row>
    <row r="85" spans="1:12" x14ac:dyDescent="0.2">
      <c r="A85" s="4" t="s">
        <v>603</v>
      </c>
      <c r="B85" s="34" t="s">
        <v>217</v>
      </c>
      <c r="C85" s="46">
        <v>61883339</v>
      </c>
      <c r="D85" s="43" t="str">
        <f t="shared" si="11"/>
        <v>N/A</v>
      </c>
      <c r="E85" s="46">
        <v>55771021</v>
      </c>
      <c r="F85" s="43" t="str">
        <f t="shared" si="12"/>
        <v>N/A</v>
      </c>
      <c r="G85" s="46">
        <v>29920272</v>
      </c>
      <c r="H85" s="43" t="str">
        <f t="shared" si="13"/>
        <v>N/A</v>
      </c>
      <c r="I85" s="12">
        <v>-9.8800000000000008</v>
      </c>
      <c r="J85" s="12">
        <v>-46.4</v>
      </c>
      <c r="K85" s="44" t="s">
        <v>732</v>
      </c>
      <c r="L85" s="9" t="str">
        <f t="shared" si="14"/>
        <v>No</v>
      </c>
    </row>
    <row r="86" spans="1:12" x14ac:dyDescent="0.2">
      <c r="A86" s="4" t="s">
        <v>604</v>
      </c>
      <c r="B86" s="34" t="s">
        <v>217</v>
      </c>
      <c r="C86" s="35">
        <v>567</v>
      </c>
      <c r="D86" s="43" t="str">
        <f t="shared" si="11"/>
        <v>N/A</v>
      </c>
      <c r="E86" s="35">
        <v>552</v>
      </c>
      <c r="F86" s="43" t="str">
        <f t="shared" si="12"/>
        <v>N/A</v>
      </c>
      <c r="G86" s="35">
        <v>682</v>
      </c>
      <c r="H86" s="43" t="str">
        <f t="shared" si="13"/>
        <v>N/A</v>
      </c>
      <c r="I86" s="12">
        <v>-2.65</v>
      </c>
      <c r="J86" s="12">
        <v>23.55</v>
      </c>
      <c r="K86" s="44" t="s">
        <v>732</v>
      </c>
      <c r="L86" s="9" t="str">
        <f t="shared" si="14"/>
        <v>Yes</v>
      </c>
    </row>
    <row r="87" spans="1:12" x14ac:dyDescent="0.2">
      <c r="A87" s="4" t="s">
        <v>1444</v>
      </c>
      <c r="B87" s="34" t="s">
        <v>217</v>
      </c>
      <c r="C87" s="46">
        <v>109141.69136</v>
      </c>
      <c r="D87" s="43" t="str">
        <f t="shared" si="11"/>
        <v>N/A</v>
      </c>
      <c r="E87" s="46">
        <v>101034.45832999999</v>
      </c>
      <c r="F87" s="43" t="str">
        <f t="shared" si="12"/>
        <v>N/A</v>
      </c>
      <c r="G87" s="46">
        <v>43871.366568999998</v>
      </c>
      <c r="H87" s="43" t="str">
        <f t="shared" si="13"/>
        <v>N/A</v>
      </c>
      <c r="I87" s="12">
        <v>-7.43</v>
      </c>
      <c r="J87" s="12">
        <v>-56.6</v>
      </c>
      <c r="K87" s="44" t="s">
        <v>732</v>
      </c>
      <c r="L87" s="9" t="str">
        <f t="shared" si="14"/>
        <v>No</v>
      </c>
    </row>
    <row r="88" spans="1:12" x14ac:dyDescent="0.2">
      <c r="A88" s="45" t="s">
        <v>605</v>
      </c>
      <c r="B88" s="34" t="s">
        <v>217</v>
      </c>
      <c r="C88" s="46">
        <v>165489132</v>
      </c>
      <c r="D88" s="43" t="str">
        <f t="shared" si="11"/>
        <v>N/A</v>
      </c>
      <c r="E88" s="46">
        <v>202727012</v>
      </c>
      <c r="F88" s="43" t="str">
        <f t="shared" si="12"/>
        <v>N/A</v>
      </c>
      <c r="G88" s="46">
        <v>84924697</v>
      </c>
      <c r="H88" s="43" t="str">
        <f t="shared" si="13"/>
        <v>N/A</v>
      </c>
      <c r="I88" s="12">
        <v>22.5</v>
      </c>
      <c r="J88" s="12">
        <v>-58.1</v>
      </c>
      <c r="K88" s="44" t="s">
        <v>732</v>
      </c>
      <c r="L88" s="9" t="str">
        <f t="shared" si="14"/>
        <v>No</v>
      </c>
    </row>
    <row r="89" spans="1:12" x14ac:dyDescent="0.2">
      <c r="A89" s="48" t="s">
        <v>606</v>
      </c>
      <c r="B89" s="35" t="s">
        <v>217</v>
      </c>
      <c r="C89" s="35">
        <v>4504</v>
      </c>
      <c r="D89" s="43" t="str">
        <f t="shared" si="11"/>
        <v>N/A</v>
      </c>
      <c r="E89" s="35">
        <v>4375</v>
      </c>
      <c r="F89" s="43" t="str">
        <f t="shared" si="12"/>
        <v>N/A</v>
      </c>
      <c r="G89" s="35">
        <v>3419</v>
      </c>
      <c r="H89" s="43" t="str">
        <f t="shared" si="13"/>
        <v>N/A</v>
      </c>
      <c r="I89" s="12">
        <v>-2.86</v>
      </c>
      <c r="J89" s="12">
        <v>-21.9</v>
      </c>
      <c r="K89" s="49" t="s">
        <v>732</v>
      </c>
      <c r="L89" s="9" t="str">
        <f t="shared" si="14"/>
        <v>Yes</v>
      </c>
    </row>
    <row r="90" spans="1:12" x14ac:dyDescent="0.2">
      <c r="A90" s="45" t="s">
        <v>1445</v>
      </c>
      <c r="B90" s="34" t="s">
        <v>217</v>
      </c>
      <c r="C90" s="46">
        <v>36742.702487000002</v>
      </c>
      <c r="D90" s="43" t="str">
        <f t="shared" si="11"/>
        <v>N/A</v>
      </c>
      <c r="E90" s="46">
        <v>46337.602743000003</v>
      </c>
      <c r="F90" s="43" t="str">
        <f t="shared" si="12"/>
        <v>N/A</v>
      </c>
      <c r="G90" s="46">
        <v>24839.045627</v>
      </c>
      <c r="H90" s="43" t="str">
        <f t="shared" si="13"/>
        <v>N/A</v>
      </c>
      <c r="I90" s="12">
        <v>26.11</v>
      </c>
      <c r="J90" s="12">
        <v>-46.4</v>
      </c>
      <c r="K90" s="44" t="s">
        <v>732</v>
      </c>
      <c r="L90" s="9" t="str">
        <f t="shared" si="14"/>
        <v>No</v>
      </c>
    </row>
    <row r="91" spans="1:12" ht="25.5" x14ac:dyDescent="0.2">
      <c r="A91" s="45" t="s">
        <v>607</v>
      </c>
      <c r="B91" s="34" t="s">
        <v>217</v>
      </c>
      <c r="C91" s="46">
        <v>73294690</v>
      </c>
      <c r="D91" s="43" t="str">
        <f t="shared" si="11"/>
        <v>N/A</v>
      </c>
      <c r="E91" s="46">
        <v>73370666</v>
      </c>
      <c r="F91" s="43" t="str">
        <f t="shared" si="12"/>
        <v>N/A</v>
      </c>
      <c r="G91" s="46">
        <v>91564464</v>
      </c>
      <c r="H91" s="43" t="str">
        <f t="shared" si="13"/>
        <v>N/A</v>
      </c>
      <c r="I91" s="12">
        <v>0.1037</v>
      </c>
      <c r="J91" s="12">
        <v>24.8</v>
      </c>
      <c r="K91" s="44" t="s">
        <v>732</v>
      </c>
      <c r="L91" s="9" t="str">
        <f t="shared" si="14"/>
        <v>Yes</v>
      </c>
    </row>
    <row r="92" spans="1:12" x14ac:dyDescent="0.2">
      <c r="A92" s="45" t="s">
        <v>608</v>
      </c>
      <c r="B92" s="34" t="s">
        <v>217</v>
      </c>
      <c r="C92" s="35">
        <v>144104</v>
      </c>
      <c r="D92" s="43" t="str">
        <f t="shared" si="11"/>
        <v>N/A</v>
      </c>
      <c r="E92" s="35">
        <v>151616</v>
      </c>
      <c r="F92" s="43" t="str">
        <f t="shared" si="12"/>
        <v>N/A</v>
      </c>
      <c r="G92" s="35">
        <v>175117</v>
      </c>
      <c r="H92" s="43" t="str">
        <f t="shared" si="13"/>
        <v>N/A</v>
      </c>
      <c r="I92" s="12">
        <v>5.2130000000000001</v>
      </c>
      <c r="J92" s="12">
        <v>15.5</v>
      </c>
      <c r="K92" s="44" t="s">
        <v>732</v>
      </c>
      <c r="L92" s="9" t="str">
        <f t="shared" si="14"/>
        <v>Yes</v>
      </c>
    </row>
    <row r="93" spans="1:12" x14ac:dyDescent="0.2">
      <c r="A93" s="45" t="s">
        <v>1446</v>
      </c>
      <c r="B93" s="34" t="s">
        <v>217</v>
      </c>
      <c r="C93" s="46">
        <v>508.62356354000002</v>
      </c>
      <c r="D93" s="43" t="str">
        <f t="shared" si="11"/>
        <v>N/A</v>
      </c>
      <c r="E93" s="46">
        <v>483.92429558999999</v>
      </c>
      <c r="F93" s="43" t="str">
        <f t="shared" si="12"/>
        <v>N/A</v>
      </c>
      <c r="G93" s="46">
        <v>522.87592866</v>
      </c>
      <c r="H93" s="43" t="str">
        <f t="shared" si="13"/>
        <v>N/A</v>
      </c>
      <c r="I93" s="12">
        <v>-4.8600000000000003</v>
      </c>
      <c r="J93" s="12">
        <v>8.0489999999999995</v>
      </c>
      <c r="K93" s="44" t="s">
        <v>732</v>
      </c>
      <c r="L93" s="9" t="str">
        <f t="shared" si="14"/>
        <v>Yes</v>
      </c>
    </row>
    <row r="94" spans="1:12" x14ac:dyDescent="0.2">
      <c r="A94" s="45" t="s">
        <v>609</v>
      </c>
      <c r="B94" s="34" t="s">
        <v>217</v>
      </c>
      <c r="C94" s="46">
        <v>8861101</v>
      </c>
      <c r="D94" s="43" t="str">
        <f t="shared" si="11"/>
        <v>N/A</v>
      </c>
      <c r="E94" s="46">
        <v>9426147</v>
      </c>
      <c r="F94" s="43" t="str">
        <f t="shared" si="12"/>
        <v>N/A</v>
      </c>
      <c r="G94" s="46">
        <v>8428245</v>
      </c>
      <c r="H94" s="43" t="str">
        <f t="shared" si="13"/>
        <v>N/A</v>
      </c>
      <c r="I94" s="12">
        <v>6.3769999999999998</v>
      </c>
      <c r="J94" s="12">
        <v>-10.6</v>
      </c>
      <c r="K94" s="44" t="s">
        <v>732</v>
      </c>
      <c r="L94" s="9" t="str">
        <f t="shared" si="14"/>
        <v>Yes</v>
      </c>
    </row>
    <row r="95" spans="1:12" x14ac:dyDescent="0.2">
      <c r="A95" s="45" t="s">
        <v>610</v>
      </c>
      <c r="B95" s="34" t="s">
        <v>217</v>
      </c>
      <c r="C95" s="35">
        <v>21530</v>
      </c>
      <c r="D95" s="43" t="str">
        <f t="shared" si="11"/>
        <v>N/A</v>
      </c>
      <c r="E95" s="35">
        <v>22492</v>
      </c>
      <c r="F95" s="43" t="str">
        <f t="shared" si="12"/>
        <v>N/A</v>
      </c>
      <c r="G95" s="35">
        <v>23156</v>
      </c>
      <c r="H95" s="43" t="str">
        <f t="shared" si="13"/>
        <v>N/A</v>
      </c>
      <c r="I95" s="12">
        <v>4.468</v>
      </c>
      <c r="J95" s="12">
        <v>2.952</v>
      </c>
      <c r="K95" s="44" t="s">
        <v>732</v>
      </c>
      <c r="L95" s="9" t="str">
        <f t="shared" si="14"/>
        <v>Yes</v>
      </c>
    </row>
    <row r="96" spans="1:12" x14ac:dyDescent="0.2">
      <c r="A96" s="45" t="s">
        <v>1447</v>
      </c>
      <c r="B96" s="34" t="s">
        <v>217</v>
      </c>
      <c r="C96" s="46">
        <v>411.56994890999999</v>
      </c>
      <c r="D96" s="43" t="str">
        <f t="shared" si="11"/>
        <v>N/A</v>
      </c>
      <c r="E96" s="46">
        <v>419.08887604</v>
      </c>
      <c r="F96" s="43" t="str">
        <f t="shared" si="12"/>
        <v>N/A</v>
      </c>
      <c r="G96" s="46">
        <v>363.97672310000002</v>
      </c>
      <c r="H96" s="43" t="str">
        <f t="shared" si="13"/>
        <v>N/A</v>
      </c>
      <c r="I96" s="12">
        <v>1.827</v>
      </c>
      <c r="J96" s="12">
        <v>-13.2</v>
      </c>
      <c r="K96" s="44" t="s">
        <v>732</v>
      </c>
      <c r="L96" s="9" t="str">
        <f t="shared" si="14"/>
        <v>Yes</v>
      </c>
    </row>
    <row r="97" spans="1:12" ht="25.5" x14ac:dyDescent="0.2">
      <c r="A97" s="45" t="s">
        <v>611</v>
      </c>
      <c r="B97" s="34" t="s">
        <v>217</v>
      </c>
      <c r="C97" s="46">
        <v>8430116</v>
      </c>
      <c r="D97" s="43" t="str">
        <f t="shared" si="11"/>
        <v>N/A</v>
      </c>
      <c r="E97" s="46">
        <v>10036171</v>
      </c>
      <c r="F97" s="43" t="str">
        <f t="shared" si="12"/>
        <v>N/A</v>
      </c>
      <c r="G97" s="46">
        <v>29868614</v>
      </c>
      <c r="H97" s="43" t="str">
        <f t="shared" si="13"/>
        <v>N/A</v>
      </c>
      <c r="I97" s="12">
        <v>19.05</v>
      </c>
      <c r="J97" s="12">
        <v>197.6</v>
      </c>
      <c r="K97" s="44" t="s">
        <v>732</v>
      </c>
      <c r="L97" s="9" t="str">
        <f t="shared" si="14"/>
        <v>No</v>
      </c>
    </row>
    <row r="98" spans="1:12" x14ac:dyDescent="0.2">
      <c r="A98" s="45" t="s">
        <v>612</v>
      </c>
      <c r="B98" s="34" t="s">
        <v>217</v>
      </c>
      <c r="C98" s="35">
        <v>52315</v>
      </c>
      <c r="D98" s="43" t="str">
        <f t="shared" si="11"/>
        <v>N/A</v>
      </c>
      <c r="E98" s="35">
        <v>57918</v>
      </c>
      <c r="F98" s="43" t="str">
        <f t="shared" si="12"/>
        <v>N/A</v>
      </c>
      <c r="G98" s="35">
        <v>60730</v>
      </c>
      <c r="H98" s="43" t="str">
        <f t="shared" si="13"/>
        <v>N/A</v>
      </c>
      <c r="I98" s="12">
        <v>10.71</v>
      </c>
      <c r="J98" s="12">
        <v>4.8550000000000004</v>
      </c>
      <c r="K98" s="44" t="s">
        <v>732</v>
      </c>
      <c r="L98" s="9" t="str">
        <f t="shared" si="14"/>
        <v>Yes</v>
      </c>
    </row>
    <row r="99" spans="1:12" ht="25.5" x14ac:dyDescent="0.2">
      <c r="A99" s="45" t="s">
        <v>1448</v>
      </c>
      <c r="B99" s="34" t="s">
        <v>217</v>
      </c>
      <c r="C99" s="46">
        <v>161.14146994000001</v>
      </c>
      <c r="D99" s="43" t="str">
        <f t="shared" si="11"/>
        <v>N/A</v>
      </c>
      <c r="E99" s="46">
        <v>173.28241652</v>
      </c>
      <c r="F99" s="43" t="str">
        <f t="shared" si="12"/>
        <v>N/A</v>
      </c>
      <c r="G99" s="46">
        <v>491.82634611999998</v>
      </c>
      <c r="H99" s="43" t="str">
        <f t="shared" si="13"/>
        <v>N/A</v>
      </c>
      <c r="I99" s="12">
        <v>7.5339999999999998</v>
      </c>
      <c r="J99" s="12">
        <v>183.8</v>
      </c>
      <c r="K99" s="44" t="s">
        <v>732</v>
      </c>
      <c r="L99" s="9" t="str">
        <f t="shared" si="14"/>
        <v>No</v>
      </c>
    </row>
    <row r="100" spans="1:12" ht="25.5" x14ac:dyDescent="0.2">
      <c r="A100" s="45" t="s">
        <v>613</v>
      </c>
      <c r="B100" s="34" t="s">
        <v>217</v>
      </c>
      <c r="C100" s="46">
        <v>54565783</v>
      </c>
      <c r="D100" s="43" t="str">
        <f t="shared" si="11"/>
        <v>N/A</v>
      </c>
      <c r="E100" s="46">
        <v>52950840</v>
      </c>
      <c r="F100" s="43" t="str">
        <f t="shared" si="12"/>
        <v>N/A</v>
      </c>
      <c r="G100" s="46">
        <v>88151717</v>
      </c>
      <c r="H100" s="43" t="str">
        <f t="shared" si="13"/>
        <v>N/A</v>
      </c>
      <c r="I100" s="12">
        <v>-2.96</v>
      </c>
      <c r="J100" s="12">
        <v>66.48</v>
      </c>
      <c r="K100" s="44" t="s">
        <v>732</v>
      </c>
      <c r="L100" s="9" t="str">
        <f t="shared" si="14"/>
        <v>No</v>
      </c>
    </row>
    <row r="101" spans="1:12" x14ac:dyDescent="0.2">
      <c r="A101" s="45" t="s">
        <v>614</v>
      </c>
      <c r="B101" s="34" t="s">
        <v>217</v>
      </c>
      <c r="C101" s="35">
        <v>73333</v>
      </c>
      <c r="D101" s="43" t="str">
        <f t="shared" si="11"/>
        <v>N/A</v>
      </c>
      <c r="E101" s="35">
        <v>75310</v>
      </c>
      <c r="F101" s="43" t="str">
        <f t="shared" si="12"/>
        <v>N/A</v>
      </c>
      <c r="G101" s="35">
        <v>89318</v>
      </c>
      <c r="H101" s="43" t="str">
        <f t="shared" si="13"/>
        <v>N/A</v>
      </c>
      <c r="I101" s="12">
        <v>2.6960000000000002</v>
      </c>
      <c r="J101" s="12">
        <v>18.600000000000001</v>
      </c>
      <c r="K101" s="44" t="s">
        <v>732</v>
      </c>
      <c r="L101" s="9" t="str">
        <f t="shared" si="14"/>
        <v>Yes</v>
      </c>
    </row>
    <row r="102" spans="1:12" x14ac:dyDescent="0.2">
      <c r="A102" s="45" t="s">
        <v>1449</v>
      </c>
      <c r="B102" s="34" t="s">
        <v>217</v>
      </c>
      <c r="C102" s="46">
        <v>744.08224127999995</v>
      </c>
      <c r="D102" s="43" t="str">
        <f t="shared" si="11"/>
        <v>N/A</v>
      </c>
      <c r="E102" s="46">
        <v>703.10503253000002</v>
      </c>
      <c r="F102" s="43" t="str">
        <f t="shared" si="12"/>
        <v>N/A</v>
      </c>
      <c r="G102" s="46">
        <v>986.94235204999995</v>
      </c>
      <c r="H102" s="43" t="str">
        <f t="shared" si="13"/>
        <v>N/A</v>
      </c>
      <c r="I102" s="12">
        <v>-5.51</v>
      </c>
      <c r="J102" s="12">
        <v>40.369999999999997</v>
      </c>
      <c r="K102" s="44" t="s">
        <v>732</v>
      </c>
      <c r="L102" s="9" t="str">
        <f t="shared" si="14"/>
        <v>No</v>
      </c>
    </row>
    <row r="103" spans="1:12" x14ac:dyDescent="0.2">
      <c r="A103" s="45" t="s">
        <v>615</v>
      </c>
      <c r="B103" s="34" t="s">
        <v>217</v>
      </c>
      <c r="C103" s="46">
        <v>44385628</v>
      </c>
      <c r="D103" s="43" t="str">
        <f t="shared" si="11"/>
        <v>N/A</v>
      </c>
      <c r="E103" s="46">
        <v>41857545</v>
      </c>
      <c r="F103" s="43" t="str">
        <f t="shared" si="12"/>
        <v>N/A</v>
      </c>
      <c r="G103" s="46">
        <v>48359092</v>
      </c>
      <c r="H103" s="43" t="str">
        <f t="shared" si="13"/>
        <v>N/A</v>
      </c>
      <c r="I103" s="12">
        <v>-5.7</v>
      </c>
      <c r="J103" s="12">
        <v>15.53</v>
      </c>
      <c r="K103" s="44" t="s">
        <v>732</v>
      </c>
      <c r="L103" s="9" t="str">
        <f t="shared" si="14"/>
        <v>Yes</v>
      </c>
    </row>
    <row r="104" spans="1:12" x14ac:dyDescent="0.2">
      <c r="A104" s="45" t="s">
        <v>616</v>
      </c>
      <c r="B104" s="34" t="s">
        <v>217</v>
      </c>
      <c r="C104" s="35">
        <v>64365</v>
      </c>
      <c r="D104" s="43" t="str">
        <f t="shared" si="11"/>
        <v>N/A</v>
      </c>
      <c r="E104" s="35">
        <v>70849</v>
      </c>
      <c r="F104" s="43" t="str">
        <f t="shared" si="12"/>
        <v>N/A</v>
      </c>
      <c r="G104" s="35">
        <v>66941</v>
      </c>
      <c r="H104" s="43" t="str">
        <f t="shared" si="13"/>
        <v>N/A</v>
      </c>
      <c r="I104" s="12">
        <v>10.07</v>
      </c>
      <c r="J104" s="12">
        <v>-5.52</v>
      </c>
      <c r="K104" s="44" t="s">
        <v>732</v>
      </c>
      <c r="L104" s="9" t="str">
        <f t="shared" si="14"/>
        <v>Yes</v>
      </c>
    </row>
    <row r="105" spans="1:12" x14ac:dyDescent="0.2">
      <c r="A105" s="45" t="s">
        <v>1450</v>
      </c>
      <c r="B105" s="34" t="s">
        <v>217</v>
      </c>
      <c r="C105" s="46">
        <v>689.59260468000002</v>
      </c>
      <c r="D105" s="43" t="str">
        <f t="shared" si="11"/>
        <v>N/A</v>
      </c>
      <c r="E105" s="46">
        <v>590.79937614000005</v>
      </c>
      <c r="F105" s="43" t="str">
        <f t="shared" si="12"/>
        <v>N/A</v>
      </c>
      <c r="G105" s="46">
        <v>722.41364783999995</v>
      </c>
      <c r="H105" s="43" t="str">
        <f t="shared" si="13"/>
        <v>N/A</v>
      </c>
      <c r="I105" s="12">
        <v>-14.3</v>
      </c>
      <c r="J105" s="12">
        <v>22.28</v>
      </c>
      <c r="K105" s="44" t="s">
        <v>732</v>
      </c>
      <c r="L105" s="9" t="str">
        <f t="shared" si="14"/>
        <v>Yes</v>
      </c>
    </row>
    <row r="106" spans="1:12" ht="25.5" x14ac:dyDescent="0.2">
      <c r="A106" s="45" t="s">
        <v>617</v>
      </c>
      <c r="B106" s="34" t="s">
        <v>217</v>
      </c>
      <c r="C106" s="46">
        <v>4172401</v>
      </c>
      <c r="D106" s="43" t="str">
        <f t="shared" si="11"/>
        <v>N/A</v>
      </c>
      <c r="E106" s="46">
        <v>3363337</v>
      </c>
      <c r="F106" s="43" t="str">
        <f t="shared" si="12"/>
        <v>N/A</v>
      </c>
      <c r="G106" s="46">
        <v>4336138</v>
      </c>
      <c r="H106" s="43" t="str">
        <f t="shared" si="13"/>
        <v>N/A</v>
      </c>
      <c r="I106" s="12">
        <v>-19.399999999999999</v>
      </c>
      <c r="J106" s="12">
        <v>28.92</v>
      </c>
      <c r="K106" s="44" t="s">
        <v>732</v>
      </c>
      <c r="L106" s="9" t="str">
        <f t="shared" si="14"/>
        <v>Yes</v>
      </c>
    </row>
    <row r="107" spans="1:12" x14ac:dyDescent="0.2">
      <c r="A107" s="45" t="s">
        <v>618</v>
      </c>
      <c r="B107" s="34" t="s">
        <v>217</v>
      </c>
      <c r="C107" s="35">
        <v>1749</v>
      </c>
      <c r="D107" s="43" t="str">
        <f t="shared" si="11"/>
        <v>N/A</v>
      </c>
      <c r="E107" s="35">
        <v>1522</v>
      </c>
      <c r="F107" s="43" t="str">
        <f t="shared" si="12"/>
        <v>N/A</v>
      </c>
      <c r="G107" s="35">
        <v>1839</v>
      </c>
      <c r="H107" s="43" t="str">
        <f t="shared" si="13"/>
        <v>N/A</v>
      </c>
      <c r="I107" s="12">
        <v>-13</v>
      </c>
      <c r="J107" s="12">
        <v>20.83</v>
      </c>
      <c r="K107" s="44" t="s">
        <v>732</v>
      </c>
      <c r="L107" s="9" t="str">
        <f t="shared" si="14"/>
        <v>Yes</v>
      </c>
    </row>
    <row r="108" spans="1:12" ht="25.5" x14ac:dyDescent="0.2">
      <c r="A108" s="45" t="s">
        <v>1451</v>
      </c>
      <c r="B108" s="34" t="s">
        <v>217</v>
      </c>
      <c r="C108" s="46">
        <v>2385.5923385000001</v>
      </c>
      <c r="D108" s="43" t="str">
        <f t="shared" si="11"/>
        <v>N/A</v>
      </c>
      <c r="E108" s="46">
        <v>2209.8140604</v>
      </c>
      <c r="F108" s="43" t="str">
        <f t="shared" si="12"/>
        <v>N/A</v>
      </c>
      <c r="G108" s="46">
        <v>2357.8781947000002</v>
      </c>
      <c r="H108" s="43" t="str">
        <f t="shared" si="13"/>
        <v>N/A</v>
      </c>
      <c r="I108" s="12">
        <v>-7.37</v>
      </c>
      <c r="J108" s="12">
        <v>6.7</v>
      </c>
      <c r="K108" s="44" t="s">
        <v>732</v>
      </c>
      <c r="L108" s="9" t="str">
        <f t="shared" si="14"/>
        <v>Yes</v>
      </c>
    </row>
    <row r="109" spans="1:12" ht="25.5" x14ac:dyDescent="0.2">
      <c r="A109" s="45" t="s">
        <v>619</v>
      </c>
      <c r="B109" s="34" t="s">
        <v>217</v>
      </c>
      <c r="C109" s="46">
        <v>27390888</v>
      </c>
      <c r="D109" s="43" t="str">
        <f t="shared" si="11"/>
        <v>N/A</v>
      </c>
      <c r="E109" s="46">
        <v>29827653</v>
      </c>
      <c r="F109" s="43" t="str">
        <f t="shared" si="12"/>
        <v>N/A</v>
      </c>
      <c r="G109" s="46">
        <v>43167736</v>
      </c>
      <c r="H109" s="43" t="str">
        <f t="shared" si="13"/>
        <v>N/A</v>
      </c>
      <c r="I109" s="12">
        <v>8.8960000000000008</v>
      </c>
      <c r="J109" s="12">
        <v>44.72</v>
      </c>
      <c r="K109" s="44" t="s">
        <v>732</v>
      </c>
      <c r="L109" s="9" t="str">
        <f t="shared" si="14"/>
        <v>No</v>
      </c>
    </row>
    <row r="110" spans="1:12" x14ac:dyDescent="0.2">
      <c r="A110" s="45" t="s">
        <v>620</v>
      </c>
      <c r="B110" s="34" t="s">
        <v>217</v>
      </c>
      <c r="C110" s="35">
        <v>100558</v>
      </c>
      <c r="D110" s="43" t="str">
        <f t="shared" si="11"/>
        <v>N/A</v>
      </c>
      <c r="E110" s="35">
        <v>107614</v>
      </c>
      <c r="F110" s="43" t="str">
        <f t="shared" si="12"/>
        <v>N/A</v>
      </c>
      <c r="G110" s="35">
        <v>124749</v>
      </c>
      <c r="H110" s="43" t="str">
        <f t="shared" si="13"/>
        <v>N/A</v>
      </c>
      <c r="I110" s="12">
        <v>7.0170000000000003</v>
      </c>
      <c r="J110" s="12">
        <v>15.92</v>
      </c>
      <c r="K110" s="44" t="s">
        <v>732</v>
      </c>
      <c r="L110" s="9" t="str">
        <f t="shared" si="14"/>
        <v>Yes</v>
      </c>
    </row>
    <row r="111" spans="1:12" x14ac:dyDescent="0.2">
      <c r="A111" s="45" t="s">
        <v>1452</v>
      </c>
      <c r="B111" s="34" t="s">
        <v>217</v>
      </c>
      <c r="C111" s="46">
        <v>272.38894965999998</v>
      </c>
      <c r="D111" s="43" t="str">
        <f t="shared" si="11"/>
        <v>N/A</v>
      </c>
      <c r="E111" s="46">
        <v>277.17260764999997</v>
      </c>
      <c r="F111" s="43" t="str">
        <f t="shared" si="12"/>
        <v>N/A</v>
      </c>
      <c r="G111" s="46">
        <v>346.03672975000001</v>
      </c>
      <c r="H111" s="43" t="str">
        <f t="shared" si="13"/>
        <v>N/A</v>
      </c>
      <c r="I111" s="12">
        <v>1.756</v>
      </c>
      <c r="J111" s="12">
        <v>24.85</v>
      </c>
      <c r="K111" s="44" t="s">
        <v>732</v>
      </c>
      <c r="L111" s="9" t="str">
        <f t="shared" si="14"/>
        <v>Yes</v>
      </c>
    </row>
    <row r="112" spans="1:12" x14ac:dyDescent="0.2">
      <c r="A112" s="45" t="s">
        <v>621</v>
      </c>
      <c r="B112" s="34" t="s">
        <v>217</v>
      </c>
      <c r="C112" s="46">
        <v>112637538</v>
      </c>
      <c r="D112" s="43" t="str">
        <f t="shared" si="11"/>
        <v>N/A</v>
      </c>
      <c r="E112" s="46">
        <v>118786200</v>
      </c>
      <c r="F112" s="43" t="str">
        <f t="shared" si="12"/>
        <v>N/A</v>
      </c>
      <c r="G112" s="46">
        <v>121009123</v>
      </c>
      <c r="H112" s="43" t="str">
        <f t="shared" si="13"/>
        <v>N/A</v>
      </c>
      <c r="I112" s="12">
        <v>5.4589999999999996</v>
      </c>
      <c r="J112" s="12">
        <v>1.871</v>
      </c>
      <c r="K112" s="44" t="s">
        <v>732</v>
      </c>
      <c r="L112" s="9" t="str">
        <f t="shared" si="14"/>
        <v>Yes</v>
      </c>
    </row>
    <row r="113" spans="1:12" x14ac:dyDescent="0.2">
      <c r="A113" s="45" t="s">
        <v>622</v>
      </c>
      <c r="B113" s="34" t="s">
        <v>217</v>
      </c>
      <c r="C113" s="35">
        <v>123949</v>
      </c>
      <c r="D113" s="43" t="str">
        <f t="shared" si="11"/>
        <v>N/A</v>
      </c>
      <c r="E113" s="35">
        <v>138041</v>
      </c>
      <c r="F113" s="43" t="str">
        <f t="shared" si="12"/>
        <v>N/A</v>
      </c>
      <c r="G113" s="35">
        <v>146403</v>
      </c>
      <c r="H113" s="43" t="str">
        <f t="shared" si="13"/>
        <v>N/A</v>
      </c>
      <c r="I113" s="12">
        <v>11.37</v>
      </c>
      <c r="J113" s="12">
        <v>6.0579999999999998</v>
      </c>
      <c r="K113" s="44" t="s">
        <v>732</v>
      </c>
      <c r="L113" s="9" t="str">
        <f t="shared" si="14"/>
        <v>Yes</v>
      </c>
    </row>
    <row r="114" spans="1:12" x14ac:dyDescent="0.2">
      <c r="A114" s="45" t="s">
        <v>1453</v>
      </c>
      <c r="B114" s="34" t="s">
        <v>217</v>
      </c>
      <c r="C114" s="46">
        <v>908.74099831000001</v>
      </c>
      <c r="D114" s="43" t="str">
        <f t="shared" si="11"/>
        <v>N/A</v>
      </c>
      <c r="E114" s="46">
        <v>860.51390529000003</v>
      </c>
      <c r="F114" s="43" t="str">
        <f t="shared" si="12"/>
        <v>N/A</v>
      </c>
      <c r="G114" s="46">
        <v>826.54811035</v>
      </c>
      <c r="H114" s="43" t="str">
        <f t="shared" si="13"/>
        <v>N/A</v>
      </c>
      <c r="I114" s="12">
        <v>-5.31</v>
      </c>
      <c r="J114" s="12">
        <v>-3.95</v>
      </c>
      <c r="K114" s="44" t="s">
        <v>732</v>
      </c>
      <c r="L114" s="9" t="str">
        <f t="shared" si="14"/>
        <v>Yes</v>
      </c>
    </row>
    <row r="115" spans="1:12" ht="25.5" x14ac:dyDescent="0.2">
      <c r="A115" s="45" t="s">
        <v>623</v>
      </c>
      <c r="B115" s="34" t="s">
        <v>217</v>
      </c>
      <c r="C115" s="46">
        <v>70527451</v>
      </c>
      <c r="D115" s="43" t="str">
        <f t="shared" si="11"/>
        <v>N/A</v>
      </c>
      <c r="E115" s="46">
        <v>65640876</v>
      </c>
      <c r="F115" s="43" t="str">
        <f t="shared" si="12"/>
        <v>N/A</v>
      </c>
      <c r="G115" s="46">
        <v>167374213</v>
      </c>
      <c r="H115" s="43" t="str">
        <f t="shared" si="13"/>
        <v>N/A</v>
      </c>
      <c r="I115" s="12">
        <v>-6.93</v>
      </c>
      <c r="J115" s="12">
        <v>155</v>
      </c>
      <c r="K115" s="44" t="s">
        <v>732</v>
      </c>
      <c r="L115" s="9" t="str">
        <f t="shared" si="14"/>
        <v>No</v>
      </c>
    </row>
    <row r="116" spans="1:12" x14ac:dyDescent="0.2">
      <c r="A116" s="48" t="s">
        <v>624</v>
      </c>
      <c r="B116" s="35" t="s">
        <v>217</v>
      </c>
      <c r="C116" s="35">
        <v>25135</v>
      </c>
      <c r="D116" s="43" t="str">
        <f t="shared" si="11"/>
        <v>N/A</v>
      </c>
      <c r="E116" s="35">
        <v>24743</v>
      </c>
      <c r="F116" s="43" t="str">
        <f t="shared" si="12"/>
        <v>N/A</v>
      </c>
      <c r="G116" s="35">
        <v>75884</v>
      </c>
      <c r="H116" s="43" t="str">
        <f t="shared" si="13"/>
        <v>N/A</v>
      </c>
      <c r="I116" s="12">
        <v>-1.56</v>
      </c>
      <c r="J116" s="12">
        <v>206.7</v>
      </c>
      <c r="K116" s="49" t="s">
        <v>732</v>
      </c>
      <c r="L116" s="9" t="str">
        <f t="shared" si="14"/>
        <v>No</v>
      </c>
    </row>
    <row r="117" spans="1:12" ht="25.5" x14ac:dyDescent="0.2">
      <c r="A117" s="45" t="s">
        <v>1454</v>
      </c>
      <c r="B117" s="34" t="s">
        <v>217</v>
      </c>
      <c r="C117" s="46">
        <v>2805.9459320000001</v>
      </c>
      <c r="D117" s="43" t="str">
        <f t="shared" si="11"/>
        <v>N/A</v>
      </c>
      <c r="E117" s="46">
        <v>2652.9069232000002</v>
      </c>
      <c r="F117" s="43" t="str">
        <f t="shared" si="12"/>
        <v>N/A</v>
      </c>
      <c r="G117" s="46">
        <v>2205.6588081999998</v>
      </c>
      <c r="H117" s="43" t="str">
        <f t="shared" si="13"/>
        <v>N/A</v>
      </c>
      <c r="I117" s="12">
        <v>-5.45</v>
      </c>
      <c r="J117" s="12">
        <v>-16.899999999999999</v>
      </c>
      <c r="K117" s="44" t="s">
        <v>732</v>
      </c>
      <c r="L117" s="9" t="str">
        <f t="shared" si="14"/>
        <v>Yes</v>
      </c>
    </row>
    <row r="118" spans="1:12" ht="25.5" x14ac:dyDescent="0.2">
      <c r="A118" s="45" t="s">
        <v>625</v>
      </c>
      <c r="B118" s="34" t="s">
        <v>217</v>
      </c>
      <c r="C118" s="46">
        <v>20901009</v>
      </c>
      <c r="D118" s="43" t="str">
        <f t="shared" si="11"/>
        <v>N/A</v>
      </c>
      <c r="E118" s="46">
        <v>18854343</v>
      </c>
      <c r="F118" s="43" t="str">
        <f t="shared" si="12"/>
        <v>N/A</v>
      </c>
      <c r="G118" s="46">
        <v>14669689</v>
      </c>
      <c r="H118" s="43" t="str">
        <f t="shared" si="13"/>
        <v>N/A</v>
      </c>
      <c r="I118" s="12">
        <v>-9.7899999999999991</v>
      </c>
      <c r="J118" s="12">
        <v>-22.2</v>
      </c>
      <c r="K118" s="44" t="s">
        <v>732</v>
      </c>
      <c r="L118" s="9" t="str">
        <f t="shared" si="14"/>
        <v>Yes</v>
      </c>
    </row>
    <row r="119" spans="1:12" x14ac:dyDescent="0.2">
      <c r="A119" s="45" t="s">
        <v>626</v>
      </c>
      <c r="B119" s="34" t="s">
        <v>217</v>
      </c>
      <c r="C119" s="35">
        <v>17650</v>
      </c>
      <c r="D119" s="43" t="str">
        <f t="shared" si="11"/>
        <v>N/A</v>
      </c>
      <c r="E119" s="35">
        <v>16572</v>
      </c>
      <c r="F119" s="43" t="str">
        <f t="shared" si="12"/>
        <v>N/A</v>
      </c>
      <c r="G119" s="35">
        <v>17650</v>
      </c>
      <c r="H119" s="43" t="str">
        <f t="shared" si="13"/>
        <v>N/A</v>
      </c>
      <c r="I119" s="12">
        <v>-6.11</v>
      </c>
      <c r="J119" s="12">
        <v>6.5049999999999999</v>
      </c>
      <c r="K119" s="44" t="s">
        <v>732</v>
      </c>
      <c r="L119" s="9" t="str">
        <f t="shared" si="14"/>
        <v>Yes</v>
      </c>
    </row>
    <row r="120" spans="1:12" ht="25.5" x14ac:dyDescent="0.2">
      <c r="A120" s="45" t="s">
        <v>1455</v>
      </c>
      <c r="B120" s="34" t="s">
        <v>217</v>
      </c>
      <c r="C120" s="46">
        <v>1184.1931445</v>
      </c>
      <c r="D120" s="43" t="str">
        <f t="shared" si="11"/>
        <v>N/A</v>
      </c>
      <c r="E120" s="46">
        <v>1137.7228458</v>
      </c>
      <c r="F120" s="43" t="str">
        <f t="shared" si="12"/>
        <v>N/A</v>
      </c>
      <c r="G120" s="46">
        <v>831.14385269000002</v>
      </c>
      <c r="H120" s="43" t="str">
        <f t="shared" si="13"/>
        <v>N/A</v>
      </c>
      <c r="I120" s="12">
        <v>-3.92</v>
      </c>
      <c r="J120" s="12">
        <v>-26.9</v>
      </c>
      <c r="K120" s="44" t="s">
        <v>732</v>
      </c>
      <c r="L120" s="9" t="str">
        <f t="shared" si="14"/>
        <v>Yes</v>
      </c>
    </row>
    <row r="121" spans="1:12" ht="25.5" x14ac:dyDescent="0.2">
      <c r="A121" s="45" t="s">
        <v>627</v>
      </c>
      <c r="B121" s="34" t="s">
        <v>217</v>
      </c>
      <c r="C121" s="46">
        <v>71876737</v>
      </c>
      <c r="D121" s="43" t="str">
        <f t="shared" si="11"/>
        <v>N/A</v>
      </c>
      <c r="E121" s="46">
        <v>74445855</v>
      </c>
      <c r="F121" s="43" t="str">
        <f t="shared" si="12"/>
        <v>N/A</v>
      </c>
      <c r="G121" s="46">
        <v>11778384</v>
      </c>
      <c r="H121" s="43" t="str">
        <f t="shared" si="13"/>
        <v>N/A</v>
      </c>
      <c r="I121" s="12">
        <v>3.5739999999999998</v>
      </c>
      <c r="J121" s="12">
        <v>-84.2</v>
      </c>
      <c r="K121" s="44" t="s">
        <v>732</v>
      </c>
      <c r="L121" s="9" t="str">
        <f t="shared" si="14"/>
        <v>No</v>
      </c>
    </row>
    <row r="122" spans="1:12" x14ac:dyDescent="0.2">
      <c r="A122" s="45" t="s">
        <v>628</v>
      </c>
      <c r="B122" s="34" t="s">
        <v>217</v>
      </c>
      <c r="C122" s="35">
        <v>6970</v>
      </c>
      <c r="D122" s="43" t="str">
        <f t="shared" si="11"/>
        <v>N/A</v>
      </c>
      <c r="E122" s="35">
        <v>7280</v>
      </c>
      <c r="F122" s="43" t="str">
        <f t="shared" si="12"/>
        <v>N/A</v>
      </c>
      <c r="G122" s="35">
        <v>4657</v>
      </c>
      <c r="H122" s="43" t="str">
        <f t="shared" si="13"/>
        <v>N/A</v>
      </c>
      <c r="I122" s="12">
        <v>4.4480000000000004</v>
      </c>
      <c r="J122" s="12">
        <v>-36</v>
      </c>
      <c r="K122" s="44" t="s">
        <v>732</v>
      </c>
      <c r="L122" s="9" t="str">
        <f t="shared" si="14"/>
        <v>No</v>
      </c>
    </row>
    <row r="123" spans="1:12" ht="25.5" x14ac:dyDescent="0.2">
      <c r="A123" s="45" t="s">
        <v>1456</v>
      </c>
      <c r="B123" s="34" t="s">
        <v>217</v>
      </c>
      <c r="C123" s="46">
        <v>10312.300861</v>
      </c>
      <c r="D123" s="43" t="str">
        <f t="shared" si="11"/>
        <v>N/A</v>
      </c>
      <c r="E123" s="46">
        <v>10226.078984</v>
      </c>
      <c r="F123" s="43" t="str">
        <f t="shared" si="12"/>
        <v>N/A</v>
      </c>
      <c r="G123" s="46">
        <v>2529.1784410999999</v>
      </c>
      <c r="H123" s="43" t="str">
        <f t="shared" si="13"/>
        <v>N/A</v>
      </c>
      <c r="I123" s="12">
        <v>-0.83599999999999997</v>
      </c>
      <c r="J123" s="12">
        <v>-75.3</v>
      </c>
      <c r="K123" s="44" t="s">
        <v>732</v>
      </c>
      <c r="L123" s="9" t="str">
        <f t="shared" si="14"/>
        <v>No</v>
      </c>
    </row>
    <row r="124" spans="1:12" ht="25.5" x14ac:dyDescent="0.2">
      <c r="A124" s="45" t="s">
        <v>629</v>
      </c>
      <c r="B124" s="34" t="s">
        <v>217</v>
      </c>
      <c r="C124" s="46">
        <v>13584918</v>
      </c>
      <c r="D124" s="43" t="str">
        <f t="shared" si="11"/>
        <v>N/A</v>
      </c>
      <c r="E124" s="46">
        <v>12694325</v>
      </c>
      <c r="F124" s="43" t="str">
        <f t="shared" si="12"/>
        <v>N/A</v>
      </c>
      <c r="G124" s="46">
        <v>13253873</v>
      </c>
      <c r="H124" s="43" t="str">
        <f t="shared" si="13"/>
        <v>N/A</v>
      </c>
      <c r="I124" s="12">
        <v>-6.56</v>
      </c>
      <c r="J124" s="12">
        <v>4.4080000000000004</v>
      </c>
      <c r="K124" s="44" t="s">
        <v>732</v>
      </c>
      <c r="L124" s="9" t="str">
        <f t="shared" si="14"/>
        <v>Yes</v>
      </c>
    </row>
    <row r="125" spans="1:12" ht="25.5" x14ac:dyDescent="0.2">
      <c r="A125" s="45" t="s">
        <v>630</v>
      </c>
      <c r="B125" s="34" t="s">
        <v>217</v>
      </c>
      <c r="C125" s="35">
        <v>12191</v>
      </c>
      <c r="D125" s="43" t="str">
        <f t="shared" si="11"/>
        <v>N/A</v>
      </c>
      <c r="E125" s="35">
        <v>12524</v>
      </c>
      <c r="F125" s="43" t="str">
        <f t="shared" si="12"/>
        <v>N/A</v>
      </c>
      <c r="G125" s="35">
        <v>13351</v>
      </c>
      <c r="H125" s="43" t="str">
        <f t="shared" si="13"/>
        <v>N/A</v>
      </c>
      <c r="I125" s="12">
        <v>2.7320000000000002</v>
      </c>
      <c r="J125" s="12">
        <v>6.6029999999999998</v>
      </c>
      <c r="K125" s="44" t="s">
        <v>732</v>
      </c>
      <c r="L125" s="9" t="str">
        <f t="shared" si="14"/>
        <v>Yes</v>
      </c>
    </row>
    <row r="126" spans="1:12" ht="25.5" x14ac:dyDescent="0.2">
      <c r="A126" s="45" t="s">
        <v>1457</v>
      </c>
      <c r="B126" s="34" t="s">
        <v>217</v>
      </c>
      <c r="C126" s="46">
        <v>1114.3399228999999</v>
      </c>
      <c r="D126" s="43" t="str">
        <f t="shared" si="11"/>
        <v>N/A</v>
      </c>
      <c r="E126" s="46">
        <v>1013.5998882</v>
      </c>
      <c r="F126" s="43" t="str">
        <f t="shared" si="12"/>
        <v>N/A</v>
      </c>
      <c r="G126" s="46">
        <v>992.72511422000002</v>
      </c>
      <c r="H126" s="43" t="str">
        <f t="shared" si="13"/>
        <v>N/A</v>
      </c>
      <c r="I126" s="12">
        <v>-9.0399999999999991</v>
      </c>
      <c r="J126" s="12">
        <v>-2.06</v>
      </c>
      <c r="K126" s="44" t="s">
        <v>732</v>
      </c>
      <c r="L126" s="9" t="str">
        <f t="shared" si="14"/>
        <v>Yes</v>
      </c>
    </row>
    <row r="127" spans="1:12" ht="25.5" x14ac:dyDescent="0.2">
      <c r="A127" s="45" t="s">
        <v>631</v>
      </c>
      <c r="B127" s="34" t="s">
        <v>217</v>
      </c>
      <c r="C127" s="46">
        <v>4175651</v>
      </c>
      <c r="D127" s="43" t="str">
        <f t="shared" si="11"/>
        <v>N/A</v>
      </c>
      <c r="E127" s="46">
        <v>3966703</v>
      </c>
      <c r="F127" s="43" t="str">
        <f t="shared" si="12"/>
        <v>N/A</v>
      </c>
      <c r="G127" s="46">
        <v>2289289</v>
      </c>
      <c r="H127" s="43" t="str">
        <f t="shared" si="13"/>
        <v>N/A</v>
      </c>
      <c r="I127" s="12">
        <v>-5</v>
      </c>
      <c r="J127" s="12">
        <v>-42.3</v>
      </c>
      <c r="K127" s="44" t="s">
        <v>732</v>
      </c>
      <c r="L127" s="9" t="str">
        <f t="shared" si="14"/>
        <v>No</v>
      </c>
    </row>
    <row r="128" spans="1:12" x14ac:dyDescent="0.2">
      <c r="A128" s="45" t="s">
        <v>632</v>
      </c>
      <c r="B128" s="34" t="s">
        <v>217</v>
      </c>
      <c r="C128" s="35">
        <v>8695</v>
      </c>
      <c r="D128" s="43" t="str">
        <f t="shared" si="11"/>
        <v>N/A</v>
      </c>
      <c r="E128" s="35">
        <v>9362</v>
      </c>
      <c r="F128" s="43" t="str">
        <f t="shared" si="12"/>
        <v>N/A</v>
      </c>
      <c r="G128" s="35">
        <v>3766</v>
      </c>
      <c r="H128" s="43" t="str">
        <f t="shared" si="13"/>
        <v>N/A</v>
      </c>
      <c r="I128" s="12">
        <v>7.6710000000000003</v>
      </c>
      <c r="J128" s="12">
        <v>-59.8</v>
      </c>
      <c r="K128" s="44" t="s">
        <v>732</v>
      </c>
      <c r="L128" s="9" t="str">
        <f t="shared" si="14"/>
        <v>No</v>
      </c>
    </row>
    <row r="129" spans="1:12" ht="25.5" x14ac:dyDescent="0.2">
      <c r="A129" s="45" t="s">
        <v>1458</v>
      </c>
      <c r="B129" s="34" t="s">
        <v>217</v>
      </c>
      <c r="C129" s="46">
        <v>480.23588268999998</v>
      </c>
      <c r="D129" s="43" t="str">
        <f t="shared" si="11"/>
        <v>N/A</v>
      </c>
      <c r="E129" s="46">
        <v>423.70252083000003</v>
      </c>
      <c r="F129" s="43" t="str">
        <f t="shared" si="12"/>
        <v>N/A</v>
      </c>
      <c r="G129" s="46">
        <v>607.88343069999996</v>
      </c>
      <c r="H129" s="43" t="str">
        <f t="shared" si="13"/>
        <v>N/A</v>
      </c>
      <c r="I129" s="12">
        <v>-11.8</v>
      </c>
      <c r="J129" s="12">
        <v>43.47</v>
      </c>
      <c r="K129" s="44" t="s">
        <v>732</v>
      </c>
      <c r="L129" s="9" t="str">
        <f t="shared" si="14"/>
        <v>No</v>
      </c>
    </row>
    <row r="130" spans="1:12" ht="25.5" x14ac:dyDescent="0.2">
      <c r="A130" s="45" t="s">
        <v>633</v>
      </c>
      <c r="B130" s="34" t="s">
        <v>217</v>
      </c>
      <c r="C130" s="46">
        <v>15002418</v>
      </c>
      <c r="D130" s="43" t="str">
        <f t="shared" si="11"/>
        <v>N/A</v>
      </c>
      <c r="E130" s="46">
        <v>18853588</v>
      </c>
      <c r="F130" s="43" t="str">
        <f t="shared" si="12"/>
        <v>N/A</v>
      </c>
      <c r="G130" s="46">
        <v>12783595</v>
      </c>
      <c r="H130" s="43" t="str">
        <f t="shared" si="13"/>
        <v>N/A</v>
      </c>
      <c r="I130" s="12">
        <v>25.67</v>
      </c>
      <c r="J130" s="12">
        <v>-32.200000000000003</v>
      </c>
      <c r="K130" s="44" t="s">
        <v>732</v>
      </c>
      <c r="L130" s="9" t="str">
        <f t="shared" si="14"/>
        <v>No</v>
      </c>
    </row>
    <row r="131" spans="1:12" x14ac:dyDescent="0.2">
      <c r="A131" s="45" t="s">
        <v>634</v>
      </c>
      <c r="B131" s="34" t="s">
        <v>217</v>
      </c>
      <c r="C131" s="35">
        <v>11879</v>
      </c>
      <c r="D131" s="43" t="str">
        <f t="shared" si="11"/>
        <v>N/A</v>
      </c>
      <c r="E131" s="35">
        <v>13771</v>
      </c>
      <c r="F131" s="43" t="str">
        <f t="shared" si="12"/>
        <v>N/A</v>
      </c>
      <c r="G131" s="35">
        <v>11382</v>
      </c>
      <c r="H131" s="43" t="str">
        <f t="shared" si="13"/>
        <v>N/A</v>
      </c>
      <c r="I131" s="12">
        <v>15.93</v>
      </c>
      <c r="J131" s="12">
        <v>-17.3</v>
      </c>
      <c r="K131" s="44" t="s">
        <v>732</v>
      </c>
      <c r="L131" s="9" t="str">
        <f t="shared" si="14"/>
        <v>Yes</v>
      </c>
    </row>
    <row r="132" spans="1:12" ht="25.5" x14ac:dyDescent="0.2">
      <c r="A132" s="45" t="s">
        <v>1459</v>
      </c>
      <c r="B132" s="34" t="s">
        <v>217</v>
      </c>
      <c r="C132" s="46">
        <v>1262.9361057000001</v>
      </c>
      <c r="D132" s="43" t="str">
        <f t="shared" si="11"/>
        <v>N/A</v>
      </c>
      <c r="E132" s="46">
        <v>1369.0790792</v>
      </c>
      <c r="F132" s="43" t="str">
        <f t="shared" si="12"/>
        <v>N/A</v>
      </c>
      <c r="G132" s="46">
        <v>1123.1413636</v>
      </c>
      <c r="H132" s="43" t="str">
        <f t="shared" si="13"/>
        <v>N/A</v>
      </c>
      <c r="I132" s="12">
        <v>8.4039999999999999</v>
      </c>
      <c r="J132" s="12">
        <v>-18</v>
      </c>
      <c r="K132" s="44" t="s">
        <v>732</v>
      </c>
      <c r="L132" s="9" t="str">
        <f t="shared" si="14"/>
        <v>Yes</v>
      </c>
    </row>
    <row r="133" spans="1:12" ht="25.5" x14ac:dyDescent="0.2">
      <c r="A133" s="45" t="s">
        <v>635</v>
      </c>
      <c r="B133" s="34" t="s">
        <v>217</v>
      </c>
      <c r="C133" s="46">
        <v>6223734</v>
      </c>
      <c r="D133" s="43" t="str">
        <f t="shared" si="11"/>
        <v>N/A</v>
      </c>
      <c r="E133" s="46">
        <v>4877685</v>
      </c>
      <c r="F133" s="43" t="str">
        <f t="shared" si="12"/>
        <v>N/A</v>
      </c>
      <c r="G133" s="46">
        <v>4942773</v>
      </c>
      <c r="H133" s="43" t="str">
        <f t="shared" si="13"/>
        <v>N/A</v>
      </c>
      <c r="I133" s="12">
        <v>-21.6</v>
      </c>
      <c r="J133" s="12">
        <v>1.3340000000000001</v>
      </c>
      <c r="K133" s="44" t="s">
        <v>732</v>
      </c>
      <c r="L133" s="9" t="str">
        <f t="shared" si="14"/>
        <v>Yes</v>
      </c>
    </row>
    <row r="134" spans="1:12" x14ac:dyDescent="0.2">
      <c r="A134" s="45" t="s">
        <v>636</v>
      </c>
      <c r="B134" s="34" t="s">
        <v>217</v>
      </c>
      <c r="C134" s="35">
        <v>440</v>
      </c>
      <c r="D134" s="43" t="str">
        <f t="shared" si="11"/>
        <v>N/A</v>
      </c>
      <c r="E134" s="35">
        <v>386</v>
      </c>
      <c r="F134" s="43" t="str">
        <f t="shared" si="12"/>
        <v>N/A</v>
      </c>
      <c r="G134" s="35">
        <v>421</v>
      </c>
      <c r="H134" s="43" t="str">
        <f t="shared" si="13"/>
        <v>N/A</v>
      </c>
      <c r="I134" s="12">
        <v>-12.3</v>
      </c>
      <c r="J134" s="12">
        <v>9.0670000000000002</v>
      </c>
      <c r="K134" s="44" t="s">
        <v>732</v>
      </c>
      <c r="L134" s="9" t="str">
        <f t="shared" si="14"/>
        <v>Yes</v>
      </c>
    </row>
    <row r="135" spans="1:12" x14ac:dyDescent="0.2">
      <c r="A135" s="45" t="s">
        <v>1460</v>
      </c>
      <c r="B135" s="34" t="s">
        <v>217</v>
      </c>
      <c r="C135" s="46">
        <v>14144.85</v>
      </c>
      <c r="D135" s="43" t="str">
        <f t="shared" si="11"/>
        <v>N/A</v>
      </c>
      <c r="E135" s="46">
        <v>12636.489637000001</v>
      </c>
      <c r="F135" s="43" t="str">
        <f t="shared" si="12"/>
        <v>N/A</v>
      </c>
      <c r="G135" s="46">
        <v>11740.553443999999</v>
      </c>
      <c r="H135" s="43" t="str">
        <f t="shared" si="13"/>
        <v>N/A</v>
      </c>
      <c r="I135" s="12">
        <v>-10.7</v>
      </c>
      <c r="J135" s="12">
        <v>-7.09</v>
      </c>
      <c r="K135" s="44" t="s">
        <v>732</v>
      </c>
      <c r="L135" s="9" t="str">
        <f t="shared" si="14"/>
        <v>Yes</v>
      </c>
    </row>
    <row r="136" spans="1:12" ht="25.5" x14ac:dyDescent="0.2">
      <c r="A136" s="45" t="s">
        <v>637</v>
      </c>
      <c r="B136" s="34" t="s">
        <v>217</v>
      </c>
      <c r="C136" s="46">
        <v>3899874</v>
      </c>
      <c r="D136" s="43" t="str">
        <f t="shared" si="11"/>
        <v>N/A</v>
      </c>
      <c r="E136" s="46">
        <v>4810831</v>
      </c>
      <c r="F136" s="43" t="str">
        <f t="shared" si="12"/>
        <v>N/A</v>
      </c>
      <c r="G136" s="46">
        <v>6788392</v>
      </c>
      <c r="H136" s="43" t="str">
        <f t="shared" si="13"/>
        <v>N/A</v>
      </c>
      <c r="I136" s="12">
        <v>23.36</v>
      </c>
      <c r="J136" s="12">
        <v>41.11</v>
      </c>
      <c r="K136" s="44" t="s">
        <v>732</v>
      </c>
      <c r="L136" s="9" t="str">
        <f>IF(J136="Div by 0", "N/A", IF(OR(J136="N/A",K136="N/A"),"N/A", IF(J136&gt;VALUE(MID(K136,1,2)), "No", IF(J136&lt;-1*VALUE(MID(K136,1,2)), "No", "Yes"))))</f>
        <v>No</v>
      </c>
    </row>
    <row r="137" spans="1:12" x14ac:dyDescent="0.2">
      <c r="A137" s="45" t="s">
        <v>638</v>
      </c>
      <c r="B137" s="34" t="s">
        <v>217</v>
      </c>
      <c r="C137" s="35">
        <v>25670</v>
      </c>
      <c r="D137" s="43" t="str">
        <f t="shared" si="11"/>
        <v>N/A</v>
      </c>
      <c r="E137" s="35">
        <v>28488</v>
      </c>
      <c r="F137" s="43" t="str">
        <f t="shared" si="12"/>
        <v>N/A</v>
      </c>
      <c r="G137" s="35">
        <v>43052</v>
      </c>
      <c r="H137" s="43" t="str">
        <f t="shared" si="13"/>
        <v>N/A</v>
      </c>
      <c r="I137" s="12">
        <v>10.98</v>
      </c>
      <c r="J137" s="12">
        <v>51.12</v>
      </c>
      <c r="K137" s="44" t="s">
        <v>732</v>
      </c>
      <c r="L137" s="9" t="str">
        <f t="shared" ref="L137:L141" si="15">IF(J137="Div by 0", "N/A", IF(OR(J137="N/A",K137="N/A"),"N/A", IF(J137&gt;VALUE(MID(K137,1,2)), "No", IF(J137&lt;-1*VALUE(MID(K137,1,2)), "No", "Yes"))))</f>
        <v>No</v>
      </c>
    </row>
    <row r="138" spans="1:12" ht="25.5" x14ac:dyDescent="0.2">
      <c r="A138" s="45" t="s">
        <v>1461</v>
      </c>
      <c r="B138" s="34" t="s">
        <v>217</v>
      </c>
      <c r="C138" s="46">
        <v>151.92341253999999</v>
      </c>
      <c r="D138" s="43" t="str">
        <f t="shared" si="11"/>
        <v>N/A</v>
      </c>
      <c r="E138" s="46">
        <v>168.8721918</v>
      </c>
      <c r="F138" s="43" t="str">
        <f t="shared" si="12"/>
        <v>N/A</v>
      </c>
      <c r="G138" s="46">
        <v>157.67889993</v>
      </c>
      <c r="H138" s="43" t="str">
        <f t="shared" si="13"/>
        <v>N/A</v>
      </c>
      <c r="I138" s="12">
        <v>11.16</v>
      </c>
      <c r="J138" s="12">
        <v>-6.63</v>
      </c>
      <c r="K138" s="44" t="s">
        <v>732</v>
      </c>
      <c r="L138" s="9" t="str">
        <f t="shared" si="15"/>
        <v>Yes</v>
      </c>
    </row>
    <row r="139" spans="1:12" ht="25.5" x14ac:dyDescent="0.2">
      <c r="A139" s="45" t="s">
        <v>639</v>
      </c>
      <c r="B139" s="34" t="s">
        <v>217</v>
      </c>
      <c r="C139" s="46">
        <v>3669894</v>
      </c>
      <c r="D139" s="43" t="str">
        <f t="shared" si="11"/>
        <v>N/A</v>
      </c>
      <c r="E139" s="46">
        <v>4570478</v>
      </c>
      <c r="F139" s="43" t="str">
        <f t="shared" si="12"/>
        <v>N/A</v>
      </c>
      <c r="G139" s="46">
        <v>4250233</v>
      </c>
      <c r="H139" s="43" t="str">
        <f t="shared" si="13"/>
        <v>N/A</v>
      </c>
      <c r="I139" s="12">
        <v>24.54</v>
      </c>
      <c r="J139" s="12">
        <v>-7.01</v>
      </c>
      <c r="K139" s="44" t="s">
        <v>732</v>
      </c>
      <c r="L139" s="9" t="str">
        <f t="shared" si="15"/>
        <v>Yes</v>
      </c>
    </row>
    <row r="140" spans="1:12" x14ac:dyDescent="0.2">
      <c r="A140" s="45" t="s">
        <v>640</v>
      </c>
      <c r="B140" s="34" t="s">
        <v>217</v>
      </c>
      <c r="C140" s="35">
        <v>2917</v>
      </c>
      <c r="D140" s="43" t="str">
        <f t="shared" si="11"/>
        <v>N/A</v>
      </c>
      <c r="E140" s="35">
        <v>4089</v>
      </c>
      <c r="F140" s="43" t="str">
        <f t="shared" si="12"/>
        <v>N/A</v>
      </c>
      <c r="G140" s="35">
        <v>2743</v>
      </c>
      <c r="H140" s="43" t="str">
        <f t="shared" si="13"/>
        <v>N/A</v>
      </c>
      <c r="I140" s="12">
        <v>40.18</v>
      </c>
      <c r="J140" s="12">
        <v>-32.9</v>
      </c>
      <c r="K140" s="44" t="s">
        <v>732</v>
      </c>
      <c r="L140" s="9" t="str">
        <f t="shared" si="15"/>
        <v>No</v>
      </c>
    </row>
    <row r="141" spans="1:12" ht="25.5" x14ac:dyDescent="0.2">
      <c r="A141" s="45" t="s">
        <v>1462</v>
      </c>
      <c r="B141" s="34" t="s">
        <v>217</v>
      </c>
      <c r="C141" s="46">
        <v>1258.1055879</v>
      </c>
      <c r="D141" s="43" t="str">
        <f t="shared" si="11"/>
        <v>N/A</v>
      </c>
      <c r="E141" s="46">
        <v>1117.7495719999999</v>
      </c>
      <c r="F141" s="43" t="str">
        <f t="shared" si="12"/>
        <v>N/A</v>
      </c>
      <c r="G141" s="46">
        <v>1549.4834123000001</v>
      </c>
      <c r="H141" s="43" t="str">
        <f t="shared" si="13"/>
        <v>N/A</v>
      </c>
      <c r="I141" s="12">
        <v>-11.2</v>
      </c>
      <c r="J141" s="12">
        <v>38.630000000000003</v>
      </c>
      <c r="K141" s="44" t="s">
        <v>732</v>
      </c>
      <c r="L141" s="9" t="str">
        <f t="shared" si="15"/>
        <v>No</v>
      </c>
    </row>
    <row r="142" spans="1:12" ht="25.5" x14ac:dyDescent="0.2">
      <c r="A142" s="45" t="s">
        <v>641</v>
      </c>
      <c r="B142" s="34" t="s">
        <v>217</v>
      </c>
      <c r="C142" s="46">
        <v>17758519</v>
      </c>
      <c r="D142" s="43" t="str">
        <f t="shared" si="11"/>
        <v>N/A</v>
      </c>
      <c r="E142" s="46">
        <v>16223098</v>
      </c>
      <c r="F142" s="43" t="str">
        <f t="shared" si="12"/>
        <v>N/A</v>
      </c>
      <c r="G142" s="46">
        <v>31270093</v>
      </c>
      <c r="H142" s="43" t="str">
        <f t="shared" si="13"/>
        <v>N/A</v>
      </c>
      <c r="I142" s="12">
        <v>-8.65</v>
      </c>
      <c r="J142" s="12">
        <v>92.75</v>
      </c>
      <c r="K142" s="44" t="s">
        <v>732</v>
      </c>
      <c r="L142" s="9" t="str">
        <f t="shared" ref="L142:L153" si="16">IF(J142="Div by 0", "N/A", IF(K142="N/A","N/A", IF(J142&gt;VALUE(MID(K142,1,2)), "No", IF(J142&lt;-1*VALUE(MID(K142,1,2)), "No", "Yes"))))</f>
        <v>No</v>
      </c>
    </row>
    <row r="143" spans="1:12" ht="25.5" x14ac:dyDescent="0.2">
      <c r="A143" s="45" t="s">
        <v>642</v>
      </c>
      <c r="B143" s="34" t="s">
        <v>217</v>
      </c>
      <c r="C143" s="35">
        <v>45482</v>
      </c>
      <c r="D143" s="43" t="str">
        <f t="shared" si="11"/>
        <v>N/A</v>
      </c>
      <c r="E143" s="35">
        <v>46574</v>
      </c>
      <c r="F143" s="43" t="str">
        <f t="shared" si="12"/>
        <v>N/A</v>
      </c>
      <c r="G143" s="35">
        <v>73202</v>
      </c>
      <c r="H143" s="43" t="str">
        <f t="shared" si="13"/>
        <v>N/A</v>
      </c>
      <c r="I143" s="12">
        <v>2.4009999999999998</v>
      </c>
      <c r="J143" s="12">
        <v>57.17</v>
      </c>
      <c r="K143" s="44" t="s">
        <v>732</v>
      </c>
      <c r="L143" s="9" t="str">
        <f t="shared" si="16"/>
        <v>No</v>
      </c>
    </row>
    <row r="144" spans="1:12" ht="25.5" x14ac:dyDescent="0.2">
      <c r="A144" s="45" t="s">
        <v>1463</v>
      </c>
      <c r="B144" s="34" t="s">
        <v>217</v>
      </c>
      <c r="C144" s="46">
        <v>390.45158523999999</v>
      </c>
      <c r="D144" s="43" t="str">
        <f t="shared" si="11"/>
        <v>N/A</v>
      </c>
      <c r="E144" s="46">
        <v>348.32949714</v>
      </c>
      <c r="F144" s="43" t="str">
        <f t="shared" si="12"/>
        <v>N/A</v>
      </c>
      <c r="G144" s="46">
        <v>427.17539138000001</v>
      </c>
      <c r="H144" s="43" t="str">
        <f t="shared" si="13"/>
        <v>N/A</v>
      </c>
      <c r="I144" s="12">
        <v>-10.8</v>
      </c>
      <c r="J144" s="12">
        <v>22.64</v>
      </c>
      <c r="K144" s="44" t="s">
        <v>732</v>
      </c>
      <c r="L144" s="9" t="str">
        <f t="shared" si="16"/>
        <v>Yes</v>
      </c>
    </row>
    <row r="145" spans="1:12" ht="25.5" x14ac:dyDescent="0.2">
      <c r="A145" s="45" t="s">
        <v>643</v>
      </c>
      <c r="B145" s="34" t="s">
        <v>217</v>
      </c>
      <c r="C145" s="46">
        <v>75500039</v>
      </c>
      <c r="D145" s="43" t="str">
        <f t="shared" ref="D145:D153" si="17">IF($B145="N/A","N/A",IF(C145&gt;10,"No",IF(C145&lt;-10,"No","Yes")))</f>
        <v>N/A</v>
      </c>
      <c r="E145" s="46">
        <v>76991327</v>
      </c>
      <c r="F145" s="43" t="str">
        <f t="shared" ref="F145:F153" si="18">IF($B145="N/A","N/A",IF(E145&gt;10,"No",IF(E145&lt;-10,"No","Yes")))</f>
        <v>N/A</v>
      </c>
      <c r="G145" s="46">
        <v>1891996</v>
      </c>
      <c r="H145" s="43" t="str">
        <f t="shared" ref="H145:H153" si="19">IF($B145="N/A","N/A",IF(G145&gt;10,"No",IF(G145&lt;-10,"No","Yes")))</f>
        <v>N/A</v>
      </c>
      <c r="I145" s="12">
        <v>1.9750000000000001</v>
      </c>
      <c r="J145" s="12">
        <v>-97.5</v>
      </c>
      <c r="K145" s="44" t="s">
        <v>732</v>
      </c>
      <c r="L145" s="9" t="str">
        <f t="shared" si="16"/>
        <v>No</v>
      </c>
    </row>
    <row r="146" spans="1:12" x14ac:dyDescent="0.2">
      <c r="A146" s="45" t="s">
        <v>644</v>
      </c>
      <c r="B146" s="34" t="s">
        <v>217</v>
      </c>
      <c r="C146" s="35">
        <v>5406</v>
      </c>
      <c r="D146" s="43" t="str">
        <f t="shared" si="17"/>
        <v>N/A</v>
      </c>
      <c r="E146" s="35">
        <v>5565</v>
      </c>
      <c r="F146" s="43" t="str">
        <f t="shared" si="18"/>
        <v>N/A</v>
      </c>
      <c r="G146" s="35">
        <v>1656</v>
      </c>
      <c r="H146" s="43" t="str">
        <f t="shared" si="19"/>
        <v>N/A</v>
      </c>
      <c r="I146" s="12">
        <v>2.9409999999999998</v>
      </c>
      <c r="J146" s="12">
        <v>-70.2</v>
      </c>
      <c r="K146" s="44" t="s">
        <v>732</v>
      </c>
      <c r="L146" s="9" t="str">
        <f t="shared" si="16"/>
        <v>No</v>
      </c>
    </row>
    <row r="147" spans="1:12" ht="25.5" x14ac:dyDescent="0.2">
      <c r="A147" s="45" t="s">
        <v>1464</v>
      </c>
      <c r="B147" s="34" t="s">
        <v>217</v>
      </c>
      <c r="C147" s="46">
        <v>13965.970958</v>
      </c>
      <c r="D147" s="43" t="str">
        <f t="shared" si="17"/>
        <v>N/A</v>
      </c>
      <c r="E147" s="46">
        <v>13834.919497000001</v>
      </c>
      <c r="F147" s="43" t="str">
        <f t="shared" si="18"/>
        <v>N/A</v>
      </c>
      <c r="G147" s="46">
        <v>1142.5096618</v>
      </c>
      <c r="H147" s="43" t="str">
        <f t="shared" si="19"/>
        <v>N/A</v>
      </c>
      <c r="I147" s="12">
        <v>-0.93799999999999994</v>
      </c>
      <c r="J147" s="12">
        <v>-91.7</v>
      </c>
      <c r="K147" s="44" t="s">
        <v>732</v>
      </c>
      <c r="L147" s="9" t="str">
        <f t="shared" si="16"/>
        <v>No</v>
      </c>
    </row>
    <row r="148" spans="1:12" ht="25.5" x14ac:dyDescent="0.2">
      <c r="A148" s="45" t="s">
        <v>645</v>
      </c>
      <c r="B148" s="34" t="s">
        <v>217</v>
      </c>
      <c r="C148" s="46">
        <v>150163767</v>
      </c>
      <c r="D148" s="43" t="str">
        <f t="shared" si="17"/>
        <v>N/A</v>
      </c>
      <c r="E148" s="46">
        <v>142832630</v>
      </c>
      <c r="F148" s="43" t="str">
        <f t="shared" si="18"/>
        <v>N/A</v>
      </c>
      <c r="G148" s="46">
        <v>194821710</v>
      </c>
      <c r="H148" s="43" t="str">
        <f t="shared" si="19"/>
        <v>N/A</v>
      </c>
      <c r="I148" s="12">
        <v>-4.88</v>
      </c>
      <c r="J148" s="12">
        <v>36.4</v>
      </c>
      <c r="K148" s="44" t="s">
        <v>732</v>
      </c>
      <c r="L148" s="9" t="str">
        <f t="shared" si="16"/>
        <v>No</v>
      </c>
    </row>
    <row r="149" spans="1:12" x14ac:dyDescent="0.2">
      <c r="A149" s="45" t="s">
        <v>646</v>
      </c>
      <c r="B149" s="34" t="s">
        <v>217</v>
      </c>
      <c r="C149" s="35">
        <v>31257</v>
      </c>
      <c r="D149" s="43" t="str">
        <f t="shared" si="17"/>
        <v>N/A</v>
      </c>
      <c r="E149" s="35">
        <v>32229</v>
      </c>
      <c r="F149" s="43" t="str">
        <f t="shared" si="18"/>
        <v>N/A</v>
      </c>
      <c r="G149" s="35">
        <v>35888</v>
      </c>
      <c r="H149" s="43" t="str">
        <f t="shared" si="19"/>
        <v>N/A</v>
      </c>
      <c r="I149" s="12">
        <v>3.11</v>
      </c>
      <c r="J149" s="12">
        <v>11.35</v>
      </c>
      <c r="K149" s="44" t="s">
        <v>732</v>
      </c>
      <c r="L149" s="9" t="str">
        <f t="shared" si="16"/>
        <v>Yes</v>
      </c>
    </row>
    <row r="150" spans="1:12" ht="25.5" x14ac:dyDescent="0.2">
      <c r="A150" s="45" t="s">
        <v>1465</v>
      </c>
      <c r="B150" s="34" t="s">
        <v>217</v>
      </c>
      <c r="C150" s="46">
        <v>4804.1644112000004</v>
      </c>
      <c r="D150" s="43" t="str">
        <f t="shared" si="17"/>
        <v>N/A</v>
      </c>
      <c r="E150" s="46">
        <v>4431.8045859000003</v>
      </c>
      <c r="F150" s="43" t="str">
        <f t="shared" si="18"/>
        <v>N/A</v>
      </c>
      <c r="G150" s="46">
        <v>5428.6031542999999</v>
      </c>
      <c r="H150" s="43" t="str">
        <f t="shared" si="19"/>
        <v>N/A</v>
      </c>
      <c r="I150" s="12">
        <v>-7.75</v>
      </c>
      <c r="J150" s="12">
        <v>22.49</v>
      </c>
      <c r="K150" s="44" t="s">
        <v>732</v>
      </c>
      <c r="L150" s="9" t="str">
        <f t="shared" si="16"/>
        <v>Yes</v>
      </c>
    </row>
    <row r="151" spans="1:12" ht="25.5" x14ac:dyDescent="0.2">
      <c r="A151" s="45" t="s">
        <v>647</v>
      </c>
      <c r="B151" s="34" t="s">
        <v>217</v>
      </c>
      <c r="C151" s="46">
        <v>1843546</v>
      </c>
      <c r="D151" s="43" t="str">
        <f t="shared" si="17"/>
        <v>N/A</v>
      </c>
      <c r="E151" s="46">
        <v>2763522</v>
      </c>
      <c r="F151" s="43" t="str">
        <f t="shared" si="18"/>
        <v>N/A</v>
      </c>
      <c r="G151" s="46">
        <v>3194985</v>
      </c>
      <c r="H151" s="43" t="str">
        <f t="shared" si="19"/>
        <v>N/A</v>
      </c>
      <c r="I151" s="12">
        <v>49.9</v>
      </c>
      <c r="J151" s="12">
        <v>15.61</v>
      </c>
      <c r="K151" s="44" t="s">
        <v>732</v>
      </c>
      <c r="L151" s="9" t="str">
        <f t="shared" si="16"/>
        <v>Yes</v>
      </c>
    </row>
    <row r="152" spans="1:12" x14ac:dyDescent="0.2">
      <c r="A152" s="45" t="s">
        <v>648</v>
      </c>
      <c r="B152" s="34" t="s">
        <v>217</v>
      </c>
      <c r="C152" s="35">
        <v>685</v>
      </c>
      <c r="D152" s="43" t="str">
        <f t="shared" si="17"/>
        <v>N/A</v>
      </c>
      <c r="E152" s="35">
        <v>1260</v>
      </c>
      <c r="F152" s="43" t="str">
        <f t="shared" si="18"/>
        <v>N/A</v>
      </c>
      <c r="G152" s="35">
        <v>1484</v>
      </c>
      <c r="H152" s="43" t="str">
        <f t="shared" si="19"/>
        <v>N/A</v>
      </c>
      <c r="I152" s="12">
        <v>83.94</v>
      </c>
      <c r="J152" s="12">
        <v>17.78</v>
      </c>
      <c r="K152" s="44" t="s">
        <v>732</v>
      </c>
      <c r="L152" s="9" t="str">
        <f t="shared" si="16"/>
        <v>Yes</v>
      </c>
    </row>
    <row r="153" spans="1:12" ht="25.5" x14ac:dyDescent="0.2">
      <c r="A153" s="45" t="s">
        <v>1466</v>
      </c>
      <c r="B153" s="34" t="s">
        <v>217</v>
      </c>
      <c r="C153" s="46">
        <v>2691.3080292</v>
      </c>
      <c r="D153" s="43" t="str">
        <f t="shared" si="17"/>
        <v>N/A</v>
      </c>
      <c r="E153" s="46">
        <v>2193.2714286</v>
      </c>
      <c r="F153" s="43" t="str">
        <f t="shared" si="18"/>
        <v>N/A</v>
      </c>
      <c r="G153" s="46">
        <v>2152.9548518000001</v>
      </c>
      <c r="H153" s="43" t="str">
        <f t="shared" si="19"/>
        <v>N/A</v>
      </c>
      <c r="I153" s="12">
        <v>-18.5</v>
      </c>
      <c r="J153" s="12">
        <v>-1.84</v>
      </c>
      <c r="K153" s="44" t="s">
        <v>732</v>
      </c>
      <c r="L153" s="9" t="str">
        <f t="shared" si="16"/>
        <v>Yes</v>
      </c>
    </row>
    <row r="154" spans="1:12" x14ac:dyDescent="0.2">
      <c r="A154" s="45" t="s">
        <v>1532</v>
      </c>
      <c r="B154" s="34" t="s">
        <v>217</v>
      </c>
      <c r="C154" s="46">
        <v>862.33398778000003</v>
      </c>
      <c r="D154" s="43" t="str">
        <f t="shared" ref="D154:D173" si="20">IF($B154="N/A","N/A",IF(C154&gt;10,"No",IF(C154&lt;-10,"No","Yes")))</f>
        <v>N/A</v>
      </c>
      <c r="E154" s="46">
        <v>919.75061851999999</v>
      </c>
      <c r="F154" s="43" t="str">
        <f t="shared" ref="F154:F173" si="21">IF($B154="N/A","N/A",IF(E154&gt;10,"No",IF(E154&lt;-10,"No","Yes")))</f>
        <v>N/A</v>
      </c>
      <c r="G154" s="46">
        <v>867.85279606999995</v>
      </c>
      <c r="H154" s="43" t="str">
        <f t="shared" ref="H154:H173" si="22">IF($B154="N/A","N/A",IF(G154&gt;10,"No",IF(G154&lt;-10,"No","Yes")))</f>
        <v>N/A</v>
      </c>
      <c r="I154" s="12">
        <v>6.6580000000000004</v>
      </c>
      <c r="J154" s="12">
        <v>-5.64</v>
      </c>
      <c r="K154" s="44" t="s">
        <v>732</v>
      </c>
      <c r="L154" s="9" t="str">
        <f t="shared" ref="L154:L173" si="23">IF(J154="Div by 0", "N/A", IF(K154="N/A","N/A", IF(J154&gt;VALUE(MID(K154,1,2)), "No", IF(J154&lt;-1*VALUE(MID(K154,1,2)), "No", "Yes"))))</f>
        <v>Yes</v>
      </c>
    </row>
    <row r="155" spans="1:12" x14ac:dyDescent="0.2">
      <c r="A155" s="50" t="s">
        <v>1533</v>
      </c>
      <c r="B155" s="34" t="s">
        <v>217</v>
      </c>
      <c r="C155" s="46">
        <v>409.05044095</v>
      </c>
      <c r="D155" s="43" t="str">
        <f t="shared" si="20"/>
        <v>N/A</v>
      </c>
      <c r="E155" s="46">
        <v>425.37159229999997</v>
      </c>
      <c r="F155" s="43" t="str">
        <f t="shared" si="21"/>
        <v>N/A</v>
      </c>
      <c r="G155" s="46">
        <v>377.96402303000002</v>
      </c>
      <c r="H155" s="43" t="str">
        <f t="shared" si="22"/>
        <v>N/A</v>
      </c>
      <c r="I155" s="12">
        <v>3.99</v>
      </c>
      <c r="J155" s="12">
        <v>-11.1</v>
      </c>
      <c r="K155" s="44" t="s">
        <v>732</v>
      </c>
      <c r="L155" s="9" t="str">
        <f t="shared" si="23"/>
        <v>Yes</v>
      </c>
    </row>
    <row r="156" spans="1:12" ht="25.5" x14ac:dyDescent="0.2">
      <c r="A156" s="50" t="s">
        <v>1534</v>
      </c>
      <c r="B156" s="34" t="s">
        <v>217</v>
      </c>
      <c r="C156" s="46">
        <v>2110.0562629999999</v>
      </c>
      <c r="D156" s="43" t="str">
        <f t="shared" si="20"/>
        <v>N/A</v>
      </c>
      <c r="E156" s="46">
        <v>2455.6042339999999</v>
      </c>
      <c r="F156" s="43" t="str">
        <f t="shared" si="21"/>
        <v>N/A</v>
      </c>
      <c r="G156" s="46">
        <v>2426.0503282</v>
      </c>
      <c r="H156" s="43" t="str">
        <f t="shared" si="22"/>
        <v>N/A</v>
      </c>
      <c r="I156" s="12">
        <v>16.38</v>
      </c>
      <c r="J156" s="12">
        <v>-1.2</v>
      </c>
      <c r="K156" s="44" t="s">
        <v>732</v>
      </c>
      <c r="L156" s="9" t="str">
        <f t="shared" si="23"/>
        <v>Yes</v>
      </c>
    </row>
    <row r="157" spans="1:12" x14ac:dyDescent="0.2">
      <c r="A157" s="50" t="s">
        <v>1535</v>
      </c>
      <c r="B157" s="34" t="s">
        <v>217</v>
      </c>
      <c r="C157" s="46">
        <v>413.00261465</v>
      </c>
      <c r="D157" s="43" t="str">
        <f t="shared" si="20"/>
        <v>N/A</v>
      </c>
      <c r="E157" s="46">
        <v>436.11153439999998</v>
      </c>
      <c r="F157" s="43" t="str">
        <f t="shared" si="21"/>
        <v>N/A</v>
      </c>
      <c r="G157" s="46">
        <v>411.94401463999998</v>
      </c>
      <c r="H157" s="43" t="str">
        <f t="shared" si="22"/>
        <v>N/A</v>
      </c>
      <c r="I157" s="12">
        <v>5.5949999999999998</v>
      </c>
      <c r="J157" s="12">
        <v>-5.54</v>
      </c>
      <c r="K157" s="44" t="s">
        <v>732</v>
      </c>
      <c r="L157" s="9" t="str">
        <f t="shared" si="23"/>
        <v>Yes</v>
      </c>
    </row>
    <row r="158" spans="1:12" x14ac:dyDescent="0.2">
      <c r="A158" s="50" t="s">
        <v>1536</v>
      </c>
      <c r="B158" s="34" t="s">
        <v>217</v>
      </c>
      <c r="C158" s="46">
        <v>1836.9085596</v>
      </c>
      <c r="D158" s="43" t="str">
        <f t="shared" si="20"/>
        <v>N/A</v>
      </c>
      <c r="E158" s="46">
        <v>1883.4598521</v>
      </c>
      <c r="F158" s="43" t="str">
        <f t="shared" si="21"/>
        <v>N/A</v>
      </c>
      <c r="G158" s="46">
        <v>1665.0588112999999</v>
      </c>
      <c r="H158" s="43" t="str">
        <f t="shared" si="22"/>
        <v>N/A</v>
      </c>
      <c r="I158" s="12">
        <v>2.5339999999999998</v>
      </c>
      <c r="J158" s="12">
        <v>-11.6</v>
      </c>
      <c r="K158" s="44" t="s">
        <v>732</v>
      </c>
      <c r="L158" s="9" t="str">
        <f t="shared" si="23"/>
        <v>Yes</v>
      </c>
    </row>
    <row r="159" spans="1:12" x14ac:dyDescent="0.2">
      <c r="A159" s="45" t="s">
        <v>1537</v>
      </c>
      <c r="B159" s="34" t="s">
        <v>217</v>
      </c>
      <c r="C159" s="46">
        <v>1113.812627</v>
      </c>
      <c r="D159" s="43" t="str">
        <f t="shared" si="20"/>
        <v>N/A</v>
      </c>
      <c r="E159" s="46">
        <v>1156.7144417</v>
      </c>
      <c r="F159" s="43" t="str">
        <f t="shared" si="21"/>
        <v>N/A</v>
      </c>
      <c r="G159" s="46">
        <v>470.15504300999999</v>
      </c>
      <c r="H159" s="43" t="str">
        <f t="shared" si="22"/>
        <v>N/A</v>
      </c>
      <c r="I159" s="12">
        <v>3.8519999999999999</v>
      </c>
      <c r="J159" s="12">
        <v>-59.4</v>
      </c>
      <c r="K159" s="44" t="s">
        <v>732</v>
      </c>
      <c r="L159" s="9" t="str">
        <f t="shared" si="23"/>
        <v>No</v>
      </c>
    </row>
    <row r="160" spans="1:12" x14ac:dyDescent="0.2">
      <c r="A160" s="50" t="s">
        <v>1538</v>
      </c>
      <c r="B160" s="34" t="s">
        <v>217</v>
      </c>
      <c r="C160" s="46">
        <v>11190.736669</v>
      </c>
      <c r="D160" s="43" t="str">
        <f t="shared" si="20"/>
        <v>N/A</v>
      </c>
      <c r="E160" s="46">
        <v>13181.453868000001</v>
      </c>
      <c r="F160" s="43" t="str">
        <f t="shared" si="21"/>
        <v>N/A</v>
      </c>
      <c r="G160" s="46">
        <v>5456.6036137000001</v>
      </c>
      <c r="H160" s="43" t="str">
        <f t="shared" si="22"/>
        <v>N/A</v>
      </c>
      <c r="I160" s="12">
        <v>17.79</v>
      </c>
      <c r="J160" s="12">
        <v>-58.6</v>
      </c>
      <c r="K160" s="44" t="s">
        <v>732</v>
      </c>
      <c r="L160" s="9" t="str">
        <f t="shared" si="23"/>
        <v>No</v>
      </c>
    </row>
    <row r="161" spans="1:12" ht="25.5" x14ac:dyDescent="0.2">
      <c r="A161" s="50" t="s">
        <v>1539</v>
      </c>
      <c r="B161" s="34" t="s">
        <v>217</v>
      </c>
      <c r="C161" s="46">
        <v>2986.2405082</v>
      </c>
      <c r="D161" s="43" t="str">
        <f t="shared" si="20"/>
        <v>N/A</v>
      </c>
      <c r="E161" s="46">
        <v>3067.9812114000001</v>
      </c>
      <c r="F161" s="43" t="str">
        <f t="shared" si="21"/>
        <v>N/A</v>
      </c>
      <c r="G161" s="46">
        <v>1298.3727318000001</v>
      </c>
      <c r="H161" s="43" t="str">
        <f t="shared" si="22"/>
        <v>N/A</v>
      </c>
      <c r="I161" s="12">
        <v>2.7370000000000001</v>
      </c>
      <c r="J161" s="12">
        <v>-57.7</v>
      </c>
      <c r="K161" s="44" t="s">
        <v>732</v>
      </c>
      <c r="L161" s="9" t="str">
        <f t="shared" si="23"/>
        <v>No</v>
      </c>
    </row>
    <row r="162" spans="1:12" x14ac:dyDescent="0.2">
      <c r="A162" s="50" t="s">
        <v>1540</v>
      </c>
      <c r="B162" s="34" t="s">
        <v>217</v>
      </c>
      <c r="C162" s="46">
        <v>44.508927649999997</v>
      </c>
      <c r="D162" s="43" t="str">
        <f t="shared" si="20"/>
        <v>N/A</v>
      </c>
      <c r="E162" s="46">
        <v>30.186632662000001</v>
      </c>
      <c r="F162" s="43" t="str">
        <f t="shared" si="21"/>
        <v>N/A</v>
      </c>
      <c r="G162" s="46">
        <v>15.499654776</v>
      </c>
      <c r="H162" s="43" t="str">
        <f t="shared" si="22"/>
        <v>N/A</v>
      </c>
      <c r="I162" s="12">
        <v>-32.200000000000003</v>
      </c>
      <c r="J162" s="12">
        <v>-48.7</v>
      </c>
      <c r="K162" s="44" t="s">
        <v>732</v>
      </c>
      <c r="L162" s="9" t="str">
        <f t="shared" si="23"/>
        <v>No</v>
      </c>
    </row>
    <row r="163" spans="1:12" x14ac:dyDescent="0.2">
      <c r="A163" s="50" t="s">
        <v>1541</v>
      </c>
      <c r="B163" s="34" t="s">
        <v>217</v>
      </c>
      <c r="C163" s="46">
        <v>47.927269582999998</v>
      </c>
      <c r="D163" s="43" t="str">
        <f t="shared" si="20"/>
        <v>N/A</v>
      </c>
      <c r="E163" s="46">
        <v>34.578988150999997</v>
      </c>
      <c r="F163" s="43" t="str">
        <f t="shared" si="21"/>
        <v>N/A</v>
      </c>
      <c r="G163" s="46">
        <v>14.620914644999999</v>
      </c>
      <c r="H163" s="43" t="str">
        <f t="shared" si="22"/>
        <v>N/A</v>
      </c>
      <c r="I163" s="12">
        <v>-27.9</v>
      </c>
      <c r="J163" s="12">
        <v>-57.7</v>
      </c>
      <c r="K163" s="44" t="s">
        <v>732</v>
      </c>
      <c r="L163" s="9" t="str">
        <f t="shared" si="23"/>
        <v>No</v>
      </c>
    </row>
    <row r="164" spans="1:12" x14ac:dyDescent="0.2">
      <c r="A164" s="45" t="s">
        <v>1542</v>
      </c>
      <c r="B164" s="34" t="s">
        <v>217</v>
      </c>
      <c r="C164" s="46">
        <v>510.72592316999999</v>
      </c>
      <c r="D164" s="43" t="str">
        <f t="shared" si="20"/>
        <v>N/A</v>
      </c>
      <c r="E164" s="46">
        <v>506.69789107000003</v>
      </c>
      <c r="F164" s="43" t="str">
        <f t="shared" si="21"/>
        <v>N/A</v>
      </c>
      <c r="G164" s="46">
        <v>480.30357263000002</v>
      </c>
      <c r="H164" s="43" t="str">
        <f t="shared" si="22"/>
        <v>N/A</v>
      </c>
      <c r="I164" s="12">
        <v>-0.78900000000000003</v>
      </c>
      <c r="J164" s="12">
        <v>-5.21</v>
      </c>
      <c r="K164" s="44" t="s">
        <v>732</v>
      </c>
      <c r="L164" s="9" t="str">
        <f t="shared" si="23"/>
        <v>Yes</v>
      </c>
    </row>
    <row r="165" spans="1:12" x14ac:dyDescent="0.2">
      <c r="A165" s="50" t="s">
        <v>1543</v>
      </c>
      <c r="B165" s="34" t="s">
        <v>217</v>
      </c>
      <c r="C165" s="46">
        <v>152.10805242000001</v>
      </c>
      <c r="D165" s="43" t="str">
        <f t="shared" si="20"/>
        <v>N/A</v>
      </c>
      <c r="E165" s="46">
        <v>145.07916496000001</v>
      </c>
      <c r="F165" s="43" t="str">
        <f t="shared" si="21"/>
        <v>N/A</v>
      </c>
      <c r="G165" s="46">
        <v>173.58322673000001</v>
      </c>
      <c r="H165" s="43" t="str">
        <f t="shared" si="22"/>
        <v>N/A</v>
      </c>
      <c r="I165" s="12">
        <v>-4.62</v>
      </c>
      <c r="J165" s="12">
        <v>19.649999999999999</v>
      </c>
      <c r="K165" s="44" t="s">
        <v>732</v>
      </c>
      <c r="L165" s="9" t="str">
        <f t="shared" si="23"/>
        <v>Yes</v>
      </c>
    </row>
    <row r="166" spans="1:12" x14ac:dyDescent="0.2">
      <c r="A166" s="50" t="s">
        <v>1544</v>
      </c>
      <c r="B166" s="34" t="s">
        <v>217</v>
      </c>
      <c r="C166" s="46">
        <v>2172.4327449000002</v>
      </c>
      <c r="D166" s="43" t="str">
        <f t="shared" si="20"/>
        <v>N/A</v>
      </c>
      <c r="E166" s="46">
        <v>2216.5850338</v>
      </c>
      <c r="F166" s="43" t="str">
        <f t="shared" si="21"/>
        <v>N/A</v>
      </c>
      <c r="G166" s="46">
        <v>2065.7529645</v>
      </c>
      <c r="H166" s="43" t="str">
        <f t="shared" si="22"/>
        <v>N/A</v>
      </c>
      <c r="I166" s="12">
        <v>2.032</v>
      </c>
      <c r="J166" s="12">
        <v>-6.8</v>
      </c>
      <c r="K166" s="44" t="s">
        <v>732</v>
      </c>
      <c r="L166" s="9" t="str">
        <f t="shared" si="23"/>
        <v>Yes</v>
      </c>
    </row>
    <row r="167" spans="1:12" x14ac:dyDescent="0.2">
      <c r="A167" s="50" t="s">
        <v>1545</v>
      </c>
      <c r="B167" s="34" t="s">
        <v>217</v>
      </c>
      <c r="C167" s="46">
        <v>167.17454846000001</v>
      </c>
      <c r="D167" s="43" t="str">
        <f t="shared" si="20"/>
        <v>N/A</v>
      </c>
      <c r="E167" s="46">
        <v>174.01361664999999</v>
      </c>
      <c r="F167" s="43" t="str">
        <f t="shared" si="21"/>
        <v>N/A</v>
      </c>
      <c r="G167" s="46">
        <v>167.99758638</v>
      </c>
      <c r="H167" s="43" t="str">
        <f t="shared" si="22"/>
        <v>N/A</v>
      </c>
      <c r="I167" s="12">
        <v>4.0910000000000002</v>
      </c>
      <c r="J167" s="12">
        <v>-3.46</v>
      </c>
      <c r="K167" s="44" t="s">
        <v>732</v>
      </c>
      <c r="L167" s="9" t="str">
        <f t="shared" si="23"/>
        <v>Yes</v>
      </c>
    </row>
    <row r="168" spans="1:12" x14ac:dyDescent="0.2">
      <c r="A168" s="50" t="s">
        <v>1546</v>
      </c>
      <c r="B168" s="34" t="s">
        <v>217</v>
      </c>
      <c r="C168" s="46">
        <v>424.80453052000001</v>
      </c>
      <c r="D168" s="43" t="str">
        <f t="shared" si="20"/>
        <v>N/A</v>
      </c>
      <c r="E168" s="46">
        <v>460.63164691999998</v>
      </c>
      <c r="F168" s="43" t="str">
        <f t="shared" si="21"/>
        <v>N/A</v>
      </c>
      <c r="G168" s="46">
        <v>458.55563794</v>
      </c>
      <c r="H168" s="43" t="str">
        <f t="shared" si="22"/>
        <v>N/A</v>
      </c>
      <c r="I168" s="12">
        <v>8.4339999999999993</v>
      </c>
      <c r="J168" s="12">
        <v>-0.45100000000000001</v>
      </c>
      <c r="K168" s="44" t="s">
        <v>732</v>
      </c>
      <c r="L168" s="9" t="str">
        <f t="shared" si="23"/>
        <v>Yes</v>
      </c>
    </row>
    <row r="169" spans="1:12" x14ac:dyDescent="0.2">
      <c r="A169" s="45" t="s">
        <v>1547</v>
      </c>
      <c r="B169" s="34" t="s">
        <v>217</v>
      </c>
      <c r="C169" s="46">
        <v>3071.9091428000002</v>
      </c>
      <c r="D169" s="43" t="str">
        <f t="shared" si="20"/>
        <v>N/A</v>
      </c>
      <c r="E169" s="46">
        <v>2863.2281600000001</v>
      </c>
      <c r="F169" s="43" t="str">
        <f t="shared" si="21"/>
        <v>N/A</v>
      </c>
      <c r="G169" s="46">
        <v>3113.2158384999998</v>
      </c>
      <c r="H169" s="43" t="str">
        <f t="shared" si="22"/>
        <v>N/A</v>
      </c>
      <c r="I169" s="12">
        <v>-6.79</v>
      </c>
      <c r="J169" s="12">
        <v>8.7309999999999999</v>
      </c>
      <c r="K169" s="44" t="s">
        <v>732</v>
      </c>
      <c r="L169" s="9" t="str">
        <f t="shared" si="23"/>
        <v>Yes</v>
      </c>
    </row>
    <row r="170" spans="1:12" x14ac:dyDescent="0.2">
      <c r="A170" s="50" t="s">
        <v>1548</v>
      </c>
      <c r="B170" s="34" t="s">
        <v>217</v>
      </c>
      <c r="C170" s="46">
        <v>6061.1611308000001</v>
      </c>
      <c r="D170" s="43" t="str">
        <f t="shared" si="20"/>
        <v>N/A</v>
      </c>
      <c r="E170" s="46">
        <v>5849.9715103999997</v>
      </c>
      <c r="F170" s="43" t="str">
        <f t="shared" si="21"/>
        <v>N/A</v>
      </c>
      <c r="G170" s="46">
        <v>6440.5813878999998</v>
      </c>
      <c r="H170" s="43" t="str">
        <f t="shared" si="22"/>
        <v>N/A</v>
      </c>
      <c r="I170" s="12">
        <v>-3.48</v>
      </c>
      <c r="J170" s="12">
        <v>10.1</v>
      </c>
      <c r="K170" s="44" t="s">
        <v>732</v>
      </c>
      <c r="L170" s="9" t="str">
        <f t="shared" si="23"/>
        <v>Yes</v>
      </c>
    </row>
    <row r="171" spans="1:12" x14ac:dyDescent="0.2">
      <c r="A171" s="50" t="s">
        <v>1549</v>
      </c>
      <c r="B171" s="34" t="s">
        <v>217</v>
      </c>
      <c r="C171" s="46">
        <v>11446.395568</v>
      </c>
      <c r="D171" s="43" t="str">
        <f t="shared" si="20"/>
        <v>N/A</v>
      </c>
      <c r="E171" s="46">
        <v>11208.335666000001</v>
      </c>
      <c r="F171" s="43" t="str">
        <f t="shared" si="21"/>
        <v>N/A</v>
      </c>
      <c r="G171" s="46">
        <v>12021.992002999999</v>
      </c>
      <c r="H171" s="43" t="str">
        <f t="shared" si="22"/>
        <v>N/A</v>
      </c>
      <c r="I171" s="12">
        <v>-2.08</v>
      </c>
      <c r="J171" s="12">
        <v>7.2590000000000003</v>
      </c>
      <c r="K171" s="44" t="s">
        <v>732</v>
      </c>
      <c r="L171" s="9" t="str">
        <f t="shared" si="23"/>
        <v>Yes</v>
      </c>
    </row>
    <row r="172" spans="1:12" x14ac:dyDescent="0.2">
      <c r="A172" s="50" t="s">
        <v>1550</v>
      </c>
      <c r="B172" s="34" t="s">
        <v>217</v>
      </c>
      <c r="C172" s="46">
        <v>1079.3693880000001</v>
      </c>
      <c r="D172" s="43" t="str">
        <f t="shared" si="20"/>
        <v>N/A</v>
      </c>
      <c r="E172" s="46">
        <v>1012.5445769</v>
      </c>
      <c r="F172" s="43" t="str">
        <f t="shared" si="21"/>
        <v>N/A</v>
      </c>
      <c r="G172" s="46">
        <v>1129.1978637</v>
      </c>
      <c r="H172" s="43" t="str">
        <f t="shared" si="22"/>
        <v>N/A</v>
      </c>
      <c r="I172" s="12">
        <v>-6.19</v>
      </c>
      <c r="J172" s="12">
        <v>11.52</v>
      </c>
      <c r="K172" s="44" t="s">
        <v>732</v>
      </c>
      <c r="L172" s="9" t="str">
        <f t="shared" si="23"/>
        <v>Yes</v>
      </c>
    </row>
    <row r="173" spans="1:12" x14ac:dyDescent="0.2">
      <c r="A173" s="50" t="s">
        <v>1551</v>
      </c>
      <c r="B173" s="34" t="s">
        <v>217</v>
      </c>
      <c r="C173" s="46">
        <v>1938.8066056</v>
      </c>
      <c r="D173" s="43" t="str">
        <f t="shared" si="20"/>
        <v>N/A</v>
      </c>
      <c r="E173" s="46">
        <v>1916.9267425999999</v>
      </c>
      <c r="F173" s="43" t="str">
        <f t="shared" si="21"/>
        <v>N/A</v>
      </c>
      <c r="G173" s="46">
        <v>2268.9497597999998</v>
      </c>
      <c r="H173" s="43" t="str">
        <f t="shared" si="22"/>
        <v>N/A</v>
      </c>
      <c r="I173" s="12">
        <v>-1.1299999999999999</v>
      </c>
      <c r="J173" s="12">
        <v>18.36</v>
      </c>
      <c r="K173" s="44" t="s">
        <v>732</v>
      </c>
      <c r="L173" s="9" t="str">
        <f t="shared" si="23"/>
        <v>Yes</v>
      </c>
    </row>
    <row r="174" spans="1:12" x14ac:dyDescent="0.2">
      <c r="A174" s="45" t="s">
        <v>372</v>
      </c>
      <c r="B174" s="34" t="s">
        <v>217</v>
      </c>
      <c r="C174" s="8">
        <v>11.164665554000001</v>
      </c>
      <c r="D174" s="43" t="str">
        <f t="shared" ref="D174:D203" si="24">IF($B174="N/A","N/A",IF(C174&gt;10,"No",IF(C174&lt;-10,"No","Yes")))</f>
        <v>N/A</v>
      </c>
      <c r="E174" s="8">
        <v>10.56297775</v>
      </c>
      <c r="F174" s="43" t="str">
        <f t="shared" ref="F174:F203" si="25">IF($B174="N/A","N/A",IF(E174&gt;10,"No",IF(E174&lt;-10,"No","Yes")))</f>
        <v>N/A</v>
      </c>
      <c r="G174" s="8">
        <v>9.7593503292000001</v>
      </c>
      <c r="H174" s="43" t="str">
        <f t="shared" ref="H174:H203" si="26">IF($B174="N/A","N/A",IF(G174&gt;10,"No",IF(G174&lt;-10,"No","Yes")))</f>
        <v>N/A</v>
      </c>
      <c r="I174" s="12">
        <v>-5.39</v>
      </c>
      <c r="J174" s="12">
        <v>-7.61</v>
      </c>
      <c r="K174" s="44" t="s">
        <v>732</v>
      </c>
      <c r="L174" s="9" t="str">
        <f t="shared" ref="L174:L203" si="27">IF(J174="Div by 0", "N/A", IF(K174="N/A","N/A", IF(J174&gt;VALUE(MID(K174,1,2)), "No", IF(J174&lt;-1*VALUE(MID(K174,1,2)), "No", "Yes"))))</f>
        <v>Yes</v>
      </c>
    </row>
    <row r="175" spans="1:12" x14ac:dyDescent="0.2">
      <c r="A175" s="50" t="s">
        <v>483</v>
      </c>
      <c r="B175" s="34" t="s">
        <v>217</v>
      </c>
      <c r="C175" s="8">
        <v>19.121404433999999</v>
      </c>
      <c r="D175" s="43" t="str">
        <f t="shared" si="24"/>
        <v>N/A</v>
      </c>
      <c r="E175" s="8">
        <v>19.050347933000001</v>
      </c>
      <c r="F175" s="43" t="str">
        <f t="shared" si="25"/>
        <v>N/A</v>
      </c>
      <c r="G175" s="8">
        <v>12.511992325</v>
      </c>
      <c r="H175" s="43" t="str">
        <f t="shared" si="26"/>
        <v>N/A</v>
      </c>
      <c r="I175" s="12">
        <v>-0.372</v>
      </c>
      <c r="J175" s="12">
        <v>-34.299999999999997</v>
      </c>
      <c r="K175" s="44" t="s">
        <v>732</v>
      </c>
      <c r="L175" s="9" t="str">
        <f t="shared" si="27"/>
        <v>No</v>
      </c>
    </row>
    <row r="176" spans="1:12" x14ac:dyDescent="0.2">
      <c r="A176" s="50" t="s">
        <v>484</v>
      </c>
      <c r="B176" s="34" t="s">
        <v>217</v>
      </c>
      <c r="C176" s="8">
        <v>13.486139165000001</v>
      </c>
      <c r="D176" s="43" t="str">
        <f t="shared" si="24"/>
        <v>N/A</v>
      </c>
      <c r="E176" s="8">
        <v>13.593060864</v>
      </c>
      <c r="F176" s="43" t="str">
        <f t="shared" si="25"/>
        <v>N/A</v>
      </c>
      <c r="G176" s="8">
        <v>12.845402901</v>
      </c>
      <c r="H176" s="43" t="str">
        <f t="shared" si="26"/>
        <v>N/A</v>
      </c>
      <c r="I176" s="12">
        <v>0.79279999999999995</v>
      </c>
      <c r="J176" s="12">
        <v>-5.5</v>
      </c>
      <c r="K176" s="44" t="s">
        <v>732</v>
      </c>
      <c r="L176" s="9" t="str">
        <f t="shared" si="27"/>
        <v>Yes</v>
      </c>
    </row>
    <row r="177" spans="1:12" x14ac:dyDescent="0.2">
      <c r="A177" s="50" t="s">
        <v>485</v>
      </c>
      <c r="B177" s="34" t="s">
        <v>217</v>
      </c>
      <c r="C177" s="8">
        <v>5.7013107647999997</v>
      </c>
      <c r="D177" s="43" t="str">
        <f t="shared" si="24"/>
        <v>N/A</v>
      </c>
      <c r="E177" s="8">
        <v>5.1191218184</v>
      </c>
      <c r="F177" s="43" t="str">
        <f t="shared" si="25"/>
        <v>N/A</v>
      </c>
      <c r="G177" s="8">
        <v>5.4811011773000002</v>
      </c>
      <c r="H177" s="43" t="str">
        <f t="shared" si="26"/>
        <v>N/A</v>
      </c>
      <c r="I177" s="12">
        <v>-10.199999999999999</v>
      </c>
      <c r="J177" s="12">
        <v>7.0709999999999997</v>
      </c>
      <c r="K177" s="44" t="s">
        <v>732</v>
      </c>
      <c r="L177" s="9" t="str">
        <f t="shared" si="27"/>
        <v>Yes</v>
      </c>
    </row>
    <row r="178" spans="1:12" x14ac:dyDescent="0.2">
      <c r="A178" s="50" t="s">
        <v>486</v>
      </c>
      <c r="B178" s="34" t="s">
        <v>217</v>
      </c>
      <c r="C178" s="8">
        <v>32.543662458999997</v>
      </c>
      <c r="D178" s="43" t="str">
        <f t="shared" si="24"/>
        <v>N/A</v>
      </c>
      <c r="E178" s="8">
        <v>31.524230782</v>
      </c>
      <c r="F178" s="43" t="str">
        <f t="shared" si="25"/>
        <v>N/A</v>
      </c>
      <c r="G178" s="8">
        <v>26.920339285000001</v>
      </c>
      <c r="H178" s="43" t="str">
        <f t="shared" si="26"/>
        <v>N/A</v>
      </c>
      <c r="I178" s="12">
        <v>-3.13</v>
      </c>
      <c r="J178" s="12">
        <v>-14.6</v>
      </c>
      <c r="K178" s="44" t="s">
        <v>732</v>
      </c>
      <c r="L178" s="9" t="str">
        <f t="shared" si="27"/>
        <v>Yes</v>
      </c>
    </row>
    <row r="179" spans="1:12" x14ac:dyDescent="0.2">
      <c r="A179" s="45" t="s">
        <v>1552</v>
      </c>
      <c r="B179" s="34" t="s">
        <v>217</v>
      </c>
      <c r="C179" s="8">
        <v>3.0442904817000001</v>
      </c>
      <c r="D179" s="43" t="str">
        <f t="shared" si="24"/>
        <v>N/A</v>
      </c>
      <c r="E179" s="8">
        <v>2.6967308217000001</v>
      </c>
      <c r="F179" s="43" t="str">
        <f t="shared" si="25"/>
        <v>N/A</v>
      </c>
      <c r="G179" s="8">
        <v>1.7623033780999999</v>
      </c>
      <c r="H179" s="43" t="str">
        <f t="shared" si="26"/>
        <v>N/A</v>
      </c>
      <c r="I179" s="12">
        <v>-11.4</v>
      </c>
      <c r="J179" s="12">
        <v>-34.700000000000003</v>
      </c>
      <c r="K179" s="44" t="s">
        <v>732</v>
      </c>
      <c r="L179" s="9" t="str">
        <f t="shared" si="27"/>
        <v>No</v>
      </c>
    </row>
    <row r="180" spans="1:12" x14ac:dyDescent="0.2">
      <c r="A180" s="50" t="s">
        <v>1553</v>
      </c>
      <c r="B180" s="34" t="s">
        <v>217</v>
      </c>
      <c r="C180" s="8">
        <v>30.594247095</v>
      </c>
      <c r="D180" s="43" t="str">
        <f t="shared" si="24"/>
        <v>N/A</v>
      </c>
      <c r="E180" s="8">
        <v>28.898894801000001</v>
      </c>
      <c r="F180" s="43" t="str">
        <f t="shared" si="25"/>
        <v>N/A</v>
      </c>
      <c r="G180" s="8">
        <v>22.129836904000001</v>
      </c>
      <c r="H180" s="43" t="str">
        <f t="shared" si="26"/>
        <v>N/A</v>
      </c>
      <c r="I180" s="12">
        <v>-5.54</v>
      </c>
      <c r="J180" s="12">
        <v>-23.4</v>
      </c>
      <c r="K180" s="44" t="s">
        <v>732</v>
      </c>
      <c r="L180" s="9" t="str">
        <f t="shared" si="27"/>
        <v>Yes</v>
      </c>
    </row>
    <row r="181" spans="1:12" x14ac:dyDescent="0.2">
      <c r="A181" s="50" t="s">
        <v>1554</v>
      </c>
      <c r="B181" s="34" t="s">
        <v>217</v>
      </c>
      <c r="C181" s="8">
        <v>6.3786188928999996</v>
      </c>
      <c r="D181" s="43" t="str">
        <f t="shared" si="24"/>
        <v>N/A</v>
      </c>
      <c r="E181" s="8">
        <v>6.0423404880999998</v>
      </c>
      <c r="F181" s="43" t="str">
        <f t="shared" si="25"/>
        <v>N/A</v>
      </c>
      <c r="G181" s="8">
        <v>3.629143456</v>
      </c>
      <c r="H181" s="43" t="str">
        <f t="shared" si="26"/>
        <v>N/A</v>
      </c>
      <c r="I181" s="12">
        <v>-5.27</v>
      </c>
      <c r="J181" s="12">
        <v>-39.9</v>
      </c>
      <c r="K181" s="44" t="s">
        <v>732</v>
      </c>
      <c r="L181" s="9" t="str">
        <f t="shared" si="27"/>
        <v>No</v>
      </c>
    </row>
    <row r="182" spans="1:12" x14ac:dyDescent="0.2">
      <c r="A182" s="50" t="s">
        <v>1555</v>
      </c>
      <c r="B182" s="34" t="s">
        <v>217</v>
      </c>
      <c r="C182" s="8">
        <v>0.43004093989999997</v>
      </c>
      <c r="D182" s="43" t="str">
        <f t="shared" si="24"/>
        <v>N/A</v>
      </c>
      <c r="E182" s="8">
        <v>0.33580523299999998</v>
      </c>
      <c r="F182" s="43" t="str">
        <f t="shared" si="25"/>
        <v>N/A</v>
      </c>
      <c r="G182" s="8">
        <v>0.16110471809999999</v>
      </c>
      <c r="H182" s="43" t="str">
        <f t="shared" si="26"/>
        <v>N/A</v>
      </c>
      <c r="I182" s="12">
        <v>-21.9</v>
      </c>
      <c r="J182" s="12">
        <v>-52</v>
      </c>
      <c r="K182" s="44" t="s">
        <v>732</v>
      </c>
      <c r="L182" s="9" t="str">
        <f t="shared" si="27"/>
        <v>No</v>
      </c>
    </row>
    <row r="183" spans="1:12" x14ac:dyDescent="0.2">
      <c r="A183" s="50" t="s">
        <v>1556</v>
      </c>
      <c r="B183" s="34" t="s">
        <v>217</v>
      </c>
      <c r="C183" s="8">
        <v>0.68476569249999997</v>
      </c>
      <c r="D183" s="43" t="str">
        <f t="shared" si="24"/>
        <v>N/A</v>
      </c>
      <c r="E183" s="8">
        <v>0.67478126110000003</v>
      </c>
      <c r="F183" s="43" t="str">
        <f t="shared" si="25"/>
        <v>N/A</v>
      </c>
      <c r="G183" s="8">
        <v>0.24615932139999999</v>
      </c>
      <c r="H183" s="43" t="str">
        <f t="shared" si="26"/>
        <v>N/A</v>
      </c>
      <c r="I183" s="12">
        <v>-1.46</v>
      </c>
      <c r="J183" s="12">
        <v>-63.5</v>
      </c>
      <c r="K183" s="44" t="s">
        <v>732</v>
      </c>
      <c r="L183" s="9" t="str">
        <f t="shared" si="27"/>
        <v>No</v>
      </c>
    </row>
    <row r="184" spans="1:12" x14ac:dyDescent="0.2">
      <c r="A184" s="45" t="s">
        <v>97</v>
      </c>
      <c r="B184" s="34" t="s">
        <v>217</v>
      </c>
      <c r="C184" s="8">
        <v>56.201483604000003</v>
      </c>
      <c r="D184" s="43" t="str">
        <f t="shared" si="24"/>
        <v>N/A</v>
      </c>
      <c r="E184" s="8">
        <v>58.883172946000002</v>
      </c>
      <c r="F184" s="43" t="str">
        <f t="shared" si="25"/>
        <v>N/A</v>
      </c>
      <c r="G184" s="8">
        <v>58.109572403000001</v>
      </c>
      <c r="H184" s="43" t="str">
        <f t="shared" si="26"/>
        <v>N/A</v>
      </c>
      <c r="I184" s="12">
        <v>4.7720000000000002</v>
      </c>
      <c r="J184" s="12">
        <v>-1.31</v>
      </c>
      <c r="K184" s="44" t="s">
        <v>732</v>
      </c>
      <c r="L184" s="9" t="str">
        <f t="shared" si="27"/>
        <v>Yes</v>
      </c>
    </row>
    <row r="185" spans="1:12" x14ac:dyDescent="0.2">
      <c r="A185" s="50" t="s">
        <v>487</v>
      </c>
      <c r="B185" s="34" t="s">
        <v>217</v>
      </c>
      <c r="C185" s="8">
        <v>32.176708151</v>
      </c>
      <c r="D185" s="43" t="str">
        <f t="shared" si="24"/>
        <v>N/A</v>
      </c>
      <c r="E185" s="8">
        <v>33.327875562999999</v>
      </c>
      <c r="F185" s="43" t="str">
        <f t="shared" si="25"/>
        <v>N/A</v>
      </c>
      <c r="G185" s="8">
        <v>33.114806524000002</v>
      </c>
      <c r="H185" s="43" t="str">
        <f t="shared" si="26"/>
        <v>N/A</v>
      </c>
      <c r="I185" s="12">
        <v>3.5779999999999998</v>
      </c>
      <c r="J185" s="12">
        <v>-0.63900000000000001</v>
      </c>
      <c r="K185" s="44" t="s">
        <v>732</v>
      </c>
      <c r="L185" s="9" t="str">
        <f t="shared" si="27"/>
        <v>Yes</v>
      </c>
    </row>
    <row r="186" spans="1:12" x14ac:dyDescent="0.2">
      <c r="A186" s="50" t="s">
        <v>488</v>
      </c>
      <c r="B186" s="34" t="s">
        <v>217</v>
      </c>
      <c r="C186" s="8">
        <v>67.281402768999996</v>
      </c>
      <c r="D186" s="43" t="str">
        <f t="shared" si="24"/>
        <v>N/A</v>
      </c>
      <c r="E186" s="8">
        <v>69.206115847999996</v>
      </c>
      <c r="F186" s="43" t="str">
        <f t="shared" si="25"/>
        <v>N/A</v>
      </c>
      <c r="G186" s="8">
        <v>67.748607358000001</v>
      </c>
      <c r="H186" s="43" t="str">
        <f t="shared" si="26"/>
        <v>N/A</v>
      </c>
      <c r="I186" s="12">
        <v>2.8610000000000002</v>
      </c>
      <c r="J186" s="12">
        <v>-2.11</v>
      </c>
      <c r="K186" s="44" t="s">
        <v>732</v>
      </c>
      <c r="L186" s="9" t="str">
        <f t="shared" si="27"/>
        <v>Yes</v>
      </c>
    </row>
    <row r="187" spans="1:12" x14ac:dyDescent="0.2">
      <c r="A187" s="50" t="s">
        <v>489</v>
      </c>
      <c r="B187" s="34" t="s">
        <v>217</v>
      </c>
      <c r="C187" s="8">
        <v>53.947087762999999</v>
      </c>
      <c r="D187" s="43" t="str">
        <f t="shared" si="24"/>
        <v>N/A</v>
      </c>
      <c r="E187" s="8">
        <v>56.574277828</v>
      </c>
      <c r="F187" s="43" t="str">
        <f t="shared" si="25"/>
        <v>N/A</v>
      </c>
      <c r="G187" s="8">
        <v>55.468413443000003</v>
      </c>
      <c r="H187" s="43" t="str">
        <f t="shared" si="26"/>
        <v>N/A</v>
      </c>
      <c r="I187" s="12">
        <v>4.87</v>
      </c>
      <c r="J187" s="12">
        <v>-1.95</v>
      </c>
      <c r="K187" s="44" t="s">
        <v>732</v>
      </c>
      <c r="L187" s="9" t="str">
        <f t="shared" si="27"/>
        <v>Yes</v>
      </c>
    </row>
    <row r="188" spans="1:12" x14ac:dyDescent="0.2">
      <c r="A188" s="50" t="s">
        <v>490</v>
      </c>
      <c r="B188" s="34" t="s">
        <v>217</v>
      </c>
      <c r="C188" s="8">
        <v>64.523603666</v>
      </c>
      <c r="D188" s="43" t="str">
        <f t="shared" si="24"/>
        <v>N/A</v>
      </c>
      <c r="E188" s="8">
        <v>69.347496206000002</v>
      </c>
      <c r="F188" s="43" t="str">
        <f t="shared" si="25"/>
        <v>N/A</v>
      </c>
      <c r="G188" s="8">
        <v>70.288866480999999</v>
      </c>
      <c r="H188" s="43" t="str">
        <f t="shared" si="26"/>
        <v>N/A</v>
      </c>
      <c r="I188" s="12">
        <v>7.476</v>
      </c>
      <c r="J188" s="12">
        <v>1.357</v>
      </c>
      <c r="K188" s="44" t="s">
        <v>732</v>
      </c>
      <c r="L188" s="9" t="str">
        <f t="shared" si="27"/>
        <v>Yes</v>
      </c>
    </row>
    <row r="189" spans="1:12" x14ac:dyDescent="0.2">
      <c r="A189" s="45" t="s">
        <v>118</v>
      </c>
      <c r="B189" s="34" t="s">
        <v>217</v>
      </c>
      <c r="C189" s="8">
        <v>81.619540771999993</v>
      </c>
      <c r="D189" s="43" t="str">
        <f t="shared" si="24"/>
        <v>N/A</v>
      </c>
      <c r="E189" s="8">
        <v>81.801545864000005</v>
      </c>
      <c r="F189" s="43" t="str">
        <f t="shared" si="25"/>
        <v>N/A</v>
      </c>
      <c r="G189" s="8">
        <v>84.597309709000001</v>
      </c>
      <c r="H189" s="43" t="str">
        <f t="shared" si="26"/>
        <v>N/A</v>
      </c>
      <c r="I189" s="12">
        <v>0.223</v>
      </c>
      <c r="J189" s="12">
        <v>3.4180000000000001</v>
      </c>
      <c r="K189" s="44" t="s">
        <v>732</v>
      </c>
      <c r="L189" s="9" t="str">
        <f t="shared" si="27"/>
        <v>Yes</v>
      </c>
    </row>
    <row r="190" spans="1:12" x14ac:dyDescent="0.2">
      <c r="A190" s="50" t="s">
        <v>491</v>
      </c>
      <c r="B190" s="34" t="s">
        <v>217</v>
      </c>
      <c r="C190" s="8">
        <v>88.362317645999994</v>
      </c>
      <c r="D190" s="43" t="str">
        <f t="shared" si="24"/>
        <v>N/A</v>
      </c>
      <c r="E190" s="8">
        <v>87.302496930000004</v>
      </c>
      <c r="F190" s="43" t="str">
        <f t="shared" si="25"/>
        <v>N/A</v>
      </c>
      <c r="G190" s="8">
        <v>90.941797249999993</v>
      </c>
      <c r="H190" s="43" t="str">
        <f t="shared" si="26"/>
        <v>N/A</v>
      </c>
      <c r="I190" s="12">
        <v>-1.2</v>
      </c>
      <c r="J190" s="12">
        <v>4.1689999999999996</v>
      </c>
      <c r="K190" s="44" t="s">
        <v>732</v>
      </c>
      <c r="L190" s="9" t="str">
        <f t="shared" si="27"/>
        <v>Yes</v>
      </c>
    </row>
    <row r="191" spans="1:12" x14ac:dyDescent="0.2">
      <c r="A191" s="50" t="s">
        <v>492</v>
      </c>
      <c r="B191" s="34" t="s">
        <v>217</v>
      </c>
      <c r="C191" s="8">
        <v>92.494364919000006</v>
      </c>
      <c r="D191" s="43" t="str">
        <f t="shared" si="24"/>
        <v>N/A</v>
      </c>
      <c r="E191" s="8">
        <v>92.546309909000001</v>
      </c>
      <c r="F191" s="43" t="str">
        <f t="shared" si="25"/>
        <v>N/A</v>
      </c>
      <c r="G191" s="8">
        <v>93.114003640000007</v>
      </c>
      <c r="H191" s="43" t="str">
        <f t="shared" si="26"/>
        <v>N/A</v>
      </c>
      <c r="I191" s="12">
        <v>5.62E-2</v>
      </c>
      <c r="J191" s="12">
        <v>0.61339999999999995</v>
      </c>
      <c r="K191" s="44" t="s">
        <v>732</v>
      </c>
      <c r="L191" s="9" t="str">
        <f t="shared" si="27"/>
        <v>Yes</v>
      </c>
    </row>
    <row r="192" spans="1:12" x14ac:dyDescent="0.2">
      <c r="A192" s="50" t="s">
        <v>493</v>
      </c>
      <c r="B192" s="34" t="s">
        <v>217</v>
      </c>
      <c r="C192" s="8">
        <v>78.210341624999998</v>
      </c>
      <c r="D192" s="43" t="str">
        <f t="shared" si="24"/>
        <v>N/A</v>
      </c>
      <c r="E192" s="8">
        <v>78.945393490000001</v>
      </c>
      <c r="F192" s="43" t="str">
        <f t="shared" si="25"/>
        <v>N/A</v>
      </c>
      <c r="G192" s="8">
        <v>82.208846006000002</v>
      </c>
      <c r="H192" s="43" t="str">
        <f t="shared" si="26"/>
        <v>N/A</v>
      </c>
      <c r="I192" s="12">
        <v>0.93979999999999997</v>
      </c>
      <c r="J192" s="12">
        <v>4.1340000000000003</v>
      </c>
      <c r="K192" s="44" t="s">
        <v>732</v>
      </c>
      <c r="L192" s="9" t="str">
        <f t="shared" si="27"/>
        <v>Yes</v>
      </c>
    </row>
    <row r="193" spans="1:12" x14ac:dyDescent="0.2">
      <c r="A193" s="50" t="s">
        <v>494</v>
      </c>
      <c r="B193" s="34" t="s">
        <v>217</v>
      </c>
      <c r="C193" s="8">
        <v>83.077987203999996</v>
      </c>
      <c r="D193" s="43" t="str">
        <f t="shared" si="24"/>
        <v>N/A</v>
      </c>
      <c r="E193" s="8">
        <v>82.332999709000006</v>
      </c>
      <c r="F193" s="43" t="str">
        <f t="shared" si="25"/>
        <v>N/A</v>
      </c>
      <c r="G193" s="8">
        <v>85.088083515999998</v>
      </c>
      <c r="H193" s="43" t="str">
        <f t="shared" si="26"/>
        <v>N/A</v>
      </c>
      <c r="I193" s="12">
        <v>-0.89700000000000002</v>
      </c>
      <c r="J193" s="12">
        <v>3.3460000000000001</v>
      </c>
      <c r="K193" s="44" t="s">
        <v>732</v>
      </c>
      <c r="L193" s="9" t="str">
        <f t="shared" si="27"/>
        <v>Yes</v>
      </c>
    </row>
    <row r="194" spans="1:12" x14ac:dyDescent="0.2">
      <c r="A194" s="45" t="s">
        <v>1557</v>
      </c>
      <c r="B194" s="34" t="s">
        <v>217</v>
      </c>
      <c r="C194" s="35">
        <v>3.8790155546</v>
      </c>
      <c r="D194" s="43" t="str">
        <f t="shared" si="24"/>
        <v>N/A</v>
      </c>
      <c r="E194" s="35">
        <v>4.2605903969999996</v>
      </c>
      <c r="F194" s="43" t="str">
        <f t="shared" si="25"/>
        <v>N/A</v>
      </c>
      <c r="G194" s="35">
        <v>1.1668700179</v>
      </c>
      <c r="H194" s="43" t="str">
        <f t="shared" si="26"/>
        <v>N/A</v>
      </c>
      <c r="I194" s="12">
        <v>9.8369999999999997</v>
      </c>
      <c r="J194" s="12">
        <v>-72.599999999999994</v>
      </c>
      <c r="K194" s="44" t="s">
        <v>732</v>
      </c>
      <c r="L194" s="9" t="str">
        <f t="shared" si="27"/>
        <v>No</v>
      </c>
    </row>
    <row r="195" spans="1:12" x14ac:dyDescent="0.2">
      <c r="A195" s="50" t="s">
        <v>1558</v>
      </c>
      <c r="B195" s="34" t="s">
        <v>217</v>
      </c>
      <c r="C195" s="35">
        <v>0.27241379310000002</v>
      </c>
      <c r="D195" s="43" t="str">
        <f t="shared" si="24"/>
        <v>N/A</v>
      </c>
      <c r="E195" s="35">
        <v>0.55651052860000005</v>
      </c>
      <c r="F195" s="43" t="str">
        <f t="shared" si="25"/>
        <v>N/A</v>
      </c>
      <c r="G195" s="35">
        <v>0.38849840260000001</v>
      </c>
      <c r="H195" s="43" t="str">
        <f t="shared" si="26"/>
        <v>N/A</v>
      </c>
      <c r="I195" s="12">
        <v>104.3</v>
      </c>
      <c r="J195" s="12">
        <v>-30.2</v>
      </c>
      <c r="K195" s="44" t="s">
        <v>732</v>
      </c>
      <c r="L195" s="9" t="str">
        <f t="shared" si="27"/>
        <v>No</v>
      </c>
    </row>
    <row r="196" spans="1:12" x14ac:dyDescent="0.2">
      <c r="A196" s="50" t="s">
        <v>1559</v>
      </c>
      <c r="B196" s="34" t="s">
        <v>217</v>
      </c>
      <c r="C196" s="35">
        <v>5.4588669416000002</v>
      </c>
      <c r="D196" s="43" t="str">
        <f t="shared" si="24"/>
        <v>N/A</v>
      </c>
      <c r="E196" s="35">
        <v>6.2106857019000001</v>
      </c>
      <c r="F196" s="43" t="str">
        <f t="shared" si="25"/>
        <v>N/A</v>
      </c>
      <c r="G196" s="35">
        <v>1.5832975525999999</v>
      </c>
      <c r="H196" s="43" t="str">
        <f t="shared" si="26"/>
        <v>N/A</v>
      </c>
      <c r="I196" s="12">
        <v>13.77</v>
      </c>
      <c r="J196" s="12">
        <v>-74.5</v>
      </c>
      <c r="K196" s="44" t="s">
        <v>732</v>
      </c>
      <c r="L196" s="9" t="str">
        <f t="shared" si="27"/>
        <v>No</v>
      </c>
    </row>
    <row r="197" spans="1:12" x14ac:dyDescent="0.2">
      <c r="A197" s="50" t="s">
        <v>1560</v>
      </c>
      <c r="B197" s="34" t="s">
        <v>217</v>
      </c>
      <c r="C197" s="35">
        <v>4.6550808592999999</v>
      </c>
      <c r="D197" s="43" t="str">
        <f t="shared" si="24"/>
        <v>N/A</v>
      </c>
      <c r="E197" s="35">
        <v>5.2852528263999998</v>
      </c>
      <c r="F197" s="43" t="str">
        <f t="shared" si="25"/>
        <v>N/A</v>
      </c>
      <c r="G197" s="35">
        <v>1.2105943152</v>
      </c>
      <c r="H197" s="43" t="str">
        <f t="shared" si="26"/>
        <v>N/A</v>
      </c>
      <c r="I197" s="12">
        <v>13.54</v>
      </c>
      <c r="J197" s="12">
        <v>-77.099999999999994</v>
      </c>
      <c r="K197" s="44" t="s">
        <v>732</v>
      </c>
      <c r="L197" s="9" t="str">
        <f t="shared" si="27"/>
        <v>No</v>
      </c>
    </row>
    <row r="198" spans="1:12" x14ac:dyDescent="0.2">
      <c r="A198" s="50" t="s">
        <v>1561</v>
      </c>
      <c r="B198" s="34" t="s">
        <v>217</v>
      </c>
      <c r="C198" s="35">
        <v>3.3113708819999998</v>
      </c>
      <c r="D198" s="43" t="str">
        <f t="shared" si="24"/>
        <v>N/A</v>
      </c>
      <c r="E198" s="35">
        <v>3.3753584596000001</v>
      </c>
      <c r="F198" s="43" t="str">
        <f t="shared" si="25"/>
        <v>N/A</v>
      </c>
      <c r="G198" s="35">
        <v>1.0426352319000001</v>
      </c>
      <c r="H198" s="43" t="str">
        <f t="shared" si="26"/>
        <v>N/A</v>
      </c>
      <c r="I198" s="12">
        <v>1.9319999999999999</v>
      </c>
      <c r="J198" s="12">
        <v>-69.099999999999994</v>
      </c>
      <c r="K198" s="44" t="s">
        <v>732</v>
      </c>
      <c r="L198" s="9" t="str">
        <f t="shared" si="27"/>
        <v>No</v>
      </c>
    </row>
    <row r="199" spans="1:12" x14ac:dyDescent="0.2">
      <c r="A199" s="45" t="s">
        <v>1562</v>
      </c>
      <c r="B199" s="34" t="s">
        <v>217</v>
      </c>
      <c r="C199" s="35">
        <v>187.20479595</v>
      </c>
      <c r="D199" s="43" t="str">
        <f t="shared" si="24"/>
        <v>N/A</v>
      </c>
      <c r="E199" s="35">
        <v>227.24675736</v>
      </c>
      <c r="F199" s="43" t="str">
        <f t="shared" si="25"/>
        <v>N/A</v>
      </c>
      <c r="G199" s="35">
        <v>109.86959459000001</v>
      </c>
      <c r="H199" s="43" t="str">
        <f t="shared" si="26"/>
        <v>N/A</v>
      </c>
      <c r="I199" s="12">
        <v>21.39</v>
      </c>
      <c r="J199" s="12">
        <v>-51.7</v>
      </c>
      <c r="K199" s="44" t="s">
        <v>732</v>
      </c>
      <c r="L199" s="9" t="str">
        <f t="shared" si="27"/>
        <v>No</v>
      </c>
    </row>
    <row r="200" spans="1:12" x14ac:dyDescent="0.2">
      <c r="A200" s="50" t="s">
        <v>1563</v>
      </c>
      <c r="B200" s="34" t="s">
        <v>217</v>
      </c>
      <c r="C200" s="35">
        <v>237.71039870999999</v>
      </c>
      <c r="D200" s="43" t="str">
        <f t="shared" si="24"/>
        <v>N/A</v>
      </c>
      <c r="E200" s="35">
        <v>291.63654391</v>
      </c>
      <c r="F200" s="43" t="str">
        <f t="shared" si="25"/>
        <v>N/A</v>
      </c>
      <c r="G200" s="35">
        <v>107.75578034999999</v>
      </c>
      <c r="H200" s="43" t="str">
        <f t="shared" si="26"/>
        <v>N/A</v>
      </c>
      <c r="I200" s="12">
        <v>22.69</v>
      </c>
      <c r="J200" s="12">
        <v>-63.1</v>
      </c>
      <c r="K200" s="44" t="s">
        <v>732</v>
      </c>
      <c r="L200" s="9" t="str">
        <f t="shared" si="27"/>
        <v>No</v>
      </c>
    </row>
    <row r="201" spans="1:12" x14ac:dyDescent="0.2">
      <c r="A201" s="50" t="s">
        <v>1564</v>
      </c>
      <c r="B201" s="34" t="s">
        <v>217</v>
      </c>
      <c r="C201" s="35">
        <v>167.31757687000001</v>
      </c>
      <c r="D201" s="43" t="str">
        <f t="shared" si="24"/>
        <v>N/A</v>
      </c>
      <c r="E201" s="35">
        <v>193.27980535</v>
      </c>
      <c r="F201" s="43" t="str">
        <f t="shared" si="25"/>
        <v>N/A</v>
      </c>
      <c r="G201" s="35">
        <v>135.67249240000001</v>
      </c>
      <c r="H201" s="43" t="str">
        <f t="shared" si="26"/>
        <v>N/A</v>
      </c>
      <c r="I201" s="12">
        <v>15.52</v>
      </c>
      <c r="J201" s="12">
        <v>-29.8</v>
      </c>
      <c r="K201" s="44" t="s">
        <v>732</v>
      </c>
      <c r="L201" s="9" t="str">
        <f t="shared" si="27"/>
        <v>Yes</v>
      </c>
    </row>
    <row r="202" spans="1:12" x14ac:dyDescent="0.2">
      <c r="A202" s="50" t="s">
        <v>1565</v>
      </c>
      <c r="B202" s="34" t="s">
        <v>217</v>
      </c>
      <c r="C202" s="35">
        <v>13.592000000000001</v>
      </c>
      <c r="D202" s="43" t="str">
        <f t="shared" si="24"/>
        <v>N/A</v>
      </c>
      <c r="E202" s="35">
        <v>16.267045455000002</v>
      </c>
      <c r="F202" s="43" t="str">
        <f t="shared" si="25"/>
        <v>N/A</v>
      </c>
      <c r="G202" s="35">
        <v>12.098901099000001</v>
      </c>
      <c r="H202" s="43" t="str">
        <f t="shared" si="26"/>
        <v>N/A</v>
      </c>
      <c r="I202" s="12">
        <v>19.68</v>
      </c>
      <c r="J202" s="12">
        <v>-25.6</v>
      </c>
      <c r="K202" s="44" t="s">
        <v>732</v>
      </c>
      <c r="L202" s="9" t="str">
        <f t="shared" si="27"/>
        <v>Yes</v>
      </c>
    </row>
    <row r="203" spans="1:12" x14ac:dyDescent="0.2">
      <c r="A203" s="50" t="s">
        <v>1566</v>
      </c>
      <c r="B203" s="34" t="s">
        <v>217</v>
      </c>
      <c r="C203" s="35">
        <v>7.2323232322999997</v>
      </c>
      <c r="D203" s="43" t="str">
        <f t="shared" si="24"/>
        <v>N/A</v>
      </c>
      <c r="E203" s="35">
        <v>6.6889952153000003</v>
      </c>
      <c r="F203" s="43" t="str">
        <f t="shared" si="25"/>
        <v>N/A</v>
      </c>
      <c r="G203" s="35">
        <v>92.831325301000007</v>
      </c>
      <c r="H203" s="43" t="str">
        <f t="shared" si="26"/>
        <v>N/A</v>
      </c>
      <c r="I203" s="12">
        <v>-7.51</v>
      </c>
      <c r="J203" s="12">
        <v>1288</v>
      </c>
      <c r="K203" s="44" t="s">
        <v>732</v>
      </c>
      <c r="L203" s="9" t="str">
        <f t="shared" si="27"/>
        <v>No</v>
      </c>
    </row>
    <row r="204" spans="1:12" x14ac:dyDescent="0.2">
      <c r="A204" s="45" t="s">
        <v>127</v>
      </c>
      <c r="B204" s="34" t="s">
        <v>217</v>
      </c>
      <c r="C204" s="35">
        <v>0</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t="s">
        <v>1743</v>
      </c>
      <c r="J204" s="12">
        <v>-66.7</v>
      </c>
      <c r="K204" s="14" t="s">
        <v>217</v>
      </c>
      <c r="L204" s="9" t="str">
        <f t="shared" ref="L204:L214" si="31">IF(J204="Div by 0", "N/A", IF(K204="N/A","N/A", IF(J204&gt;VALUE(MID(K204,1,2)), "No", IF(J204&lt;-1*VALUE(MID(K204,1,2)), "No", "Yes"))))</f>
        <v>N/A</v>
      </c>
    </row>
    <row r="205" spans="1:12" x14ac:dyDescent="0.2">
      <c r="A205" s="45" t="s">
        <v>128</v>
      </c>
      <c r="B205" s="34" t="s">
        <v>217</v>
      </c>
      <c r="C205" s="35">
        <v>15</v>
      </c>
      <c r="D205" s="43" t="str">
        <f t="shared" si="28"/>
        <v>N/A</v>
      </c>
      <c r="E205" s="35">
        <v>27</v>
      </c>
      <c r="F205" s="43" t="str">
        <f t="shared" si="29"/>
        <v>N/A</v>
      </c>
      <c r="G205" s="35">
        <v>11</v>
      </c>
      <c r="H205" s="43" t="str">
        <f t="shared" si="30"/>
        <v>N/A</v>
      </c>
      <c r="I205" s="12">
        <v>80</v>
      </c>
      <c r="J205" s="12">
        <v>-59.3</v>
      </c>
      <c r="K205" s="14" t="s">
        <v>217</v>
      </c>
      <c r="L205" s="9" t="str">
        <f t="shared" si="31"/>
        <v>N/A</v>
      </c>
    </row>
    <row r="206" spans="1:12" ht="25.5" x14ac:dyDescent="0.2">
      <c r="A206" s="45" t="s">
        <v>1614</v>
      </c>
      <c r="B206" s="34" t="s">
        <v>217</v>
      </c>
      <c r="C206" s="35">
        <v>11</v>
      </c>
      <c r="D206" s="43" t="str">
        <f t="shared" si="28"/>
        <v>N/A</v>
      </c>
      <c r="E206" s="35">
        <v>20</v>
      </c>
      <c r="F206" s="43" t="str">
        <f t="shared" si="29"/>
        <v>N/A</v>
      </c>
      <c r="G206" s="35">
        <v>11</v>
      </c>
      <c r="H206" s="43" t="str">
        <f t="shared" si="30"/>
        <v>N/A</v>
      </c>
      <c r="I206" s="12">
        <v>122.2</v>
      </c>
      <c r="J206" s="12">
        <v>-60</v>
      </c>
      <c r="K206" s="14" t="s">
        <v>217</v>
      </c>
      <c r="L206" s="9" t="str">
        <f t="shared" si="31"/>
        <v>N/A</v>
      </c>
    </row>
    <row r="207" spans="1:12" ht="25.5" x14ac:dyDescent="0.2">
      <c r="A207" s="45" t="s">
        <v>1567</v>
      </c>
      <c r="B207" s="34" t="s">
        <v>217</v>
      </c>
      <c r="C207" s="35">
        <v>99</v>
      </c>
      <c r="D207" s="43" t="str">
        <f t="shared" si="28"/>
        <v>N/A</v>
      </c>
      <c r="E207" s="35">
        <v>114</v>
      </c>
      <c r="F207" s="43" t="str">
        <f t="shared" si="29"/>
        <v>N/A</v>
      </c>
      <c r="G207" s="35">
        <v>25</v>
      </c>
      <c r="H207" s="43" t="str">
        <f t="shared" si="30"/>
        <v>N/A</v>
      </c>
      <c r="I207" s="12">
        <v>15.15</v>
      </c>
      <c r="J207" s="12">
        <v>-78.099999999999994</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0</v>
      </c>
      <c r="J208" s="12">
        <v>-20</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-16.7</v>
      </c>
      <c r="J209" s="12">
        <v>60</v>
      </c>
      <c r="K209" s="14" t="s">
        <v>217</v>
      </c>
      <c r="L209" s="9" t="str">
        <f t="shared" si="31"/>
        <v>N/A</v>
      </c>
    </row>
    <row r="210" spans="1:12" x14ac:dyDescent="0.2">
      <c r="A210" s="45" t="s">
        <v>125</v>
      </c>
      <c r="B210" s="34" t="s">
        <v>217</v>
      </c>
      <c r="C210" s="46">
        <v>960695</v>
      </c>
      <c r="D210" s="43" t="str">
        <f t="shared" si="28"/>
        <v>N/A</v>
      </c>
      <c r="E210" s="46">
        <v>1639521</v>
      </c>
      <c r="F210" s="43" t="str">
        <f t="shared" si="29"/>
        <v>N/A</v>
      </c>
      <c r="G210" s="46">
        <v>1208200</v>
      </c>
      <c r="H210" s="43" t="str">
        <f t="shared" si="30"/>
        <v>N/A</v>
      </c>
      <c r="I210" s="12">
        <v>70.66</v>
      </c>
      <c r="J210" s="12">
        <v>-26.3</v>
      </c>
      <c r="K210" s="14" t="s">
        <v>217</v>
      </c>
      <c r="L210" s="9" t="str">
        <f t="shared" si="31"/>
        <v>N/A</v>
      </c>
    </row>
    <row r="211" spans="1:12" x14ac:dyDescent="0.2">
      <c r="A211" s="45" t="s">
        <v>1617</v>
      </c>
      <c r="B211" s="34" t="s">
        <v>217</v>
      </c>
      <c r="C211" s="46">
        <v>895017</v>
      </c>
      <c r="D211" s="43" t="str">
        <f t="shared" si="28"/>
        <v>N/A</v>
      </c>
      <c r="E211" s="46">
        <v>1553661</v>
      </c>
      <c r="F211" s="43" t="str">
        <f t="shared" si="29"/>
        <v>N/A</v>
      </c>
      <c r="G211" s="46">
        <v>1143120</v>
      </c>
      <c r="H211" s="43" t="str">
        <f t="shared" si="30"/>
        <v>N/A</v>
      </c>
      <c r="I211" s="12">
        <v>73.59</v>
      </c>
      <c r="J211" s="12">
        <v>-26.4</v>
      </c>
      <c r="K211" s="14" t="s">
        <v>217</v>
      </c>
      <c r="L211" s="9" t="str">
        <f t="shared" si="31"/>
        <v>N/A</v>
      </c>
    </row>
    <row r="212" spans="1:12" x14ac:dyDescent="0.2">
      <c r="A212" s="45" t="s">
        <v>1568</v>
      </c>
      <c r="B212" s="34" t="s">
        <v>217</v>
      </c>
      <c r="C212" s="46">
        <v>447984</v>
      </c>
      <c r="D212" s="43" t="str">
        <f t="shared" si="28"/>
        <v>N/A</v>
      </c>
      <c r="E212" s="46">
        <v>522469</v>
      </c>
      <c r="F212" s="43" t="str">
        <f t="shared" si="29"/>
        <v>N/A</v>
      </c>
      <c r="G212" s="46">
        <v>323414</v>
      </c>
      <c r="H212" s="43" t="str">
        <f t="shared" si="30"/>
        <v>N/A</v>
      </c>
      <c r="I212" s="12">
        <v>16.63</v>
      </c>
      <c r="J212" s="12">
        <v>-38.1</v>
      </c>
      <c r="K212" s="14" t="s">
        <v>217</v>
      </c>
      <c r="L212" s="9" t="str">
        <f t="shared" si="31"/>
        <v>N/A</v>
      </c>
    </row>
    <row r="213" spans="1:12" x14ac:dyDescent="0.2">
      <c r="A213" s="45" t="s">
        <v>1618</v>
      </c>
      <c r="B213" s="34" t="s">
        <v>217</v>
      </c>
      <c r="C213" s="46">
        <v>523655</v>
      </c>
      <c r="D213" s="43" t="str">
        <f t="shared" si="28"/>
        <v>N/A</v>
      </c>
      <c r="E213" s="46">
        <v>394069</v>
      </c>
      <c r="F213" s="43" t="str">
        <f t="shared" si="29"/>
        <v>N/A</v>
      </c>
      <c r="G213" s="46">
        <v>262460</v>
      </c>
      <c r="H213" s="43" t="str">
        <f t="shared" si="30"/>
        <v>N/A</v>
      </c>
      <c r="I213" s="12">
        <v>-24.7</v>
      </c>
      <c r="J213" s="12">
        <v>-33.4</v>
      </c>
      <c r="K213" s="14" t="s">
        <v>217</v>
      </c>
      <c r="L213" s="9" t="str">
        <f t="shared" si="31"/>
        <v>N/A</v>
      </c>
    </row>
    <row r="214" spans="1:12" x14ac:dyDescent="0.2">
      <c r="A214" s="50" t="s">
        <v>1619</v>
      </c>
      <c r="B214" s="34" t="s">
        <v>217</v>
      </c>
      <c r="C214" s="46">
        <v>960695</v>
      </c>
      <c r="D214" s="43" t="str">
        <f t="shared" si="28"/>
        <v>N/A</v>
      </c>
      <c r="E214" s="46">
        <v>355310</v>
      </c>
      <c r="F214" s="43" t="str">
        <f t="shared" si="29"/>
        <v>N/A</v>
      </c>
      <c r="G214" s="46">
        <v>299045</v>
      </c>
      <c r="H214" s="43" t="str">
        <f t="shared" si="30"/>
        <v>N/A</v>
      </c>
      <c r="I214" s="12">
        <v>-63</v>
      </c>
      <c r="J214" s="12">
        <v>-15.8</v>
      </c>
      <c r="K214" s="14" t="s">
        <v>217</v>
      </c>
      <c r="L214" s="9" t="str">
        <f t="shared" si="31"/>
        <v>N/A</v>
      </c>
    </row>
    <row r="215" spans="1:12" ht="25.5" x14ac:dyDescent="0.2">
      <c r="A215" s="45" t="s">
        <v>1382</v>
      </c>
      <c r="B215" s="34" t="s">
        <v>217</v>
      </c>
      <c r="C215" s="46">
        <v>2651556</v>
      </c>
      <c r="D215" s="43" t="str">
        <f t="shared" ref="D215:D229" si="32">IF($B215="N/A","N/A",IF(C215&gt;10,"No",IF(C215&lt;-10,"No","Yes")))</f>
        <v>N/A</v>
      </c>
      <c r="E215" s="46">
        <v>2907573</v>
      </c>
      <c r="F215" s="43" t="str">
        <f t="shared" ref="F215:F229" si="33">IF($B215="N/A","N/A",IF(E215&gt;10,"No",IF(E215&lt;-10,"No","Yes")))</f>
        <v>N/A</v>
      </c>
      <c r="G215" s="46">
        <v>2374401</v>
      </c>
      <c r="H215" s="43" t="str">
        <f t="shared" ref="H215:H229" si="34">IF($B215="N/A","N/A",IF(G215&gt;10,"No",IF(G215&lt;-10,"No","Yes")))</f>
        <v>N/A</v>
      </c>
      <c r="I215" s="12">
        <v>9.6549999999999994</v>
      </c>
      <c r="J215" s="12">
        <v>-18.3</v>
      </c>
      <c r="K215" s="44" t="s">
        <v>732</v>
      </c>
      <c r="L215" s="9" t="str">
        <f t="shared" ref="L215:L229" si="35">IF(J215="Div by 0", "N/A", IF(K215="N/A","N/A", IF(J215&gt;VALUE(MID(K215,1,2)), "No", IF(J215&lt;-1*VALUE(MID(K215,1,2)), "No", "Yes"))))</f>
        <v>Yes</v>
      </c>
    </row>
    <row r="216" spans="1:12" x14ac:dyDescent="0.2">
      <c r="A216" s="45" t="s">
        <v>649</v>
      </c>
      <c r="B216" s="34" t="s">
        <v>217</v>
      </c>
      <c r="C216" s="35">
        <v>12367</v>
      </c>
      <c r="D216" s="43" t="str">
        <f t="shared" si="32"/>
        <v>N/A</v>
      </c>
      <c r="E216" s="35">
        <v>13473</v>
      </c>
      <c r="F216" s="43" t="str">
        <f t="shared" si="33"/>
        <v>N/A</v>
      </c>
      <c r="G216" s="35">
        <v>12964</v>
      </c>
      <c r="H216" s="43" t="str">
        <f t="shared" si="34"/>
        <v>N/A</v>
      </c>
      <c r="I216" s="12">
        <v>8.9429999999999996</v>
      </c>
      <c r="J216" s="12">
        <v>-3.78</v>
      </c>
      <c r="K216" s="44" t="s">
        <v>732</v>
      </c>
      <c r="L216" s="9" t="str">
        <f t="shared" si="35"/>
        <v>Yes</v>
      </c>
    </row>
    <row r="217" spans="1:12" ht="25.5" x14ac:dyDescent="0.2">
      <c r="A217" s="45" t="s">
        <v>1383</v>
      </c>
      <c r="B217" s="34" t="s">
        <v>217</v>
      </c>
      <c r="C217" s="46">
        <v>214.40575726</v>
      </c>
      <c r="D217" s="43" t="str">
        <f t="shared" si="32"/>
        <v>N/A</v>
      </c>
      <c r="E217" s="46">
        <v>215.80739256000001</v>
      </c>
      <c r="F217" s="43" t="str">
        <f t="shared" si="33"/>
        <v>N/A</v>
      </c>
      <c r="G217" s="46">
        <v>183.15342487000001</v>
      </c>
      <c r="H217" s="43" t="str">
        <f t="shared" si="34"/>
        <v>N/A</v>
      </c>
      <c r="I217" s="12">
        <v>0.65369999999999995</v>
      </c>
      <c r="J217" s="12">
        <v>-15.1</v>
      </c>
      <c r="K217" s="44" t="s">
        <v>732</v>
      </c>
      <c r="L217" s="9" t="str">
        <f t="shared" si="35"/>
        <v>Yes</v>
      </c>
    </row>
    <row r="218" spans="1:12" ht="25.5" x14ac:dyDescent="0.2">
      <c r="A218" s="45" t="s">
        <v>1384</v>
      </c>
      <c r="B218" s="34" t="s">
        <v>217</v>
      </c>
      <c r="C218" s="46">
        <v>7563089</v>
      </c>
      <c r="D218" s="43" t="str">
        <f t="shared" si="32"/>
        <v>N/A</v>
      </c>
      <c r="E218" s="46">
        <v>9030779</v>
      </c>
      <c r="F218" s="43" t="str">
        <f t="shared" si="33"/>
        <v>N/A</v>
      </c>
      <c r="G218" s="46">
        <v>8217538</v>
      </c>
      <c r="H218" s="43" t="str">
        <f t="shared" si="34"/>
        <v>N/A</v>
      </c>
      <c r="I218" s="12">
        <v>19.41</v>
      </c>
      <c r="J218" s="12">
        <v>-9.01</v>
      </c>
      <c r="K218" s="44" t="s">
        <v>732</v>
      </c>
      <c r="L218" s="9" t="str">
        <f t="shared" si="35"/>
        <v>Yes</v>
      </c>
    </row>
    <row r="219" spans="1:12" x14ac:dyDescent="0.2">
      <c r="A219" s="45" t="s">
        <v>516</v>
      </c>
      <c r="B219" s="34" t="s">
        <v>217</v>
      </c>
      <c r="C219" s="35">
        <v>26380</v>
      </c>
      <c r="D219" s="43" t="str">
        <f t="shared" si="32"/>
        <v>N/A</v>
      </c>
      <c r="E219" s="35">
        <v>29365</v>
      </c>
      <c r="F219" s="43" t="str">
        <f t="shared" si="33"/>
        <v>N/A</v>
      </c>
      <c r="G219" s="35">
        <v>27930</v>
      </c>
      <c r="H219" s="43" t="str">
        <f t="shared" si="34"/>
        <v>N/A</v>
      </c>
      <c r="I219" s="12">
        <v>11.32</v>
      </c>
      <c r="J219" s="12">
        <v>-4.8899999999999997</v>
      </c>
      <c r="K219" s="44" t="s">
        <v>732</v>
      </c>
      <c r="L219" s="9" t="str">
        <f t="shared" si="35"/>
        <v>Yes</v>
      </c>
    </row>
    <row r="220" spans="1:12" ht="25.5" x14ac:dyDescent="0.2">
      <c r="A220" s="45" t="s">
        <v>1385</v>
      </c>
      <c r="B220" s="34" t="s">
        <v>217</v>
      </c>
      <c r="C220" s="46">
        <v>286.69783926999997</v>
      </c>
      <c r="D220" s="43" t="str">
        <f t="shared" si="32"/>
        <v>N/A</v>
      </c>
      <c r="E220" s="46">
        <v>307.53546739000001</v>
      </c>
      <c r="F220" s="43" t="str">
        <f t="shared" si="33"/>
        <v>N/A</v>
      </c>
      <c r="G220" s="46">
        <v>294.21904762000003</v>
      </c>
      <c r="H220" s="43" t="str">
        <f t="shared" si="34"/>
        <v>N/A</v>
      </c>
      <c r="I220" s="12">
        <v>7.2679999999999998</v>
      </c>
      <c r="J220" s="12">
        <v>-4.33</v>
      </c>
      <c r="K220" s="44" t="s">
        <v>732</v>
      </c>
      <c r="L220" s="9" t="str">
        <f t="shared" si="35"/>
        <v>Yes</v>
      </c>
    </row>
    <row r="221" spans="1:12" ht="25.5" x14ac:dyDescent="0.2">
      <c r="A221" s="45" t="s">
        <v>1386</v>
      </c>
      <c r="B221" s="34" t="s">
        <v>217</v>
      </c>
      <c r="C221" s="46">
        <v>8445478</v>
      </c>
      <c r="D221" s="43" t="str">
        <f t="shared" si="32"/>
        <v>N/A</v>
      </c>
      <c r="E221" s="46">
        <v>9888992</v>
      </c>
      <c r="F221" s="43" t="str">
        <f t="shared" si="33"/>
        <v>N/A</v>
      </c>
      <c r="G221" s="46">
        <v>9125459</v>
      </c>
      <c r="H221" s="43" t="str">
        <f t="shared" si="34"/>
        <v>N/A</v>
      </c>
      <c r="I221" s="12">
        <v>17.09</v>
      </c>
      <c r="J221" s="12">
        <v>-7.72</v>
      </c>
      <c r="K221" s="44" t="s">
        <v>732</v>
      </c>
      <c r="L221" s="9" t="str">
        <f t="shared" si="35"/>
        <v>Yes</v>
      </c>
    </row>
    <row r="222" spans="1:12" x14ac:dyDescent="0.2">
      <c r="A222" s="45" t="s">
        <v>517</v>
      </c>
      <c r="B222" s="34" t="s">
        <v>217</v>
      </c>
      <c r="C222" s="35">
        <v>19318</v>
      </c>
      <c r="D222" s="43" t="str">
        <f t="shared" si="32"/>
        <v>N/A</v>
      </c>
      <c r="E222" s="35">
        <v>21581</v>
      </c>
      <c r="F222" s="43" t="str">
        <f t="shared" si="33"/>
        <v>N/A</v>
      </c>
      <c r="G222" s="35">
        <v>22503</v>
      </c>
      <c r="H222" s="43" t="str">
        <f t="shared" si="34"/>
        <v>N/A</v>
      </c>
      <c r="I222" s="12">
        <v>11.71</v>
      </c>
      <c r="J222" s="12">
        <v>4.2720000000000002</v>
      </c>
      <c r="K222" s="44" t="s">
        <v>732</v>
      </c>
      <c r="L222" s="9" t="str">
        <f t="shared" si="35"/>
        <v>Yes</v>
      </c>
    </row>
    <row r="223" spans="1:12" ht="25.5" x14ac:dyDescent="0.2">
      <c r="A223" s="45" t="s">
        <v>1387</v>
      </c>
      <c r="B223" s="34" t="s">
        <v>217</v>
      </c>
      <c r="C223" s="46">
        <v>437.18179936000001</v>
      </c>
      <c r="D223" s="43" t="str">
        <f t="shared" si="32"/>
        <v>N/A</v>
      </c>
      <c r="E223" s="46">
        <v>458.22677355000002</v>
      </c>
      <c r="F223" s="43" t="str">
        <f t="shared" si="33"/>
        <v>N/A</v>
      </c>
      <c r="G223" s="46">
        <v>405.52188597000003</v>
      </c>
      <c r="H223" s="43" t="str">
        <f t="shared" si="34"/>
        <v>N/A</v>
      </c>
      <c r="I223" s="12">
        <v>4.8140000000000001</v>
      </c>
      <c r="J223" s="12">
        <v>-11.5</v>
      </c>
      <c r="K223" s="44" t="s">
        <v>732</v>
      </c>
      <c r="L223" s="9" t="str">
        <f t="shared" si="35"/>
        <v>Yes</v>
      </c>
    </row>
    <row r="224" spans="1:12" ht="25.5" x14ac:dyDescent="0.2">
      <c r="A224" s="45" t="s">
        <v>1388</v>
      </c>
      <c r="B224" s="34" t="s">
        <v>217</v>
      </c>
      <c r="C224" s="46">
        <v>1985542</v>
      </c>
      <c r="D224" s="43" t="str">
        <f t="shared" si="32"/>
        <v>N/A</v>
      </c>
      <c r="E224" s="46">
        <v>1776519</v>
      </c>
      <c r="F224" s="43" t="str">
        <f t="shared" si="33"/>
        <v>N/A</v>
      </c>
      <c r="G224" s="46">
        <v>2348096</v>
      </c>
      <c r="H224" s="43" t="str">
        <f t="shared" si="34"/>
        <v>N/A</v>
      </c>
      <c r="I224" s="12">
        <v>-10.5</v>
      </c>
      <c r="J224" s="12">
        <v>32.17</v>
      </c>
      <c r="K224" s="44" t="s">
        <v>732</v>
      </c>
      <c r="L224" s="9" t="str">
        <f t="shared" si="35"/>
        <v>No</v>
      </c>
    </row>
    <row r="225" spans="1:12" x14ac:dyDescent="0.2">
      <c r="A225" s="45" t="s">
        <v>518</v>
      </c>
      <c r="B225" s="34" t="s">
        <v>217</v>
      </c>
      <c r="C225" s="35">
        <v>2025</v>
      </c>
      <c r="D225" s="43" t="str">
        <f t="shared" si="32"/>
        <v>N/A</v>
      </c>
      <c r="E225" s="35">
        <v>1726</v>
      </c>
      <c r="F225" s="43" t="str">
        <f t="shared" si="33"/>
        <v>N/A</v>
      </c>
      <c r="G225" s="35">
        <v>2256</v>
      </c>
      <c r="H225" s="43" t="str">
        <f t="shared" si="34"/>
        <v>N/A</v>
      </c>
      <c r="I225" s="12">
        <v>-14.8</v>
      </c>
      <c r="J225" s="12">
        <v>30.71</v>
      </c>
      <c r="K225" s="44" t="s">
        <v>732</v>
      </c>
      <c r="L225" s="9" t="str">
        <f t="shared" si="35"/>
        <v>No</v>
      </c>
    </row>
    <row r="226" spans="1:12" ht="25.5" x14ac:dyDescent="0.2">
      <c r="A226" s="45" t="s">
        <v>1389</v>
      </c>
      <c r="B226" s="34" t="s">
        <v>217</v>
      </c>
      <c r="C226" s="46">
        <v>980.51456789999997</v>
      </c>
      <c r="D226" s="43" t="str">
        <f t="shared" si="32"/>
        <v>N/A</v>
      </c>
      <c r="E226" s="46">
        <v>1029.269409</v>
      </c>
      <c r="F226" s="43" t="str">
        <f t="shared" si="33"/>
        <v>N/A</v>
      </c>
      <c r="G226" s="46">
        <v>1040.8226950000001</v>
      </c>
      <c r="H226" s="43" t="str">
        <f t="shared" si="34"/>
        <v>N/A</v>
      </c>
      <c r="I226" s="12">
        <v>4.9720000000000004</v>
      </c>
      <c r="J226" s="12">
        <v>1.1220000000000001</v>
      </c>
      <c r="K226" s="44" t="s">
        <v>732</v>
      </c>
      <c r="L226" s="9" t="str">
        <f t="shared" si="35"/>
        <v>Yes</v>
      </c>
    </row>
    <row r="227" spans="1:12" ht="25.5" x14ac:dyDescent="0.2">
      <c r="A227" s="45" t="s">
        <v>1390</v>
      </c>
      <c r="B227" s="34" t="s">
        <v>217</v>
      </c>
      <c r="C227" s="46">
        <v>149618927</v>
      </c>
      <c r="D227" s="43" t="str">
        <f t="shared" si="32"/>
        <v>N/A</v>
      </c>
      <c r="E227" s="46">
        <v>163482179</v>
      </c>
      <c r="F227" s="43" t="str">
        <f t="shared" si="33"/>
        <v>N/A</v>
      </c>
      <c r="G227" s="46">
        <v>178727237</v>
      </c>
      <c r="H227" s="43" t="str">
        <f t="shared" si="34"/>
        <v>N/A</v>
      </c>
      <c r="I227" s="12">
        <v>9.266</v>
      </c>
      <c r="J227" s="12">
        <v>9.3249999999999993</v>
      </c>
      <c r="K227" s="44" t="s">
        <v>732</v>
      </c>
      <c r="L227" s="9" t="str">
        <f t="shared" si="35"/>
        <v>Yes</v>
      </c>
    </row>
    <row r="228" spans="1:12" ht="25.5" x14ac:dyDescent="0.2">
      <c r="A228" s="45" t="s">
        <v>519</v>
      </c>
      <c r="B228" s="34" t="s">
        <v>217</v>
      </c>
      <c r="C228" s="35">
        <v>10457</v>
      </c>
      <c r="D228" s="43" t="str">
        <f t="shared" si="32"/>
        <v>N/A</v>
      </c>
      <c r="E228" s="35">
        <v>11034</v>
      </c>
      <c r="F228" s="43" t="str">
        <f t="shared" si="33"/>
        <v>N/A</v>
      </c>
      <c r="G228" s="35">
        <v>13474</v>
      </c>
      <c r="H228" s="43" t="str">
        <f t="shared" si="34"/>
        <v>N/A</v>
      </c>
      <c r="I228" s="12">
        <v>5.5179999999999998</v>
      </c>
      <c r="J228" s="12">
        <v>22.11</v>
      </c>
      <c r="K228" s="44" t="s">
        <v>732</v>
      </c>
      <c r="L228" s="9" t="str">
        <f t="shared" si="35"/>
        <v>Yes</v>
      </c>
    </row>
    <row r="229" spans="1:12" ht="25.5" x14ac:dyDescent="0.2">
      <c r="A229" s="45" t="s">
        <v>1391</v>
      </c>
      <c r="B229" s="34" t="s">
        <v>217</v>
      </c>
      <c r="C229" s="46">
        <v>14308.016353000001</v>
      </c>
      <c r="D229" s="43" t="str">
        <f t="shared" si="32"/>
        <v>N/A</v>
      </c>
      <c r="E229" s="46">
        <v>14816.220681999999</v>
      </c>
      <c r="F229" s="43" t="str">
        <f t="shared" si="33"/>
        <v>N/A</v>
      </c>
      <c r="G229" s="46">
        <v>13264.601232000001</v>
      </c>
      <c r="H229" s="43" t="str">
        <f t="shared" si="34"/>
        <v>N/A</v>
      </c>
      <c r="I229" s="12">
        <v>3.552</v>
      </c>
      <c r="J229" s="12">
        <v>-10.5</v>
      </c>
      <c r="K229" s="44" t="s">
        <v>732</v>
      </c>
      <c r="L229" s="9" t="str">
        <f t="shared" si="35"/>
        <v>Yes</v>
      </c>
    </row>
    <row r="230" spans="1:12" x14ac:dyDescent="0.2">
      <c r="A230" s="4" t="s">
        <v>1392</v>
      </c>
      <c r="B230" s="34" t="s">
        <v>217</v>
      </c>
      <c r="C230" s="51">
        <v>192409019</v>
      </c>
      <c r="D230" s="43" t="str">
        <f t="shared" ref="D230:D253" si="36">IF($B230="N/A","N/A",IF(C230&gt;10,"No",IF(C230&lt;-10,"No","Yes")))</f>
        <v>N/A</v>
      </c>
      <c r="E230" s="51">
        <v>198640876</v>
      </c>
      <c r="F230" s="43" t="str">
        <f t="shared" ref="F230:F253" si="37">IF($B230="N/A","N/A",IF(E230&gt;10,"No",IF(E230&lt;-10,"No","Yes")))</f>
        <v>N/A</v>
      </c>
      <c r="G230" s="51">
        <v>201714591</v>
      </c>
      <c r="H230" s="43" t="str">
        <f t="shared" ref="H230:H253" si="38">IF($B230="N/A","N/A",IF(G230&gt;10,"No",IF(G230&lt;-10,"No","Yes")))</f>
        <v>N/A</v>
      </c>
      <c r="I230" s="12">
        <v>3.2389999999999999</v>
      </c>
      <c r="J230" s="12">
        <v>1.5469999999999999</v>
      </c>
      <c r="K230" s="44" t="s">
        <v>732</v>
      </c>
      <c r="L230" s="9" t="str">
        <f t="shared" ref="L230:L253" si="39">IF(J230="Div by 0", "N/A", IF(K230="N/A","N/A", IF(J230&gt;VALUE(MID(K230,1,2)), "No", IF(J230&lt;-1*VALUE(MID(K230,1,2)), "No", "Yes"))))</f>
        <v>Yes</v>
      </c>
    </row>
    <row r="231" spans="1:12" x14ac:dyDescent="0.2">
      <c r="A231" s="4" t="s">
        <v>1569</v>
      </c>
      <c r="B231" s="34" t="s">
        <v>217</v>
      </c>
      <c r="C231" s="49">
        <v>15306</v>
      </c>
      <c r="D231" s="49" t="str">
        <f t="shared" si="36"/>
        <v>N/A</v>
      </c>
      <c r="E231" s="49">
        <v>16452</v>
      </c>
      <c r="F231" s="49" t="str">
        <f t="shared" si="37"/>
        <v>N/A</v>
      </c>
      <c r="G231" s="49">
        <v>16635</v>
      </c>
      <c r="H231" s="43" t="str">
        <f t="shared" si="38"/>
        <v>N/A</v>
      </c>
      <c r="I231" s="12">
        <v>7.4870000000000001</v>
      </c>
      <c r="J231" s="12">
        <v>1.1120000000000001</v>
      </c>
      <c r="K231" s="44" t="s">
        <v>732</v>
      </c>
      <c r="L231" s="9" t="str">
        <f t="shared" si="39"/>
        <v>Yes</v>
      </c>
    </row>
    <row r="232" spans="1:12" x14ac:dyDescent="0.2">
      <c r="A232" s="4" t="s">
        <v>1570</v>
      </c>
      <c r="B232" s="34" t="s">
        <v>217</v>
      </c>
      <c r="C232" s="51">
        <v>12570.823141000001</v>
      </c>
      <c r="D232" s="43" t="str">
        <f t="shared" si="36"/>
        <v>N/A</v>
      </c>
      <c r="E232" s="51">
        <v>12073.965232</v>
      </c>
      <c r="F232" s="43" t="str">
        <f t="shared" si="37"/>
        <v>N/A</v>
      </c>
      <c r="G232" s="51">
        <v>12125.914698</v>
      </c>
      <c r="H232" s="43" t="str">
        <f t="shared" si="38"/>
        <v>N/A</v>
      </c>
      <c r="I232" s="12">
        <v>-3.95</v>
      </c>
      <c r="J232" s="12">
        <v>0.43030000000000002</v>
      </c>
      <c r="K232" s="44" t="s">
        <v>732</v>
      </c>
      <c r="L232" s="9" t="str">
        <f t="shared" si="39"/>
        <v>Yes</v>
      </c>
    </row>
    <row r="233" spans="1:12" x14ac:dyDescent="0.2">
      <c r="A233" s="52" t="s">
        <v>1571</v>
      </c>
      <c r="B233" s="34" t="s">
        <v>217</v>
      </c>
      <c r="C233" s="51">
        <v>9724.1136979000003</v>
      </c>
      <c r="D233" s="43" t="str">
        <f t="shared" si="36"/>
        <v>N/A</v>
      </c>
      <c r="E233" s="51">
        <v>9044.0674971000008</v>
      </c>
      <c r="F233" s="43" t="str">
        <f t="shared" si="37"/>
        <v>N/A</v>
      </c>
      <c r="G233" s="51">
        <v>10392.704952</v>
      </c>
      <c r="H233" s="43" t="str">
        <f t="shared" si="38"/>
        <v>N/A</v>
      </c>
      <c r="I233" s="12">
        <v>-6.99</v>
      </c>
      <c r="J233" s="12">
        <v>14.91</v>
      </c>
      <c r="K233" s="44" t="s">
        <v>732</v>
      </c>
      <c r="L233" s="9" t="str">
        <f t="shared" si="39"/>
        <v>Yes</v>
      </c>
    </row>
    <row r="234" spans="1:12" x14ac:dyDescent="0.2">
      <c r="A234" s="52" t="s">
        <v>1572</v>
      </c>
      <c r="B234" s="34" t="s">
        <v>217</v>
      </c>
      <c r="C234" s="51">
        <v>15012.021765</v>
      </c>
      <c r="D234" s="43" t="str">
        <f t="shared" si="36"/>
        <v>N/A</v>
      </c>
      <c r="E234" s="51">
        <v>14435.971912000001</v>
      </c>
      <c r="F234" s="43" t="str">
        <f t="shared" si="37"/>
        <v>N/A</v>
      </c>
      <c r="G234" s="51">
        <v>13869.633529000001</v>
      </c>
      <c r="H234" s="43" t="str">
        <f t="shared" si="38"/>
        <v>N/A</v>
      </c>
      <c r="I234" s="12">
        <v>-3.84</v>
      </c>
      <c r="J234" s="12">
        <v>-3.92</v>
      </c>
      <c r="K234" s="44" t="s">
        <v>732</v>
      </c>
      <c r="L234" s="9" t="str">
        <f t="shared" si="39"/>
        <v>Yes</v>
      </c>
    </row>
    <row r="235" spans="1:12" x14ac:dyDescent="0.2">
      <c r="A235" s="52" t="s">
        <v>1573</v>
      </c>
      <c r="B235" s="34" t="s">
        <v>217</v>
      </c>
      <c r="C235" s="51">
        <v>3095.8905109000002</v>
      </c>
      <c r="D235" s="43" t="str">
        <f t="shared" si="36"/>
        <v>N/A</v>
      </c>
      <c r="E235" s="51">
        <v>4348.3450835000003</v>
      </c>
      <c r="F235" s="43" t="str">
        <f t="shared" si="37"/>
        <v>N/A</v>
      </c>
      <c r="G235" s="51">
        <v>2936.3982169000001</v>
      </c>
      <c r="H235" s="43" t="str">
        <f t="shared" si="38"/>
        <v>N/A</v>
      </c>
      <c r="I235" s="12">
        <v>40.46</v>
      </c>
      <c r="J235" s="12">
        <v>-32.5</v>
      </c>
      <c r="K235" s="44" t="s">
        <v>732</v>
      </c>
      <c r="L235" s="9" t="str">
        <f t="shared" si="39"/>
        <v>No</v>
      </c>
    </row>
    <row r="236" spans="1:12" x14ac:dyDescent="0.2">
      <c r="A236" s="52" t="s">
        <v>1574</v>
      </c>
      <c r="B236" s="34" t="s">
        <v>217</v>
      </c>
      <c r="C236" s="51">
        <v>2223.2916667</v>
      </c>
      <c r="D236" s="43" t="str">
        <f t="shared" si="36"/>
        <v>N/A</v>
      </c>
      <c r="E236" s="51">
        <v>1806.8909091</v>
      </c>
      <c r="F236" s="43" t="str">
        <f t="shared" si="37"/>
        <v>N/A</v>
      </c>
      <c r="G236" s="51">
        <v>1993.0289855000001</v>
      </c>
      <c r="H236" s="43" t="str">
        <f t="shared" si="38"/>
        <v>N/A</v>
      </c>
      <c r="I236" s="12">
        <v>-18.7</v>
      </c>
      <c r="J236" s="12">
        <v>10.3</v>
      </c>
      <c r="K236" s="44" t="s">
        <v>732</v>
      </c>
      <c r="L236" s="9" t="str">
        <f t="shared" si="39"/>
        <v>Yes</v>
      </c>
    </row>
    <row r="237" spans="1:12" x14ac:dyDescent="0.2">
      <c r="A237" s="45" t="s">
        <v>1575</v>
      </c>
      <c r="B237" s="34" t="s">
        <v>217</v>
      </c>
      <c r="C237" s="43">
        <v>6.9401117237000003</v>
      </c>
      <c r="D237" s="43" t="str">
        <f t="shared" si="36"/>
        <v>N/A</v>
      </c>
      <c r="E237" s="43">
        <v>7.0178132678000003</v>
      </c>
      <c r="F237" s="43" t="str">
        <f t="shared" si="37"/>
        <v>N/A</v>
      </c>
      <c r="G237" s="43">
        <v>6.6026839404000004</v>
      </c>
      <c r="H237" s="43" t="str">
        <f t="shared" si="38"/>
        <v>N/A</v>
      </c>
      <c r="I237" s="12">
        <v>1.1200000000000001</v>
      </c>
      <c r="J237" s="12">
        <v>-5.92</v>
      </c>
      <c r="K237" s="44" t="s">
        <v>732</v>
      </c>
      <c r="L237" s="9" t="str">
        <f t="shared" si="39"/>
        <v>Yes</v>
      </c>
    </row>
    <row r="238" spans="1:12" x14ac:dyDescent="0.2">
      <c r="A238" s="50" t="s">
        <v>1576</v>
      </c>
      <c r="B238" s="34" t="s">
        <v>217</v>
      </c>
      <c r="C238" s="43">
        <v>45.668837056000001</v>
      </c>
      <c r="D238" s="43" t="str">
        <f t="shared" si="36"/>
        <v>N/A</v>
      </c>
      <c r="E238" s="43">
        <v>48.636921817000001</v>
      </c>
      <c r="F238" s="43" t="str">
        <f t="shared" si="37"/>
        <v>N/A</v>
      </c>
      <c r="G238" s="43">
        <v>46.010553246000001</v>
      </c>
      <c r="H238" s="43" t="str">
        <f t="shared" si="38"/>
        <v>N/A</v>
      </c>
      <c r="I238" s="12">
        <v>6.4989999999999997</v>
      </c>
      <c r="J238" s="12">
        <v>-5.4</v>
      </c>
      <c r="K238" s="44" t="s">
        <v>732</v>
      </c>
      <c r="L238" s="9" t="str">
        <f t="shared" si="39"/>
        <v>Yes</v>
      </c>
    </row>
    <row r="239" spans="1:12" x14ac:dyDescent="0.2">
      <c r="A239" s="50" t="s">
        <v>1577</v>
      </c>
      <c r="B239" s="34" t="s">
        <v>217</v>
      </c>
      <c r="C239" s="43">
        <v>26.629782501000001</v>
      </c>
      <c r="D239" s="43" t="str">
        <f t="shared" si="36"/>
        <v>N/A</v>
      </c>
      <c r="E239" s="43">
        <v>28.997353718999999</v>
      </c>
      <c r="F239" s="43" t="str">
        <f t="shared" si="37"/>
        <v>N/A</v>
      </c>
      <c r="G239" s="43">
        <v>27.767359770999999</v>
      </c>
      <c r="H239" s="43" t="str">
        <f t="shared" si="38"/>
        <v>N/A</v>
      </c>
      <c r="I239" s="12">
        <v>8.891</v>
      </c>
      <c r="J239" s="12">
        <v>-4.24</v>
      </c>
      <c r="K239" s="44" t="s">
        <v>732</v>
      </c>
      <c r="L239" s="9" t="str">
        <f t="shared" si="39"/>
        <v>Yes</v>
      </c>
    </row>
    <row r="240" spans="1:12" x14ac:dyDescent="0.2">
      <c r="A240" s="50" t="s">
        <v>1578</v>
      </c>
      <c r="B240" s="34" t="s">
        <v>217</v>
      </c>
      <c r="C240" s="43">
        <v>0.37705989610000001</v>
      </c>
      <c r="D240" s="43" t="str">
        <f t="shared" si="36"/>
        <v>N/A</v>
      </c>
      <c r="E240" s="43">
        <v>0.34280117529999998</v>
      </c>
      <c r="F240" s="43" t="str">
        <f t="shared" si="37"/>
        <v>N/A</v>
      </c>
      <c r="G240" s="43">
        <v>0.39715558699999998</v>
      </c>
      <c r="H240" s="43" t="str">
        <f t="shared" si="38"/>
        <v>N/A</v>
      </c>
      <c r="I240" s="12">
        <v>-9.09</v>
      </c>
      <c r="J240" s="12">
        <v>15.86</v>
      </c>
      <c r="K240" s="44" t="s">
        <v>732</v>
      </c>
      <c r="L240" s="9" t="str">
        <f t="shared" si="39"/>
        <v>Yes</v>
      </c>
    </row>
    <row r="241" spans="1:12" x14ac:dyDescent="0.2">
      <c r="A241" s="50" t="s">
        <v>1579</v>
      </c>
      <c r="B241" s="34" t="s">
        <v>217</v>
      </c>
      <c r="C241" s="43">
        <v>0.41500951060000002</v>
      </c>
      <c r="D241" s="43" t="str">
        <f t="shared" si="36"/>
        <v>N/A</v>
      </c>
      <c r="E241" s="43">
        <v>0.35514803220000002</v>
      </c>
      <c r="F241" s="43" t="str">
        <f t="shared" si="37"/>
        <v>N/A</v>
      </c>
      <c r="G241" s="43">
        <v>0.40927694409999998</v>
      </c>
      <c r="H241" s="43" t="str">
        <f t="shared" si="38"/>
        <v>N/A</v>
      </c>
      <c r="I241" s="12">
        <v>-14.4</v>
      </c>
      <c r="J241" s="12">
        <v>15.24</v>
      </c>
      <c r="K241" s="44" t="s">
        <v>732</v>
      </c>
      <c r="L241" s="9" t="str">
        <f t="shared" si="39"/>
        <v>Yes</v>
      </c>
    </row>
    <row r="242" spans="1:12" ht="25.5" x14ac:dyDescent="0.2">
      <c r="A242" s="4" t="s">
        <v>1404</v>
      </c>
      <c r="B242" s="34" t="s">
        <v>217</v>
      </c>
      <c r="C242" s="51">
        <v>149618927</v>
      </c>
      <c r="D242" s="43" t="str">
        <f t="shared" si="36"/>
        <v>N/A</v>
      </c>
      <c r="E242" s="51">
        <v>163482179</v>
      </c>
      <c r="F242" s="43" t="str">
        <f t="shared" si="37"/>
        <v>N/A</v>
      </c>
      <c r="G242" s="51">
        <v>178727237</v>
      </c>
      <c r="H242" s="43" t="str">
        <f t="shared" si="38"/>
        <v>N/A</v>
      </c>
      <c r="I242" s="12">
        <v>9.266</v>
      </c>
      <c r="J242" s="12">
        <v>9.3249999999999993</v>
      </c>
      <c r="K242" s="44" t="s">
        <v>732</v>
      </c>
      <c r="L242" s="9" t="str">
        <f t="shared" si="39"/>
        <v>Yes</v>
      </c>
    </row>
    <row r="243" spans="1:12" x14ac:dyDescent="0.2">
      <c r="A243" s="4" t="s">
        <v>1580</v>
      </c>
      <c r="B243" s="34" t="s">
        <v>217</v>
      </c>
      <c r="C243" s="49">
        <v>10457</v>
      </c>
      <c r="D243" s="49" t="str">
        <f t="shared" si="36"/>
        <v>N/A</v>
      </c>
      <c r="E243" s="49">
        <v>11034</v>
      </c>
      <c r="F243" s="49" t="str">
        <f t="shared" si="37"/>
        <v>N/A</v>
      </c>
      <c r="G243" s="49">
        <v>13474</v>
      </c>
      <c r="H243" s="43" t="str">
        <f t="shared" si="38"/>
        <v>N/A</v>
      </c>
      <c r="I243" s="12">
        <v>5.5179999999999998</v>
      </c>
      <c r="J243" s="12">
        <v>22.11</v>
      </c>
      <c r="K243" s="44" t="s">
        <v>732</v>
      </c>
      <c r="L243" s="9" t="str">
        <f t="shared" si="39"/>
        <v>Yes</v>
      </c>
    </row>
    <row r="244" spans="1:12" ht="25.5" x14ac:dyDescent="0.2">
      <c r="A244" s="4" t="s">
        <v>1581</v>
      </c>
      <c r="B244" s="34" t="s">
        <v>217</v>
      </c>
      <c r="C244" s="51">
        <v>14308.016353000001</v>
      </c>
      <c r="D244" s="43" t="str">
        <f t="shared" si="36"/>
        <v>N/A</v>
      </c>
      <c r="E244" s="51">
        <v>14816.220681999999</v>
      </c>
      <c r="F244" s="43" t="str">
        <f t="shared" si="37"/>
        <v>N/A</v>
      </c>
      <c r="G244" s="51">
        <v>13264.601232000001</v>
      </c>
      <c r="H244" s="43" t="str">
        <f t="shared" si="38"/>
        <v>N/A</v>
      </c>
      <c r="I244" s="12">
        <v>3.552</v>
      </c>
      <c r="J244" s="12">
        <v>-10.5</v>
      </c>
      <c r="K244" s="44" t="s">
        <v>732</v>
      </c>
      <c r="L244" s="9" t="str">
        <f t="shared" si="39"/>
        <v>Yes</v>
      </c>
    </row>
    <row r="245" spans="1:12" ht="25.5" x14ac:dyDescent="0.2">
      <c r="A245" s="52" t="s">
        <v>1582</v>
      </c>
      <c r="B245" s="34" t="s">
        <v>217</v>
      </c>
      <c r="C245" s="51">
        <v>9271.3529285000004</v>
      </c>
      <c r="D245" s="43" t="str">
        <f t="shared" si="36"/>
        <v>N/A</v>
      </c>
      <c r="E245" s="51">
        <v>10077.103259</v>
      </c>
      <c r="F245" s="43" t="str">
        <f t="shared" si="37"/>
        <v>N/A</v>
      </c>
      <c r="G245" s="51">
        <v>11277.414053</v>
      </c>
      <c r="H245" s="43" t="str">
        <f t="shared" si="38"/>
        <v>N/A</v>
      </c>
      <c r="I245" s="12">
        <v>8.6910000000000007</v>
      </c>
      <c r="J245" s="12">
        <v>11.91</v>
      </c>
      <c r="K245" s="44" t="s">
        <v>732</v>
      </c>
      <c r="L245" s="9" t="str">
        <f t="shared" si="39"/>
        <v>Yes</v>
      </c>
    </row>
    <row r="246" spans="1:12" ht="25.5" x14ac:dyDescent="0.2">
      <c r="A246" s="52" t="s">
        <v>1583</v>
      </c>
      <c r="B246" s="34" t="s">
        <v>217</v>
      </c>
      <c r="C246" s="51">
        <v>18352.201929999999</v>
      </c>
      <c r="D246" s="43" t="str">
        <f t="shared" si="36"/>
        <v>N/A</v>
      </c>
      <c r="E246" s="51">
        <v>18379.025543</v>
      </c>
      <c r="F246" s="43" t="str">
        <f t="shared" si="37"/>
        <v>N/A</v>
      </c>
      <c r="G246" s="51">
        <v>14783.999136</v>
      </c>
      <c r="H246" s="43" t="str">
        <f t="shared" si="38"/>
        <v>N/A</v>
      </c>
      <c r="I246" s="12">
        <v>0.1462</v>
      </c>
      <c r="J246" s="12">
        <v>-19.600000000000001</v>
      </c>
      <c r="K246" s="44" t="s">
        <v>732</v>
      </c>
      <c r="L246" s="9" t="str">
        <f t="shared" si="39"/>
        <v>Yes</v>
      </c>
    </row>
    <row r="247" spans="1:12" ht="25.5" x14ac:dyDescent="0.2">
      <c r="A247" s="52" t="s">
        <v>1584</v>
      </c>
      <c r="B247" s="34" t="s">
        <v>217</v>
      </c>
      <c r="C247" s="51">
        <v>11177</v>
      </c>
      <c r="D247" s="43" t="str">
        <f t="shared" si="36"/>
        <v>N/A</v>
      </c>
      <c r="E247" s="51">
        <v>84</v>
      </c>
      <c r="F247" s="43" t="str">
        <f t="shared" si="37"/>
        <v>N/A</v>
      </c>
      <c r="G247" s="51">
        <v>3127.5657142999999</v>
      </c>
      <c r="H247" s="43" t="str">
        <f t="shared" si="38"/>
        <v>N/A</v>
      </c>
      <c r="I247" s="12">
        <v>-99.2</v>
      </c>
      <c r="J247" s="12">
        <v>3623</v>
      </c>
      <c r="K247" s="44" t="s">
        <v>732</v>
      </c>
      <c r="L247" s="9" t="str">
        <f t="shared" si="39"/>
        <v>No</v>
      </c>
    </row>
    <row r="248" spans="1:12" ht="25.5" x14ac:dyDescent="0.2">
      <c r="A248" s="52" t="s">
        <v>1585</v>
      </c>
      <c r="B248" s="34" t="s">
        <v>217</v>
      </c>
      <c r="C248" s="51">
        <v>4425.875</v>
      </c>
      <c r="D248" s="43" t="str">
        <f t="shared" si="36"/>
        <v>N/A</v>
      </c>
      <c r="E248" s="51">
        <v>3676.75</v>
      </c>
      <c r="F248" s="43" t="str">
        <f t="shared" si="37"/>
        <v>N/A</v>
      </c>
      <c r="G248" s="51">
        <v>3025.7407407000001</v>
      </c>
      <c r="H248" s="43" t="str">
        <f t="shared" si="38"/>
        <v>N/A</v>
      </c>
      <c r="I248" s="12">
        <v>-16.899999999999999</v>
      </c>
      <c r="J248" s="12">
        <v>-17.7</v>
      </c>
      <c r="K248" s="44" t="s">
        <v>732</v>
      </c>
      <c r="L248" s="9" t="str">
        <f t="shared" si="39"/>
        <v>Yes</v>
      </c>
    </row>
    <row r="249" spans="1:12" ht="25.5" x14ac:dyDescent="0.2">
      <c r="A249" s="45" t="s">
        <v>1586</v>
      </c>
      <c r="B249" s="34" t="s">
        <v>217</v>
      </c>
      <c r="C249" s="43">
        <v>4.7414574868999999</v>
      </c>
      <c r="D249" s="43" t="str">
        <f t="shared" si="36"/>
        <v>N/A</v>
      </c>
      <c r="E249" s="43">
        <v>4.7066953316999998</v>
      </c>
      <c r="F249" s="43" t="str">
        <f t="shared" si="37"/>
        <v>N/A</v>
      </c>
      <c r="G249" s="43">
        <v>5.3480350714</v>
      </c>
      <c r="H249" s="43" t="str">
        <f t="shared" si="38"/>
        <v>N/A</v>
      </c>
      <c r="I249" s="12">
        <v>-0.73299999999999998</v>
      </c>
      <c r="J249" s="12">
        <v>13.63</v>
      </c>
      <c r="K249" s="44" t="s">
        <v>732</v>
      </c>
      <c r="L249" s="9" t="str">
        <f t="shared" si="39"/>
        <v>Yes</v>
      </c>
    </row>
    <row r="250" spans="1:12" ht="25.5" x14ac:dyDescent="0.2">
      <c r="A250" s="50" t="s">
        <v>1587</v>
      </c>
      <c r="B250" s="34" t="s">
        <v>217</v>
      </c>
      <c r="C250" s="43">
        <v>38.275776807</v>
      </c>
      <c r="D250" s="43" t="str">
        <f t="shared" si="36"/>
        <v>N/A</v>
      </c>
      <c r="E250" s="43">
        <v>38.690135079999997</v>
      </c>
      <c r="F250" s="43" t="str">
        <f t="shared" si="37"/>
        <v>N/A</v>
      </c>
      <c r="G250" s="43">
        <v>41.301566997000002</v>
      </c>
      <c r="H250" s="43" t="str">
        <f t="shared" si="38"/>
        <v>N/A</v>
      </c>
      <c r="I250" s="12">
        <v>1.083</v>
      </c>
      <c r="J250" s="12">
        <v>6.75</v>
      </c>
      <c r="K250" s="44" t="s">
        <v>732</v>
      </c>
      <c r="L250" s="9" t="str">
        <f t="shared" si="39"/>
        <v>Yes</v>
      </c>
    </row>
    <row r="251" spans="1:12" ht="25.5" x14ac:dyDescent="0.2">
      <c r="A251" s="50" t="s">
        <v>1588</v>
      </c>
      <c r="B251" s="34" t="s">
        <v>217</v>
      </c>
      <c r="C251" s="43">
        <v>16.990134949000002</v>
      </c>
      <c r="D251" s="43" t="str">
        <f t="shared" si="36"/>
        <v>N/A</v>
      </c>
      <c r="E251" s="43">
        <v>18.532784475</v>
      </c>
      <c r="F251" s="43" t="str">
        <f t="shared" si="37"/>
        <v>N/A</v>
      </c>
      <c r="G251" s="43">
        <v>22.353979372000001</v>
      </c>
      <c r="H251" s="43" t="str">
        <f t="shared" si="38"/>
        <v>N/A</v>
      </c>
      <c r="I251" s="12">
        <v>9.08</v>
      </c>
      <c r="J251" s="12">
        <v>20.62</v>
      </c>
      <c r="K251" s="44" t="s">
        <v>732</v>
      </c>
      <c r="L251" s="9" t="str">
        <f t="shared" si="39"/>
        <v>Yes</v>
      </c>
    </row>
    <row r="252" spans="1:12" ht="25.5" x14ac:dyDescent="0.2">
      <c r="A252" s="50" t="s">
        <v>1589</v>
      </c>
      <c r="B252" s="34" t="s">
        <v>217</v>
      </c>
      <c r="C252" s="43">
        <v>6.8806550000000003E-4</v>
      </c>
      <c r="D252" s="43" t="str">
        <f t="shared" si="36"/>
        <v>N/A</v>
      </c>
      <c r="E252" s="43">
        <v>6.3599480000000003E-4</v>
      </c>
      <c r="F252" s="43" t="str">
        <f t="shared" si="37"/>
        <v>N/A</v>
      </c>
      <c r="G252" s="43">
        <v>0.1032722552</v>
      </c>
      <c r="H252" s="43" t="str">
        <f t="shared" si="38"/>
        <v>N/A</v>
      </c>
      <c r="I252" s="12">
        <v>-7.57</v>
      </c>
      <c r="J252" s="12">
        <v>16138</v>
      </c>
      <c r="K252" s="44" t="s">
        <v>732</v>
      </c>
      <c r="L252" s="9" t="str">
        <f t="shared" si="39"/>
        <v>No</v>
      </c>
    </row>
    <row r="253" spans="1:12" ht="25.5" x14ac:dyDescent="0.2">
      <c r="A253" s="50" t="s">
        <v>1590</v>
      </c>
      <c r="B253" s="34" t="s">
        <v>217</v>
      </c>
      <c r="C253" s="43">
        <v>2.7667300700000001E-2</v>
      </c>
      <c r="D253" s="43" t="str">
        <f t="shared" si="36"/>
        <v>N/A</v>
      </c>
      <c r="E253" s="43">
        <v>1.2914473900000001E-2</v>
      </c>
      <c r="F253" s="43" t="str">
        <f t="shared" si="37"/>
        <v>N/A</v>
      </c>
      <c r="G253" s="43">
        <v>8.0075923800000004E-2</v>
      </c>
      <c r="H253" s="43" t="str">
        <f t="shared" si="38"/>
        <v>N/A</v>
      </c>
      <c r="I253" s="12">
        <v>-53.3</v>
      </c>
      <c r="J253" s="12">
        <v>520</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5</v>
      </c>
      <c r="F6" s="134" t="s">
        <v>217</v>
      </c>
      <c r="G6" s="142">
        <v>7</v>
      </c>
      <c r="H6" s="134" t="s">
        <v>217</v>
      </c>
      <c r="I6" s="143" t="s">
        <v>217</v>
      </c>
      <c r="J6" s="143" t="s">
        <v>217</v>
      </c>
      <c r="K6" s="134" t="s">
        <v>217</v>
      </c>
    </row>
    <row r="7" spans="1:11" s="27" customFormat="1" x14ac:dyDescent="0.2">
      <c r="A7" s="28" t="s">
        <v>305</v>
      </c>
      <c r="B7" s="144" t="s">
        <v>217</v>
      </c>
      <c r="C7" s="145">
        <v>30020</v>
      </c>
      <c r="D7" s="146" t="str">
        <f>IF($B7="N/A","N/A",IF(C7&gt;15,"No",IF(C7&lt;-15,"No","Yes")))</f>
        <v>N/A</v>
      </c>
      <c r="E7" s="145">
        <v>31770</v>
      </c>
      <c r="F7" s="146" t="str">
        <f>IF($B7="N/A","N/A",IF(E7&gt;15,"No",IF(E7&lt;-15,"No","Yes")))</f>
        <v>N/A</v>
      </c>
      <c r="G7" s="145">
        <v>31584</v>
      </c>
      <c r="H7" s="146" t="str">
        <f>IF($B7="N/A","N/A",IF(G7&gt;15,"No",IF(G7&lt;-15,"No","Yes")))</f>
        <v>N/A</v>
      </c>
      <c r="I7" s="147">
        <v>5.8289999999999997</v>
      </c>
      <c r="J7" s="147">
        <v>-0.58499999999999996</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95.750708215000003</v>
      </c>
      <c r="F11" s="134" t="str">
        <f>IF(OR($B11="N/A",$E11="N/A"),"N/A",IF(E11&gt;100,"No",IF(E11&lt;95,"No","Yes")))</f>
        <v>Yes</v>
      </c>
      <c r="G11" s="134">
        <v>93.480876393000003</v>
      </c>
      <c r="H11" s="134" t="str">
        <f>IF($B11="N/A","N/A",IF(G11&gt;100,"No",IF(G11&lt;95,"No","Yes")))</f>
        <v>No</v>
      </c>
      <c r="I11" s="143" t="s">
        <v>217</v>
      </c>
      <c r="J11" s="143">
        <v>-2.37</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82.996537614000005</v>
      </c>
      <c r="F13" s="134" t="str">
        <f t="shared" si="2"/>
        <v>No</v>
      </c>
      <c r="G13" s="134">
        <v>98.087639311000004</v>
      </c>
      <c r="H13" s="134" t="str">
        <f t="shared" si="3"/>
        <v>Yes</v>
      </c>
      <c r="I13" s="143" t="s">
        <v>217</v>
      </c>
      <c r="J13" s="143">
        <v>18.18</v>
      </c>
      <c r="K13" s="134" t="str">
        <f t="shared" si="0"/>
        <v>Yes</v>
      </c>
    </row>
    <row r="14" spans="1:11" x14ac:dyDescent="0.2">
      <c r="A14" s="28" t="s">
        <v>309</v>
      </c>
      <c r="B14" s="136" t="s">
        <v>217</v>
      </c>
      <c r="C14" s="149">
        <v>30020</v>
      </c>
      <c r="D14" s="134" t="str">
        <f>IF($B14="N/A","N/A",IF(C14&gt;15,"No",IF(C14&lt;-15,"No","Yes")))</f>
        <v>N/A</v>
      </c>
      <c r="E14" s="149">
        <v>31770</v>
      </c>
      <c r="F14" s="134" t="str">
        <f>IF($B14="N/A","N/A",IF(E14&gt;15,"No",IF(E14&lt;-15,"No","Yes")))</f>
        <v>N/A</v>
      </c>
      <c r="G14" s="149">
        <v>31584</v>
      </c>
      <c r="H14" s="134" t="str">
        <f>IF($B14="N/A","N/A",IF(G14&gt;15,"No",IF(G14&lt;-15,"No","Yes")))</f>
        <v>N/A</v>
      </c>
      <c r="I14" s="143">
        <v>5.8289999999999997</v>
      </c>
      <c r="J14" s="143">
        <v>-0.58499999999999996</v>
      </c>
      <c r="K14" s="134" t="str">
        <f t="shared" si="0"/>
        <v>Yes</v>
      </c>
    </row>
    <row r="15" spans="1:11" x14ac:dyDescent="0.2">
      <c r="A15" s="25" t="s">
        <v>435</v>
      </c>
      <c r="B15" s="136" t="s">
        <v>219</v>
      </c>
      <c r="C15" s="134">
        <v>20.096602265000001</v>
      </c>
      <c r="D15" s="134" t="str">
        <f>IF($B15="N/A","N/A",IF(C15&gt;20,"No",IF(C15&lt;5,"No","Yes")))</f>
        <v>No</v>
      </c>
      <c r="E15" s="134">
        <v>18.803903052999999</v>
      </c>
      <c r="F15" s="134" t="str">
        <f>IF($B15="N/A","N/A",IF(E15&gt;20,"No",IF(E15&lt;5,"No","Yes")))</f>
        <v>Yes</v>
      </c>
      <c r="G15" s="134">
        <v>73.657548125999995</v>
      </c>
      <c r="H15" s="134" t="str">
        <f>IF($B15="N/A","N/A",IF(G15&gt;20,"No",IF(G15&lt;5,"No","Yes")))</f>
        <v>No</v>
      </c>
      <c r="I15" s="143">
        <v>-6.43</v>
      </c>
      <c r="J15" s="143">
        <v>291.7</v>
      </c>
      <c r="K15" s="134" t="str">
        <f t="shared" si="0"/>
        <v>No</v>
      </c>
    </row>
    <row r="16" spans="1:11" x14ac:dyDescent="0.2">
      <c r="A16" s="25" t="s">
        <v>436</v>
      </c>
      <c r="B16" s="136" t="s">
        <v>217</v>
      </c>
      <c r="C16" s="134" t="s">
        <v>217</v>
      </c>
      <c r="D16" s="134" t="str">
        <f>IF($B16="N/A","N/A",IF(C16&gt;15,"No",IF(C16&lt;-15,"No","Yes")))</f>
        <v>N/A</v>
      </c>
      <c r="E16" s="134" t="s">
        <v>217</v>
      </c>
      <c r="F16" s="134" t="str">
        <f>IF($B16="N/A","N/A",IF(E16&gt;15,"No",IF(E16&lt;-15,"No","Yes")))</f>
        <v>N/A</v>
      </c>
      <c r="G16" s="134">
        <v>26.342451874000002</v>
      </c>
      <c r="H16" s="134" t="str">
        <f>IF($B16="N/A","N/A",IF(G16&gt;15,"No",IF(G16&lt;-15,"No","Yes")))</f>
        <v>N/A</v>
      </c>
      <c r="I16" s="143" t="s">
        <v>217</v>
      </c>
      <c r="J16" s="143" t="s">
        <v>217</v>
      </c>
      <c r="K16" s="134" t="str">
        <f t="shared" si="0"/>
        <v>N/A</v>
      </c>
    </row>
    <row r="17" spans="1:11" x14ac:dyDescent="0.2">
      <c r="A17" s="25" t="s">
        <v>437</v>
      </c>
      <c r="B17" s="136" t="s">
        <v>217</v>
      </c>
      <c r="C17" s="134">
        <v>0.87608261160000001</v>
      </c>
      <c r="D17" s="134" t="str">
        <f>IF($B17="N/A","N/A",IF(C17&gt;15,"No",IF(C17&lt;-15,"No","Yes")))</f>
        <v>N/A</v>
      </c>
      <c r="E17" s="134">
        <v>10.446962543</v>
      </c>
      <c r="F17" s="134" t="str">
        <f>IF($B17="N/A","N/A",IF(E17&gt;15,"No",IF(E17&lt;-15,"No","Yes")))</f>
        <v>N/A</v>
      </c>
      <c r="G17" s="134">
        <v>41.954787234000001</v>
      </c>
      <c r="H17" s="134" t="str">
        <f>IF($B17="N/A","N/A",IF(G17&gt;15,"No",IF(G17&lt;-15,"No","Yes")))</f>
        <v>N/A</v>
      </c>
      <c r="I17" s="143">
        <v>1092</v>
      </c>
      <c r="J17" s="143">
        <v>301.60000000000002</v>
      </c>
      <c r="K17" s="134" t="str">
        <f t="shared" si="0"/>
        <v>No</v>
      </c>
    </row>
    <row r="18" spans="1:11" x14ac:dyDescent="0.2">
      <c r="A18" s="25" t="s">
        <v>813</v>
      </c>
      <c r="B18" s="136" t="s">
        <v>217</v>
      </c>
      <c r="C18" s="182">
        <v>14746.159696000001</v>
      </c>
      <c r="D18" s="134" t="str">
        <f>IF($B18="N/A","N/A",IF(C18&gt;15,"No",IF(C18&lt;-15,"No","Yes")))</f>
        <v>N/A</v>
      </c>
      <c r="E18" s="182">
        <v>8574.2829165000003</v>
      </c>
      <c r="F18" s="134" t="str">
        <f>IF($B18="N/A","N/A",IF(E18&gt;15,"No",IF(E18&lt;-15,"No","Yes")))</f>
        <v>N/A</v>
      </c>
      <c r="G18" s="182">
        <v>7055.6163307999996</v>
      </c>
      <c r="H18" s="134" t="str">
        <f>IF($B18="N/A","N/A",IF(G18&gt;15,"No",IF(G18&lt;-15,"No","Yes")))</f>
        <v>N/A</v>
      </c>
      <c r="I18" s="143">
        <v>-41.9</v>
      </c>
      <c r="J18" s="143">
        <v>-17.7</v>
      </c>
      <c r="K18" s="134" t="str">
        <f t="shared" si="0"/>
        <v>Yes</v>
      </c>
    </row>
    <row r="19" spans="1:11" x14ac:dyDescent="0.2">
      <c r="A19" s="3" t="s">
        <v>310</v>
      </c>
      <c r="B19" s="136" t="s">
        <v>217</v>
      </c>
      <c r="C19" s="149">
        <v>66</v>
      </c>
      <c r="D19" s="136" t="s">
        <v>217</v>
      </c>
      <c r="E19" s="149">
        <v>630</v>
      </c>
      <c r="F19" s="136" t="s">
        <v>217</v>
      </c>
      <c r="G19" s="149">
        <v>1241</v>
      </c>
      <c r="H19" s="134" t="str">
        <f>IF($B19="N/A","N/A",IF(G19&gt;15,"No",IF(G19&lt;-15,"No","Yes")))</f>
        <v>N/A</v>
      </c>
      <c r="I19" s="143">
        <v>854.5</v>
      </c>
      <c r="J19" s="143">
        <v>96.98</v>
      </c>
      <c r="K19" s="134" t="str">
        <f t="shared" si="0"/>
        <v>No</v>
      </c>
    </row>
    <row r="20" spans="1:11" x14ac:dyDescent="0.2">
      <c r="A20" s="3" t="s">
        <v>350</v>
      </c>
      <c r="B20" s="136" t="s">
        <v>217</v>
      </c>
      <c r="C20" s="149" t="s">
        <v>217</v>
      </c>
      <c r="D20" s="136" t="s">
        <v>217</v>
      </c>
      <c r="E20" s="149" t="s">
        <v>217</v>
      </c>
      <c r="F20" s="136" t="s">
        <v>217</v>
      </c>
      <c r="G20" s="150">
        <v>3.9292046606</v>
      </c>
      <c r="H20" s="134" t="str">
        <f>IF($B20="N/A","N/A",IF(G20&gt;15,"No",IF(G20&lt;-15,"No","Yes")))</f>
        <v>N/A</v>
      </c>
      <c r="I20" s="143" t="s">
        <v>217</v>
      </c>
      <c r="J20" s="143" t="s">
        <v>217</v>
      </c>
      <c r="K20" s="134" t="str">
        <f t="shared" si="0"/>
        <v>N/A</v>
      </c>
    </row>
    <row r="21" spans="1:11" ht="25.5" x14ac:dyDescent="0.2">
      <c r="A21" s="3" t="s">
        <v>814</v>
      </c>
      <c r="B21" s="136" t="s">
        <v>217</v>
      </c>
      <c r="C21" s="151">
        <v>5829.7727273</v>
      </c>
      <c r="D21" s="134" t="str">
        <f>IF($B21="N/A","N/A",IF(C21&gt;60,"No",IF(C21&lt;15,"No","Yes")))</f>
        <v>N/A</v>
      </c>
      <c r="E21" s="151">
        <v>3862.1904761999999</v>
      </c>
      <c r="F21" s="134" t="str">
        <f>IF($B21="N/A","N/A",IF(E21&gt;60,"No",IF(E21&lt;15,"No","Yes")))</f>
        <v>N/A</v>
      </c>
      <c r="G21" s="151">
        <v>6805.5672844000001</v>
      </c>
      <c r="H21" s="134" t="str">
        <f>IF($B21="N/A","N/A",IF(G21&gt;60,"No",IF(G21&lt;15,"No","Yes")))</f>
        <v>N/A</v>
      </c>
      <c r="I21" s="143">
        <v>-33.799999999999997</v>
      </c>
      <c r="J21" s="143">
        <v>76.209999999999994</v>
      </c>
      <c r="K21" s="134" t="str">
        <f t="shared" si="0"/>
        <v>No</v>
      </c>
    </row>
    <row r="22" spans="1:11" x14ac:dyDescent="0.2">
      <c r="A22" s="3" t="s">
        <v>815</v>
      </c>
      <c r="B22" s="136" t="s">
        <v>221</v>
      </c>
      <c r="C22" s="149">
        <v>0</v>
      </c>
      <c r="D22" s="134" t="str">
        <f>IF($B22="N/A","N/A",IF(C22="N/A","N/A",IF(C22=0,"Yes","No")))</f>
        <v>Yes</v>
      </c>
      <c r="E22" s="149">
        <v>11</v>
      </c>
      <c r="F22" s="134" t="str">
        <f>IF($B22="N/A","N/A",IF(E22="N/A","N/A",IF(E22=0,"Yes","No")))</f>
        <v>No</v>
      </c>
      <c r="G22" s="149">
        <v>11</v>
      </c>
      <c r="H22" s="134" t="str">
        <f>IF($B22="N/A","N/A",IF(G22=0,"Yes","No"))</f>
        <v>No</v>
      </c>
      <c r="I22" s="143" t="s">
        <v>1743</v>
      </c>
      <c r="J22" s="143">
        <v>-50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23987</v>
      </c>
      <c r="D6" s="9" t="str">
        <f>IF($B6="N/A","N/A",IF(C6&gt;15,"No",IF(C6&lt;-15,"No","Yes")))</f>
        <v>N/A</v>
      </c>
      <c r="E6" s="35">
        <v>25796</v>
      </c>
      <c r="F6" s="9" t="str">
        <f>IF($B6="N/A","N/A",IF(E6&gt;15,"No",IF(E6&lt;-15,"No","Yes")))</f>
        <v>N/A</v>
      </c>
      <c r="G6" s="35">
        <v>8320</v>
      </c>
      <c r="H6" s="9" t="str">
        <f>IF($B6="N/A","N/A",IF(G6&gt;15,"No",IF(G6&lt;-15,"No","Yes")))</f>
        <v>N/A</v>
      </c>
      <c r="I6" s="10">
        <v>7.5419999999999998</v>
      </c>
      <c r="J6" s="10">
        <v>-67.7</v>
      </c>
      <c r="K6" s="9" t="str">
        <f t="shared" ref="K6:K36" si="0">IF(J6="Div by 0", "N/A", IF(J6="N/A","N/A", IF(J6&gt;30, "No", IF(J6&lt;-30, "No", "Yes"))))</f>
        <v>No</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7606.6615666999996</v>
      </c>
      <c r="D9" s="9" t="str">
        <f>IF($B9="N/A","N/A",IF(C9&gt;7000,"No",IF(C9&lt;2000,"No","Yes")))</f>
        <v>No</v>
      </c>
      <c r="E9" s="88">
        <v>8289.6509924000002</v>
      </c>
      <c r="F9" s="9" t="str">
        <f>IF($B9="N/A","N/A",IF(E9&gt;7000,"No",IF(E9&lt;2000,"No","Yes")))</f>
        <v>No</v>
      </c>
      <c r="G9" s="88">
        <v>7163.0198317000004</v>
      </c>
      <c r="H9" s="9" t="str">
        <f>IF($B9="N/A","N/A",IF(G9&gt;7000,"No",IF(G9&lt;2000,"No","Yes")))</f>
        <v>No</v>
      </c>
      <c r="I9" s="10">
        <v>8.9789999999999992</v>
      </c>
      <c r="J9" s="10">
        <v>-13.6</v>
      </c>
      <c r="K9" s="9" t="str">
        <f t="shared" si="0"/>
        <v>Yes</v>
      </c>
    </row>
    <row r="10" spans="1:11" x14ac:dyDescent="0.2">
      <c r="A10" s="102" t="s">
        <v>819</v>
      </c>
      <c r="B10" s="34" t="s">
        <v>217</v>
      </c>
      <c r="C10" s="88">
        <v>1898.132554</v>
      </c>
      <c r="D10" s="9" t="str">
        <f>IF($B10="N/A","N/A",IF(C10&gt;15,"No",IF(C10&lt;-15,"No","Yes")))</f>
        <v>N/A</v>
      </c>
      <c r="E10" s="88">
        <v>1988.3759184999999</v>
      </c>
      <c r="F10" s="9" t="str">
        <f>IF($B10="N/A","N/A",IF(E10&gt;15,"No",IF(E10&lt;-15,"No","Yes")))</f>
        <v>N/A</v>
      </c>
      <c r="G10" s="88">
        <v>1978.4688561</v>
      </c>
      <c r="H10" s="9" t="str">
        <f>IF($B10="N/A","N/A",IF(G10&gt;15,"No",IF(G10&lt;-15,"No","Yes")))</f>
        <v>N/A</v>
      </c>
      <c r="I10" s="10">
        <v>4.7539999999999996</v>
      </c>
      <c r="J10" s="10">
        <v>-0.498</v>
      </c>
      <c r="K10" s="9" t="str">
        <f t="shared" si="0"/>
        <v>Yes</v>
      </c>
    </row>
    <row r="11" spans="1:11" x14ac:dyDescent="0.2">
      <c r="A11" s="102" t="s">
        <v>313</v>
      </c>
      <c r="B11" s="34" t="s">
        <v>223</v>
      </c>
      <c r="C11" s="9">
        <v>4.5232834451999997</v>
      </c>
      <c r="D11" s="9" t="str">
        <f>IF($B11="N/A","N/A",IF(C11&gt;10,"No",IF(C11&lt;=0,"No","Yes")))</f>
        <v>Yes</v>
      </c>
      <c r="E11" s="9">
        <v>4.2719801520000003</v>
      </c>
      <c r="F11" s="9" t="str">
        <f>IF($B11="N/A","N/A",IF(E11&gt;10,"No",IF(E11&lt;=0,"No","Yes")))</f>
        <v>Yes</v>
      </c>
      <c r="G11" s="9">
        <v>2.4759615385</v>
      </c>
      <c r="H11" s="9" t="str">
        <f>IF($B11="N/A","N/A",IF(G11&gt;10,"No",IF(G11&lt;=0,"No","Yes")))</f>
        <v>Yes</v>
      </c>
      <c r="I11" s="10">
        <v>-5.56</v>
      </c>
      <c r="J11" s="10">
        <v>-42</v>
      </c>
      <c r="K11" s="9" t="str">
        <f t="shared" si="0"/>
        <v>No</v>
      </c>
    </row>
    <row r="12" spans="1:11" x14ac:dyDescent="0.2">
      <c r="A12" s="102" t="s">
        <v>820</v>
      </c>
      <c r="B12" s="34" t="s">
        <v>217</v>
      </c>
      <c r="C12" s="88">
        <v>3764.5308755999999</v>
      </c>
      <c r="D12" s="9" t="str">
        <f>IF($B12="N/A","N/A",IF(C12&gt;15,"No",IF(C12&lt;-15,"No","Yes")))</f>
        <v>N/A</v>
      </c>
      <c r="E12" s="88">
        <v>4376.1061706</v>
      </c>
      <c r="F12" s="9" t="str">
        <f>IF($B12="N/A","N/A",IF(E12&gt;15,"No",IF(E12&lt;-15,"No","Yes")))</f>
        <v>N/A</v>
      </c>
      <c r="G12" s="88">
        <v>3092.8786408000001</v>
      </c>
      <c r="H12" s="9" t="str">
        <f>IF($B12="N/A","N/A",IF(G12&gt;15,"No",IF(G12&lt;-15,"No","Yes")))</f>
        <v>N/A</v>
      </c>
      <c r="I12" s="10">
        <v>16.25</v>
      </c>
      <c r="J12" s="10">
        <v>-29.3</v>
      </c>
      <c r="K12" s="9" t="str">
        <f t="shared" si="0"/>
        <v>Yes</v>
      </c>
    </row>
    <row r="13" spans="1:11" x14ac:dyDescent="0.2">
      <c r="A13" s="102" t="s">
        <v>314</v>
      </c>
      <c r="B13" s="34" t="s">
        <v>218</v>
      </c>
      <c r="C13" s="8">
        <v>99.278776003999994</v>
      </c>
      <c r="D13" s="9" t="str">
        <f>IF($B13="N/A","N/A",IF(C13&gt;100,"No",IF(C13&lt;95,"No","Yes")))</f>
        <v>Yes</v>
      </c>
      <c r="E13" s="8">
        <v>97.298030702000005</v>
      </c>
      <c r="F13" s="9" t="str">
        <f>IF($B13="N/A","N/A",IF(E13&gt;100,"No",IF(E13&lt;95,"No","Yes")))</f>
        <v>Yes</v>
      </c>
      <c r="G13" s="8">
        <v>98.75</v>
      </c>
      <c r="H13" s="9" t="str">
        <f>IF($B13="N/A","N/A",IF(G13&gt;100,"No",IF(G13&lt;95,"No","Yes")))</f>
        <v>Yes</v>
      </c>
      <c r="I13" s="10">
        <v>-2</v>
      </c>
      <c r="J13" s="10">
        <v>1.492</v>
      </c>
      <c r="K13" s="9" t="str">
        <f t="shared" si="0"/>
        <v>Yes</v>
      </c>
    </row>
    <row r="14" spans="1:11" x14ac:dyDescent="0.2">
      <c r="A14" s="102" t="s">
        <v>821</v>
      </c>
      <c r="B14" s="34" t="s">
        <v>224</v>
      </c>
      <c r="C14" s="8">
        <v>1.2914672041999999</v>
      </c>
      <c r="D14" s="9" t="str">
        <f>IF($B14="N/A","N/A",IF(C14&gt;1,"Yes","No"))</f>
        <v>Yes</v>
      </c>
      <c r="E14" s="8">
        <v>1.3063468664</v>
      </c>
      <c r="F14" s="9" t="str">
        <f>IF($B14="N/A","N/A",IF(E14&gt;1,"Yes","No"))</f>
        <v>Yes</v>
      </c>
      <c r="G14" s="8">
        <v>1.3079357352000001</v>
      </c>
      <c r="H14" s="9" t="str">
        <f>IF($B14="N/A","N/A",IF(G14&gt;1,"Yes","No"))</f>
        <v>Yes</v>
      </c>
      <c r="I14" s="10">
        <v>1.1519999999999999</v>
      </c>
      <c r="J14" s="10">
        <v>0.1216</v>
      </c>
      <c r="K14" s="9" t="str">
        <f t="shared" si="0"/>
        <v>Yes</v>
      </c>
    </row>
    <row r="15" spans="1:11" x14ac:dyDescent="0.2">
      <c r="A15" s="102" t="s">
        <v>315</v>
      </c>
      <c r="B15" s="34" t="s">
        <v>218</v>
      </c>
      <c r="C15" s="8">
        <v>99.829074082000005</v>
      </c>
      <c r="D15" s="9" t="str">
        <f>IF($B15="N/A","N/A",IF(C15&gt;100,"No",IF(C15&lt;95,"No","Yes")))</f>
        <v>Yes</v>
      </c>
      <c r="E15" s="8">
        <v>98.022949294</v>
      </c>
      <c r="F15" s="9" t="str">
        <f>IF($B15="N/A","N/A",IF(E15&gt;100,"No",IF(E15&lt;95,"No","Yes")))</f>
        <v>Yes</v>
      </c>
      <c r="G15" s="8">
        <v>99.483173077000004</v>
      </c>
      <c r="H15" s="9" t="str">
        <f>IF($B15="N/A","N/A",IF(G15&gt;100,"No",IF(G15&lt;95,"No","Yes")))</f>
        <v>Yes</v>
      </c>
      <c r="I15" s="10">
        <v>-1.81</v>
      </c>
      <c r="J15" s="10">
        <v>1.49</v>
      </c>
      <c r="K15" s="9" t="str">
        <f t="shared" si="0"/>
        <v>Yes</v>
      </c>
    </row>
    <row r="16" spans="1:11" x14ac:dyDescent="0.2">
      <c r="A16" s="102" t="s">
        <v>822</v>
      </c>
      <c r="B16" s="34" t="s">
        <v>225</v>
      </c>
      <c r="C16" s="8">
        <v>8.4118433141000004</v>
      </c>
      <c r="D16" s="9" t="str">
        <f>IF($B16="N/A","N/A",IF(C16&gt;3,"Yes","No"))</f>
        <v>Yes</v>
      </c>
      <c r="E16" s="8">
        <v>8.4777742624000005</v>
      </c>
      <c r="F16" s="9" t="str">
        <f>IF($B16="N/A","N/A",IF(E16&gt;3,"Yes","No"))</f>
        <v>Yes</v>
      </c>
      <c r="G16" s="8">
        <v>8.3566509604999997</v>
      </c>
      <c r="H16" s="9" t="str">
        <f>IF($B16="N/A","N/A",IF(G16&gt;3,"Yes","No"))</f>
        <v>Yes</v>
      </c>
      <c r="I16" s="10">
        <v>0.78380000000000005</v>
      </c>
      <c r="J16" s="10">
        <v>-1.43</v>
      </c>
      <c r="K16" s="9" t="str">
        <f t="shared" si="0"/>
        <v>Yes</v>
      </c>
    </row>
    <row r="17" spans="1:11" x14ac:dyDescent="0.2">
      <c r="A17" s="102" t="s">
        <v>823</v>
      </c>
      <c r="B17" s="34" t="s">
        <v>226</v>
      </c>
      <c r="C17" s="8">
        <v>3.2767447677999999</v>
      </c>
      <c r="D17" s="9" t="str">
        <f>IF($B17="N/A","N/A",IF(C17&gt;=8,"No",IF(C17&lt;2,"No","Yes")))</f>
        <v>Yes</v>
      </c>
      <c r="E17" s="8">
        <v>3.5178522970000001</v>
      </c>
      <c r="F17" s="9" t="str">
        <f>IF($B17="N/A","N/A",IF(E17&gt;=8,"No",IF(E17&lt;2,"No","Yes")))</f>
        <v>Yes</v>
      </c>
      <c r="G17" s="8">
        <v>3.2983173077000001</v>
      </c>
      <c r="H17" s="9" t="str">
        <f>IF($B17="N/A","N/A",IF(G17&gt;=8,"No",IF(G17&lt;2,"No","Yes")))</f>
        <v>Yes</v>
      </c>
      <c r="I17" s="10">
        <v>7.3579999999999997</v>
      </c>
      <c r="J17" s="10">
        <v>-6.24</v>
      </c>
      <c r="K17" s="9" t="str">
        <f t="shared" si="0"/>
        <v>Yes</v>
      </c>
    </row>
    <row r="18" spans="1:11" x14ac:dyDescent="0.2">
      <c r="A18" s="102" t="s">
        <v>824</v>
      </c>
      <c r="B18" s="34" t="s">
        <v>226</v>
      </c>
      <c r="C18" s="8">
        <v>4.0197782816999998</v>
      </c>
      <c r="D18" s="9" t="str">
        <f>IF($B18="N/A","N/A",IF(C18&gt;=8,"No",IF(C18&lt;2,"No","Yes")))</f>
        <v>Yes</v>
      </c>
      <c r="E18" s="8">
        <v>4.2137440571999996</v>
      </c>
      <c r="F18" s="9" t="str">
        <f>IF($B18="N/A","N/A",IF(E18&gt;=8,"No",IF(E18&lt;2,"No","Yes")))</f>
        <v>Yes</v>
      </c>
      <c r="G18" s="8">
        <v>3.6579844206000001</v>
      </c>
      <c r="H18" s="9" t="str">
        <f>IF($B18="N/A","N/A",IF(G18&gt;=8,"No",IF(G18&lt;2,"No","Yes")))</f>
        <v>Yes</v>
      </c>
      <c r="I18" s="10">
        <v>4.8250000000000002</v>
      </c>
      <c r="J18" s="10">
        <v>-13.2</v>
      </c>
      <c r="K18" s="9" t="str">
        <f t="shared" si="0"/>
        <v>Yes</v>
      </c>
    </row>
    <row r="19" spans="1:11" x14ac:dyDescent="0.2">
      <c r="A19" s="102" t="s">
        <v>316</v>
      </c>
      <c r="B19" s="34" t="s">
        <v>227</v>
      </c>
      <c r="C19" s="8">
        <v>100</v>
      </c>
      <c r="D19" s="9" t="str">
        <f>IF(OR($B19="N/A",$C19="N/A"),"N/A",IF(C19&gt;100,"No",IF(C19&lt;98,"No","Yes")))</f>
        <v>Yes</v>
      </c>
      <c r="E19" s="8">
        <v>98.511397115999998</v>
      </c>
      <c r="F19" s="9" t="str">
        <f>IF(OR($B19="N/A",$E19="N/A"),"N/A",IF(E19&gt;100,"No",IF(E19&lt;98,"No","Yes")))</f>
        <v>Yes</v>
      </c>
      <c r="G19" s="8">
        <v>99.987980769000004</v>
      </c>
      <c r="H19" s="9" t="str">
        <f>IF($B19="N/A","N/A",IF(G19&gt;100,"No",IF(G19&lt;98,"No","Yes")))</f>
        <v>Yes</v>
      </c>
      <c r="I19" s="10">
        <v>-1.49</v>
      </c>
      <c r="J19" s="10">
        <v>1.4990000000000001</v>
      </c>
      <c r="K19" s="9" t="str">
        <f t="shared" si="0"/>
        <v>Yes</v>
      </c>
    </row>
    <row r="20" spans="1:11" x14ac:dyDescent="0.2">
      <c r="A20" s="102" t="s">
        <v>31</v>
      </c>
      <c r="B20" s="59" t="s">
        <v>218</v>
      </c>
      <c r="C20" s="8">
        <v>99.232917830000005</v>
      </c>
      <c r="D20" s="9" t="str">
        <f>IF($B20="N/A","N/A",IF(C20&gt;100,"No",IF(C20&lt;95,"No","Yes")))</f>
        <v>Yes</v>
      </c>
      <c r="E20" s="8">
        <v>97.794231663999994</v>
      </c>
      <c r="F20" s="9" t="str">
        <f>IF($B20="N/A","N/A",IF(E20&gt;100,"No",IF(E20&lt;95,"No","Yes")))</f>
        <v>Yes</v>
      </c>
      <c r="G20" s="8">
        <v>99.579326922999996</v>
      </c>
      <c r="H20" s="9" t="str">
        <f>IF($B20="N/A","N/A",IF(G20&gt;100,"No",IF(G20&lt;95,"No","Yes")))</f>
        <v>Yes</v>
      </c>
      <c r="I20" s="10">
        <v>-1.45</v>
      </c>
      <c r="J20" s="10">
        <v>1.825</v>
      </c>
      <c r="K20" s="9" t="str">
        <f t="shared" si="0"/>
        <v>Yes</v>
      </c>
    </row>
    <row r="21" spans="1:11" x14ac:dyDescent="0.2">
      <c r="A21" s="102" t="s">
        <v>317</v>
      </c>
      <c r="B21" s="34" t="s">
        <v>218</v>
      </c>
      <c r="C21" s="8">
        <v>100</v>
      </c>
      <c r="D21" s="9" t="str">
        <f>IF($B21="N/A","N/A",IF(C21&gt;100,"No",IF(C21&lt;95,"No","Yes")))</f>
        <v>Yes</v>
      </c>
      <c r="E21" s="8">
        <v>98.499767406000004</v>
      </c>
      <c r="F21" s="9" t="str">
        <f>IF($B21="N/A","N/A",IF(E21&gt;100,"No",IF(E21&lt;95,"No","Yes")))</f>
        <v>Yes</v>
      </c>
      <c r="G21" s="8">
        <v>100</v>
      </c>
      <c r="H21" s="9" t="str">
        <f>IF($B21="N/A","N/A",IF(G21&gt;100,"No",IF(G21&lt;95,"No","Yes")))</f>
        <v>Yes</v>
      </c>
      <c r="I21" s="10">
        <v>-1.5</v>
      </c>
      <c r="J21" s="10">
        <v>1.5229999999999999</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4.3580272647999996</v>
      </c>
      <c r="D24" s="9" t="str">
        <f>IF($B24="N/A","N/A",IF(C24&gt;=2,"Yes","No"))</f>
        <v>Yes</v>
      </c>
      <c r="E24" s="8">
        <v>4.5868739338999998</v>
      </c>
      <c r="F24" s="9" t="str">
        <f>IF($B24="N/A","N/A",IF(E24&gt;=2,"Yes","No"))</f>
        <v>Yes</v>
      </c>
      <c r="G24" s="8">
        <v>4.5610576923000004</v>
      </c>
      <c r="H24" s="9" t="str">
        <f>IF($B24="N/A","N/A",IF(G24&gt;=2,"Yes","No"))</f>
        <v>Yes</v>
      </c>
      <c r="I24" s="10">
        <v>5.2510000000000003</v>
      </c>
      <c r="J24" s="10">
        <v>-0.56299999999999994</v>
      </c>
      <c r="K24" s="9" t="str">
        <f t="shared" si="0"/>
        <v>Yes</v>
      </c>
    </row>
    <row r="25" spans="1:11" x14ac:dyDescent="0.2">
      <c r="A25" s="102" t="s">
        <v>826</v>
      </c>
      <c r="B25" s="34" t="s">
        <v>230</v>
      </c>
      <c r="C25" s="8">
        <v>5.3528994872000002</v>
      </c>
      <c r="D25" s="9" t="str">
        <f>IF($B25="N/A","N/A",IF(C25&gt;30,"No",IF(C25&lt;5,"No","Yes")))</f>
        <v>Yes</v>
      </c>
      <c r="E25" s="8">
        <v>5.1790975345000003</v>
      </c>
      <c r="F25" s="9" t="str">
        <f>IF($B25="N/A","N/A",IF(E25&gt;30,"No",IF(E25&lt;5,"No","Yes")))</f>
        <v>Yes</v>
      </c>
      <c r="G25" s="8">
        <v>6.1538461538</v>
      </c>
      <c r="H25" s="9" t="str">
        <f>IF($B25="N/A","N/A",IF(G25&gt;30,"No",IF(G25&lt;5,"No","Yes")))</f>
        <v>Yes</v>
      </c>
      <c r="I25" s="10">
        <v>-3.25</v>
      </c>
      <c r="J25" s="10">
        <v>18.82</v>
      </c>
      <c r="K25" s="9" t="str">
        <f t="shared" si="0"/>
        <v>Yes</v>
      </c>
    </row>
    <row r="26" spans="1:11" x14ac:dyDescent="0.2">
      <c r="A26" s="102" t="s">
        <v>827</v>
      </c>
      <c r="B26" s="34" t="s">
        <v>231</v>
      </c>
      <c r="C26" s="8">
        <v>14.378621752999999</v>
      </c>
      <c r="D26" s="9" t="str">
        <f>IF($B26="N/A","N/A",IF(C26&gt;75,"No",IF(C26&lt;15,"No","Yes")))</f>
        <v>No</v>
      </c>
      <c r="E26" s="8">
        <v>14.719336330999999</v>
      </c>
      <c r="F26" s="9" t="str">
        <f>IF($B26="N/A","N/A",IF(E26&gt;75,"No",IF(E26&lt;15,"No","Yes")))</f>
        <v>No</v>
      </c>
      <c r="G26" s="8">
        <v>14.242788462</v>
      </c>
      <c r="H26" s="9" t="str">
        <f>IF($B26="N/A","N/A",IF(G26&gt;75,"No",IF(G26&lt;15,"No","Yes")))</f>
        <v>No</v>
      </c>
      <c r="I26" s="10">
        <v>2.37</v>
      </c>
      <c r="J26" s="10">
        <v>-3.24</v>
      </c>
      <c r="K26" s="9" t="str">
        <f t="shared" si="0"/>
        <v>Yes</v>
      </c>
    </row>
    <row r="27" spans="1:11" x14ac:dyDescent="0.2">
      <c r="A27" s="102" t="s">
        <v>828</v>
      </c>
      <c r="B27" s="34" t="s">
        <v>232</v>
      </c>
      <c r="C27" s="8">
        <v>80.268478759000004</v>
      </c>
      <c r="D27" s="9" t="str">
        <f>IF($B27="N/A","N/A",IF(C27&gt;70,"No",IF(C27&lt;25,"No","Yes")))</f>
        <v>No</v>
      </c>
      <c r="E27" s="8">
        <v>80.101566133999995</v>
      </c>
      <c r="F27" s="9" t="str">
        <f>IF($B27="N/A","N/A",IF(E27&gt;70,"No",IF(E27&lt;25,"No","Yes")))</f>
        <v>No</v>
      </c>
      <c r="G27" s="8">
        <v>79.603365385000004</v>
      </c>
      <c r="H27" s="9" t="str">
        <f>IF($B27="N/A","N/A",IF(G27&gt;70,"No",IF(G27&lt;25,"No","Yes")))</f>
        <v>No</v>
      </c>
      <c r="I27" s="10">
        <v>-0.20799999999999999</v>
      </c>
      <c r="J27" s="10">
        <v>-0.622</v>
      </c>
      <c r="K27" s="9" t="str">
        <f t="shared" si="0"/>
        <v>Yes</v>
      </c>
    </row>
    <row r="28" spans="1:11" x14ac:dyDescent="0.2">
      <c r="A28" s="102" t="s">
        <v>322</v>
      </c>
      <c r="B28" s="34" t="s">
        <v>233</v>
      </c>
      <c r="C28" s="8">
        <v>61.662567224</v>
      </c>
      <c r="D28" s="9" t="str">
        <f>IF($B28="N/A","N/A",IF(C28&gt;70,"No",IF(C28&lt;35,"No","Yes")))</f>
        <v>Yes</v>
      </c>
      <c r="E28" s="8">
        <v>61.707241433</v>
      </c>
      <c r="F28" s="9" t="str">
        <f>IF($B28="N/A","N/A",IF(E28&gt;70,"No",IF(E28&lt;35,"No","Yes")))</f>
        <v>Yes</v>
      </c>
      <c r="G28" s="8">
        <v>45.721153846</v>
      </c>
      <c r="H28" s="9" t="str">
        <f>IF($B28="N/A","N/A",IF(G28&gt;70,"No",IF(G28&lt;35,"No","Yes")))</f>
        <v>Yes</v>
      </c>
      <c r="I28" s="10">
        <v>7.2400000000000006E-2</v>
      </c>
      <c r="J28" s="10">
        <v>-25.9</v>
      </c>
      <c r="K28" s="9" t="str">
        <f t="shared" si="0"/>
        <v>Yes</v>
      </c>
    </row>
    <row r="29" spans="1:11" x14ac:dyDescent="0.2">
      <c r="A29" s="102" t="s">
        <v>829</v>
      </c>
      <c r="B29" s="34" t="s">
        <v>224</v>
      </c>
      <c r="C29" s="8">
        <v>2.3502129673000001</v>
      </c>
      <c r="D29" s="9" t="str">
        <f>IF($B29="N/A","N/A",IF(C29&gt;1,"Yes","No"))</f>
        <v>Yes</v>
      </c>
      <c r="E29" s="8">
        <v>2.3488503581</v>
      </c>
      <c r="F29" s="9" t="str">
        <f>IF($B29="N/A","N/A",IF(E29&gt;1,"Yes","No"))</f>
        <v>Yes</v>
      </c>
      <c r="G29" s="8">
        <v>2.3307045216</v>
      </c>
      <c r="H29" s="9" t="str">
        <f>IF($B29="N/A","N/A",IF(G29&gt;1,"Yes","No"))</f>
        <v>Yes</v>
      </c>
      <c r="I29" s="10">
        <v>-5.8000000000000003E-2</v>
      </c>
      <c r="J29" s="10">
        <v>-0.77300000000000002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99.315240607999996</v>
      </c>
      <c r="F31" s="9" t="str">
        <f>IF($B31="N/A","N/A",IF(E31&gt;15,"No",IF(E31&lt;-15,"No","Yes")))</f>
        <v>N/A</v>
      </c>
      <c r="G31" s="8">
        <v>98.817034699999994</v>
      </c>
      <c r="H31" s="9" t="str">
        <f>IF($B31="N/A","N/A",IF(G31&gt;15,"No",IF(G31&lt;-15,"No","Yes")))</f>
        <v>N/A</v>
      </c>
      <c r="I31" s="10">
        <v>-0.68500000000000005</v>
      </c>
      <c r="J31" s="10">
        <v>-0.502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39.904948513999997</v>
      </c>
      <c r="D35" s="9" t="str">
        <f>IF($B35="N/A","N/A",IF(C35&gt;15,"No",IF(C35&lt;-15,"No","Yes")))</f>
        <v>N/A</v>
      </c>
      <c r="E35" s="8">
        <v>38.126066057000003</v>
      </c>
      <c r="F35" s="9" t="str">
        <f>IF($B35="N/A","N/A",IF(E35&gt;15,"No",IF(E35&lt;-15,"No","Yes")))</f>
        <v>N/A</v>
      </c>
      <c r="G35" s="8">
        <v>38.317307692</v>
      </c>
      <c r="H35" s="9" t="str">
        <f>IF($B35="N/A","N/A",IF(G35&gt;15,"No",IF(G35&lt;-15,"No","Yes")))</f>
        <v>N/A</v>
      </c>
      <c r="I35" s="10">
        <v>-4.46</v>
      </c>
      <c r="J35" s="10">
        <v>0.50160000000000005</v>
      </c>
      <c r="K35" s="9" t="str">
        <f t="shared" si="0"/>
        <v>Yes</v>
      </c>
    </row>
    <row r="36" spans="1:11" ht="25.5" x14ac:dyDescent="0.2">
      <c r="A36" s="102" t="s">
        <v>368</v>
      </c>
      <c r="B36" s="34" t="s">
        <v>217</v>
      </c>
      <c r="C36" s="8">
        <v>21.678409137999999</v>
      </c>
      <c r="D36" s="9" t="str">
        <f>IF($B36="N/A","N/A",IF(C36&gt;15,"No",IF(C36&lt;-15,"No","Yes")))</f>
        <v>N/A</v>
      </c>
      <c r="E36" s="8">
        <v>20.956737479000001</v>
      </c>
      <c r="F36" s="9" t="str">
        <f>IF($B36="N/A","N/A",IF(E36&gt;15,"No",IF(E36&lt;-15,"No","Yes")))</f>
        <v>N/A</v>
      </c>
      <c r="G36" s="8">
        <v>19.230769231</v>
      </c>
      <c r="H36" s="9" t="str">
        <f>IF($B36="N/A","N/A",IF(G36&gt;15,"No",IF(G36&lt;-15,"No","Yes")))</f>
        <v>N/A</v>
      </c>
      <c r="I36" s="10">
        <v>-3.33</v>
      </c>
      <c r="J36" s="10">
        <v>-8.24</v>
      </c>
      <c r="K36" s="9" t="str">
        <f t="shared" si="0"/>
        <v>Yes</v>
      </c>
    </row>
    <row r="37" spans="1:11" x14ac:dyDescent="0.2">
      <c r="A37" s="102" t="s">
        <v>373</v>
      </c>
      <c r="B37" s="34" t="s">
        <v>235</v>
      </c>
      <c r="C37" s="8">
        <v>90.711635469000001</v>
      </c>
      <c r="D37" s="9" t="str">
        <f>IF($B37="N/A","N/A",IF(C37&gt;90,"No",IF(C37&lt;75,"No","Yes")))</f>
        <v>No</v>
      </c>
      <c r="E37" s="8">
        <v>89.587532951</v>
      </c>
      <c r="F37" s="9" t="str">
        <f>IF($B37="N/A","N/A",IF(E37&gt;90,"No",IF(E37&lt;75,"No","Yes")))</f>
        <v>Yes</v>
      </c>
      <c r="G37" s="8">
        <v>90.877403846000007</v>
      </c>
      <c r="H37" s="9" t="str">
        <f>IF($B37="N/A","N/A",IF(G37&gt;90,"No",IF(G37&lt;75,"No","Yes")))</f>
        <v>No</v>
      </c>
      <c r="I37" s="10">
        <v>-1.24</v>
      </c>
      <c r="J37" s="10">
        <v>1.44</v>
      </c>
      <c r="K37" s="9" t="str">
        <f>IF(J37="Div by 0", "N/A", IF(J37="N/A","N/A", IF(J37&gt;30, "No", IF(J37&lt;-30, "No", "Yes"))))</f>
        <v>Yes</v>
      </c>
    </row>
    <row r="38" spans="1:11" x14ac:dyDescent="0.2">
      <c r="A38" s="102" t="s">
        <v>374</v>
      </c>
      <c r="B38" s="34" t="s">
        <v>236</v>
      </c>
      <c r="C38" s="8">
        <v>6.2867386501000002</v>
      </c>
      <c r="D38" s="9" t="str">
        <f>IF($B38="N/A","N/A",IF(C38&gt;10,"No",IF(C38&lt;1,"No","Yes")))</f>
        <v>Yes</v>
      </c>
      <c r="E38" s="8">
        <v>6.7529849588999999</v>
      </c>
      <c r="F38" s="9" t="str">
        <f>IF($B38="N/A","N/A",IF(E38&gt;10,"No",IF(E38&lt;1,"No","Yes")))</f>
        <v>Yes</v>
      </c>
      <c r="G38" s="8">
        <v>7.1033653846</v>
      </c>
      <c r="H38" s="9" t="str">
        <f>IF($B38="N/A","N/A",IF(G38&gt;10,"No",IF(G38&lt;1,"No","Yes")))</f>
        <v>Yes</v>
      </c>
      <c r="I38" s="10">
        <v>7.4160000000000004</v>
      </c>
      <c r="J38" s="10">
        <v>5.1890000000000001</v>
      </c>
      <c r="K38" s="9" t="str">
        <f>IF(J38="Div by 0", "N/A", IF(J38="N/A","N/A", IF(J38&gt;30, "No", IF(J38&lt;-30, "No", "Yes"))))</f>
        <v>Yes</v>
      </c>
    </row>
    <row r="39" spans="1:11" x14ac:dyDescent="0.2">
      <c r="A39" s="102" t="s">
        <v>375</v>
      </c>
      <c r="B39" s="34" t="s">
        <v>237</v>
      </c>
      <c r="C39" s="8">
        <v>2.3429357569000002</v>
      </c>
      <c r="D39" s="9" t="str">
        <f>IF($B39="N/A","N/A",IF(C39&gt;2,"No",IF(C39&lt;=0,"No","Yes")))</f>
        <v>No</v>
      </c>
      <c r="E39" s="8">
        <v>2.7368584277000001</v>
      </c>
      <c r="F39" s="9" t="str">
        <f>IF($B39="N/A","N/A",IF(E39&gt;2,"No",IF(E39&lt;=0,"No","Yes")))</f>
        <v>No</v>
      </c>
      <c r="G39" s="8">
        <v>0.9014423077</v>
      </c>
      <c r="H39" s="9" t="str">
        <f>IF($B39="N/A","N/A",IF(G39&gt;2,"No",IF(G39&lt;=0,"No","Yes")))</f>
        <v>Yes</v>
      </c>
      <c r="I39" s="10">
        <v>16.809999999999999</v>
      </c>
      <c r="J39" s="10">
        <v>-67.099999999999994</v>
      </c>
      <c r="K39" s="9" t="str">
        <f>IF(J39="Div by 0", "N/A", IF(J39="N/A","N/A", IF(J39&gt;30, "No", IF(J39&lt;-30, "No", "Yes"))))</f>
        <v>No</v>
      </c>
    </row>
    <row r="40" spans="1:11" x14ac:dyDescent="0.2">
      <c r="A40" s="102" t="s">
        <v>376</v>
      </c>
      <c r="B40" s="34" t="s">
        <v>238</v>
      </c>
      <c r="C40" s="8">
        <v>0.5461291533</v>
      </c>
      <c r="D40" s="9" t="str">
        <f>IF($B40="N/A","N/A",IF(C40&gt;3,"No",IF(C40&lt;=0,"No","Yes")))</f>
        <v>Yes</v>
      </c>
      <c r="E40" s="8">
        <v>0.51558381139999998</v>
      </c>
      <c r="F40" s="9" t="str">
        <f>IF($B40="N/A","N/A",IF(E40&gt;3,"No",IF(E40&lt;=0,"No","Yes")))</f>
        <v>Yes</v>
      </c>
      <c r="G40" s="8">
        <v>0.5288461538</v>
      </c>
      <c r="H40" s="9" t="str">
        <f>IF($B40="N/A","N/A",IF(G40&gt;3,"No",IF(G40&lt;=0,"No","Yes")))</f>
        <v>Yes</v>
      </c>
      <c r="I40" s="10">
        <v>-5.59</v>
      </c>
      <c r="J40" s="10">
        <v>2.5720000000000001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6033</v>
      </c>
      <c r="D6" s="9" t="str">
        <f>IF($B6="N/A","N/A",IF(C6&gt;15,"No",IF(C6&lt;-15,"No","Yes")))</f>
        <v>N/A</v>
      </c>
      <c r="E6" s="35">
        <v>5974</v>
      </c>
      <c r="F6" s="9" t="str">
        <f>IF($B6="N/A","N/A",IF(E6&gt;15,"No",IF(E6&lt;-15,"No","Yes")))</f>
        <v>N/A</v>
      </c>
      <c r="G6" s="35">
        <v>23264</v>
      </c>
      <c r="H6" s="9" t="str">
        <f>IF($B6="N/A","N/A",IF(G6&gt;15,"No",IF(G6&lt;-15,"No","Yes")))</f>
        <v>N/A</v>
      </c>
      <c r="I6" s="10">
        <v>-0.97799999999999998</v>
      </c>
      <c r="J6" s="10">
        <v>289.39999999999998</v>
      </c>
      <c r="K6" s="9" t="str">
        <f t="shared" ref="K6:K31" si="0">IF(J6="Div by 0", "N/A", IF(J6="N/A","N/A", IF(J6&gt;30, "No", IF(J6&lt;-30, "No", "Yes"))))</f>
        <v>No</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1487.4793635000001</v>
      </c>
      <c r="D9" s="9" t="str">
        <f>IF($B9="N/A","N/A",IF(C9&gt;15,"No",IF(C9&lt;-15,"No","Yes")))</f>
        <v>N/A</v>
      </c>
      <c r="E9" s="88">
        <v>1194.7835620999999</v>
      </c>
      <c r="F9" s="9" t="str">
        <f>IF($B9="N/A","N/A",IF(E9&gt;15,"No",IF(E9&lt;-15,"No","Yes")))</f>
        <v>N/A</v>
      </c>
      <c r="G9" s="88">
        <v>7325.7735126999996</v>
      </c>
      <c r="H9" s="9" t="str">
        <f>IF($B9="N/A","N/A",IF(G9&gt;15,"No",IF(G9&lt;-15,"No","Yes")))</f>
        <v>N/A</v>
      </c>
      <c r="I9" s="10">
        <v>-19.7</v>
      </c>
      <c r="J9" s="10">
        <v>513.1</v>
      </c>
      <c r="K9" s="9" t="str">
        <f t="shared" si="0"/>
        <v>No</v>
      </c>
    </row>
    <row r="10" spans="1:11" x14ac:dyDescent="0.2">
      <c r="A10" s="102" t="s">
        <v>313</v>
      </c>
      <c r="B10" s="34" t="s">
        <v>217</v>
      </c>
      <c r="C10" s="8">
        <v>0.33151002819999997</v>
      </c>
      <c r="D10" s="9" t="str">
        <f>IF($B10="N/A","N/A",IF(C10&gt;15,"No",IF(C10&lt;-15,"No","Yes")))</f>
        <v>N/A</v>
      </c>
      <c r="E10" s="8">
        <v>0.43521928360000001</v>
      </c>
      <c r="F10" s="9" t="str">
        <f>IF($B10="N/A","N/A",IF(E10&gt;15,"No",IF(E10&lt;-15,"No","Yes")))</f>
        <v>N/A</v>
      </c>
      <c r="G10" s="8">
        <v>1.5732462172999999</v>
      </c>
      <c r="H10" s="9" t="str">
        <f>IF($B10="N/A","N/A",IF(G10&gt;15,"No",IF(G10&lt;-15,"No","Yes")))</f>
        <v>N/A</v>
      </c>
      <c r="I10" s="10">
        <v>31.28</v>
      </c>
      <c r="J10" s="10">
        <v>261.5</v>
      </c>
      <c r="K10" s="9" t="str">
        <f t="shared" si="0"/>
        <v>No</v>
      </c>
    </row>
    <row r="11" spans="1:11" x14ac:dyDescent="0.2">
      <c r="A11" s="102" t="s">
        <v>820</v>
      </c>
      <c r="B11" s="34" t="s">
        <v>217</v>
      </c>
      <c r="C11" s="88">
        <v>5210.6499999999996</v>
      </c>
      <c r="D11" s="9" t="str">
        <f>IF($B11="N/A","N/A",IF(C11&gt;15,"No",IF(C11&lt;-15,"No","Yes")))</f>
        <v>N/A</v>
      </c>
      <c r="E11" s="88">
        <v>1236.4230769000001</v>
      </c>
      <c r="F11" s="9" t="str">
        <f>IF($B11="N/A","N/A",IF(E11&gt;15,"No",IF(E11&lt;-15,"No","Yes")))</f>
        <v>N/A</v>
      </c>
      <c r="G11" s="88">
        <v>4275.4699454000001</v>
      </c>
      <c r="H11" s="9" t="str">
        <f>IF($B11="N/A","N/A",IF(G11&gt;15,"No",IF(G11&lt;-15,"No","Yes")))</f>
        <v>N/A</v>
      </c>
      <c r="I11" s="10">
        <v>-76.3</v>
      </c>
      <c r="J11" s="10">
        <v>245.8</v>
      </c>
      <c r="K11" s="9" t="str">
        <f t="shared" si="0"/>
        <v>No</v>
      </c>
    </row>
    <row r="12" spans="1:11" x14ac:dyDescent="0.2">
      <c r="A12" s="102" t="s">
        <v>314</v>
      </c>
      <c r="B12" s="34" t="s">
        <v>218</v>
      </c>
      <c r="C12" s="8">
        <v>83.540527100999995</v>
      </c>
      <c r="D12" s="9" t="str">
        <f>IF($B12="N/A","N/A",IF(C12&gt;100,"No",IF(C12&lt;95,"No","Yes")))</f>
        <v>No</v>
      </c>
      <c r="E12" s="8">
        <v>91.596919987000007</v>
      </c>
      <c r="F12" s="9" t="str">
        <f>IF($B12="N/A","N/A",IF(E12&gt;100,"No",IF(E12&lt;95,"No","Yes")))</f>
        <v>No</v>
      </c>
      <c r="G12" s="8">
        <v>95.336141678000004</v>
      </c>
      <c r="H12" s="9" t="str">
        <f>IF($B12="N/A","N/A",IF(G12&gt;100,"No",IF(G12&lt;95,"No","Yes")))</f>
        <v>Yes</v>
      </c>
      <c r="I12" s="10">
        <v>9.6440000000000001</v>
      </c>
      <c r="J12" s="10">
        <v>4.0819999999999999</v>
      </c>
      <c r="K12" s="9" t="str">
        <f t="shared" si="0"/>
        <v>Yes</v>
      </c>
    </row>
    <row r="13" spans="1:11" x14ac:dyDescent="0.2">
      <c r="A13" s="102" t="s">
        <v>821</v>
      </c>
      <c r="B13" s="34" t="s">
        <v>224</v>
      </c>
      <c r="C13" s="8">
        <v>1.1821428571000001</v>
      </c>
      <c r="D13" s="9" t="str">
        <f>IF($B13="N/A","N/A",IF(C13&gt;1,"Yes","No"))</f>
        <v>Yes</v>
      </c>
      <c r="E13" s="8">
        <v>1.1823830409</v>
      </c>
      <c r="F13" s="9" t="str">
        <f>IF($B13="N/A","N/A",IF(E13&gt;1,"Yes","No"))</f>
        <v>Yes</v>
      </c>
      <c r="G13" s="8">
        <v>1.2560981108</v>
      </c>
      <c r="H13" s="9" t="str">
        <f>IF($B13="N/A","N/A",IF(G13&gt;1,"Yes","No"))</f>
        <v>Yes</v>
      </c>
      <c r="I13" s="10">
        <v>2.0299999999999999E-2</v>
      </c>
      <c r="J13" s="10">
        <v>6.234</v>
      </c>
      <c r="K13" s="9" t="str">
        <f t="shared" si="0"/>
        <v>Yes</v>
      </c>
    </row>
    <row r="14" spans="1:11" x14ac:dyDescent="0.2">
      <c r="A14" s="102" t="s">
        <v>315</v>
      </c>
      <c r="B14" s="34" t="s">
        <v>218</v>
      </c>
      <c r="C14" s="8">
        <v>83.474225094999994</v>
      </c>
      <c r="D14" s="9" t="str">
        <f>IF($B14="N/A","N/A",IF(C14&gt;100,"No",IF(C14&lt;95,"No","Yes")))</f>
        <v>No</v>
      </c>
      <c r="E14" s="8">
        <v>91.161700702999994</v>
      </c>
      <c r="F14" s="9" t="str">
        <f>IF($B14="N/A","N/A",IF(E14&gt;100,"No",IF(E14&lt;95,"No","Yes")))</f>
        <v>No</v>
      </c>
      <c r="G14" s="8">
        <v>99.475584593999997</v>
      </c>
      <c r="H14" s="9" t="str">
        <f>IF($B14="N/A","N/A",IF(G14&gt;100,"No",IF(G14&lt;95,"No","Yes")))</f>
        <v>Yes</v>
      </c>
      <c r="I14" s="10">
        <v>9.2089999999999996</v>
      </c>
      <c r="J14" s="10">
        <v>9.1199999999999992</v>
      </c>
      <c r="K14" s="9" t="str">
        <f t="shared" si="0"/>
        <v>Yes</v>
      </c>
    </row>
    <row r="15" spans="1:11" x14ac:dyDescent="0.2">
      <c r="A15" s="102" t="s">
        <v>822</v>
      </c>
      <c r="B15" s="34" t="s">
        <v>225</v>
      </c>
      <c r="C15" s="8">
        <v>11.318506750999999</v>
      </c>
      <c r="D15" s="9" t="str">
        <f>IF($B15="N/A","N/A",IF(C15&gt;3,"Yes","No"))</f>
        <v>Yes</v>
      </c>
      <c r="E15" s="8">
        <v>11.53286816</v>
      </c>
      <c r="F15" s="9" t="str">
        <f>IF($B15="N/A","N/A",IF(E15&gt;3,"Yes","No"))</f>
        <v>Yes</v>
      </c>
      <c r="G15" s="8">
        <v>8.8465992567999994</v>
      </c>
      <c r="H15" s="9" t="str">
        <f>IF($B15="N/A","N/A",IF(G15&gt;3,"Yes","No"))</f>
        <v>Yes</v>
      </c>
      <c r="I15" s="10">
        <v>1.8939999999999999</v>
      </c>
      <c r="J15" s="10">
        <v>-23.3</v>
      </c>
      <c r="K15" s="9" t="str">
        <f t="shared" si="0"/>
        <v>Yes</v>
      </c>
    </row>
    <row r="16" spans="1:11" x14ac:dyDescent="0.2">
      <c r="A16" s="102" t="s">
        <v>823</v>
      </c>
      <c r="B16" s="34" t="s">
        <v>226</v>
      </c>
      <c r="C16" s="8">
        <v>5.3875352229000004</v>
      </c>
      <c r="D16" s="9" t="str">
        <f>IF($B16="N/A","N/A",IF(C16&gt;=8,"No",IF(C16&lt;2,"No","Yes")))</f>
        <v>Yes</v>
      </c>
      <c r="E16" s="8">
        <v>5.2269835956000001</v>
      </c>
      <c r="F16" s="9" t="str">
        <f>IF($B16="N/A","N/A",IF(E16&gt;=8,"No",IF(E16&lt;2,"No","Yes")))</f>
        <v>Yes</v>
      </c>
      <c r="G16" s="8">
        <v>3.8156921754000002</v>
      </c>
      <c r="H16" s="9" t="str">
        <f>IF($B16="N/A","N/A",IF(G16&gt;=8,"No",IF(G16&lt;2,"No","Yes")))</f>
        <v>Yes</v>
      </c>
      <c r="I16" s="10">
        <v>-2.98</v>
      </c>
      <c r="J16" s="10">
        <v>-27</v>
      </c>
      <c r="K16" s="9" t="str">
        <f t="shared" si="0"/>
        <v>Yes</v>
      </c>
    </row>
    <row r="17" spans="1:11" x14ac:dyDescent="0.2">
      <c r="A17" s="102" t="s">
        <v>316</v>
      </c>
      <c r="B17" s="34" t="s">
        <v>227</v>
      </c>
      <c r="C17" s="8">
        <v>100</v>
      </c>
      <c r="D17" s="9" t="str">
        <f>IF(OR($B17="N/A",$C17="N/A"),"N/A",IF(C17&gt;100,"No",IF(C17&lt;98,"No","Yes")))</f>
        <v>Yes</v>
      </c>
      <c r="E17" s="8">
        <v>99.966521594</v>
      </c>
      <c r="F17" s="9" t="str">
        <f>IF(OR($B17="N/A",$E17="N/A"),"N/A",IF(E17&gt;100,"No",IF(E17&lt;98,"No","Yes")))</f>
        <v>Yes</v>
      </c>
      <c r="G17" s="8">
        <v>98.895288858000001</v>
      </c>
      <c r="H17" s="9" t="str">
        <f>IF($B17="N/A","N/A",IF(G17&gt;100,"No",IF(G17&lt;98,"No","Yes")))</f>
        <v>Yes</v>
      </c>
      <c r="I17" s="10">
        <v>-3.3000000000000002E-2</v>
      </c>
      <c r="J17" s="10">
        <v>-1.07</v>
      </c>
      <c r="K17" s="9" t="str">
        <f t="shared" si="0"/>
        <v>Yes</v>
      </c>
    </row>
    <row r="18" spans="1:11" x14ac:dyDescent="0.2">
      <c r="A18" s="102" t="s">
        <v>31</v>
      </c>
      <c r="B18" s="34" t="s">
        <v>218</v>
      </c>
      <c r="C18" s="8">
        <v>98.508204872999997</v>
      </c>
      <c r="D18" s="9" t="str">
        <f>IF($B18="N/A","N/A",IF(C18&gt;100,"No",IF(C18&lt;95,"No","Yes")))</f>
        <v>Yes</v>
      </c>
      <c r="E18" s="8">
        <v>99.163039839000007</v>
      </c>
      <c r="F18" s="9" t="str">
        <f>IF($B18="N/A","N/A",IF(E18&gt;100,"No",IF(E18&lt;95,"No","Yes")))</f>
        <v>Yes</v>
      </c>
      <c r="G18" s="8">
        <v>98.336485557000003</v>
      </c>
      <c r="H18" s="9" t="str">
        <f>IF($B18="N/A","N/A",IF(G18&gt;100,"No",IF(G18&lt;95,"No","Yes")))</f>
        <v>Yes</v>
      </c>
      <c r="I18" s="10">
        <v>0.66479999999999995</v>
      </c>
      <c r="J18" s="10">
        <v>-0.83399999999999996</v>
      </c>
      <c r="K18" s="9" t="str">
        <f t="shared" si="0"/>
        <v>Yes</v>
      </c>
    </row>
    <row r="19" spans="1:11" x14ac:dyDescent="0.2">
      <c r="A19" s="102" t="s">
        <v>317</v>
      </c>
      <c r="B19" s="34" t="s">
        <v>218</v>
      </c>
      <c r="C19" s="8">
        <v>100</v>
      </c>
      <c r="D19" s="9" t="str">
        <f>IF($B19="N/A","N/A",IF(C19&gt;100,"No",IF(C19&lt;95,"No","Yes")))</f>
        <v>Yes</v>
      </c>
      <c r="E19" s="8">
        <v>99.966521594</v>
      </c>
      <c r="F19" s="9" t="str">
        <f>IF($B19="N/A","N/A",IF(E19&gt;100,"No",IF(E19&lt;95,"No","Yes")))</f>
        <v>Yes</v>
      </c>
      <c r="G19" s="8">
        <v>99.750687757999998</v>
      </c>
      <c r="H19" s="9" t="str">
        <f>IF($B19="N/A","N/A",IF(G19&gt;100,"No",IF(G19&lt;95,"No","Yes")))</f>
        <v>Yes</v>
      </c>
      <c r="I19" s="10">
        <v>-3.3000000000000002E-2</v>
      </c>
      <c r="J19" s="10">
        <v>-0.216</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7.4921266368000001</v>
      </c>
      <c r="D21" s="9" t="str">
        <f>IF($B21="N/A","N/A",IF(C21&gt;=2,"Yes","No"))</f>
        <v>Yes</v>
      </c>
      <c r="E21" s="8">
        <v>7.7541011048000001</v>
      </c>
      <c r="F21" s="9" t="str">
        <f>IF($B21="N/A","N/A",IF(E21&gt;=2,"Yes","No"))</f>
        <v>Yes</v>
      </c>
      <c r="G21" s="8">
        <v>5.1714236589000002</v>
      </c>
      <c r="H21" s="9" t="str">
        <f>IF($B21="N/A","N/A",IF(G21&gt;=2,"Yes","No"))</f>
        <v>Yes</v>
      </c>
      <c r="I21" s="10">
        <v>3.4969999999999999</v>
      </c>
      <c r="J21" s="10">
        <v>-33.299999999999997</v>
      </c>
      <c r="K21" s="9" t="str">
        <f t="shared" si="0"/>
        <v>No</v>
      </c>
    </row>
    <row r="22" spans="1:11" x14ac:dyDescent="0.2">
      <c r="A22" s="102" t="s">
        <v>826</v>
      </c>
      <c r="B22" s="34" t="s">
        <v>230</v>
      </c>
      <c r="C22" s="8">
        <v>7.3097961212999998</v>
      </c>
      <c r="D22" s="9" t="str">
        <f>IF($B22="N/A","N/A",IF(C22&gt;30,"No",IF(C22&lt;5,"No","Yes")))</f>
        <v>Yes</v>
      </c>
      <c r="E22" s="8">
        <v>7.0806829594999998</v>
      </c>
      <c r="F22" s="9" t="str">
        <f>IF($B22="N/A","N/A",IF(E22&gt;30,"No",IF(E22&lt;5,"No","Yes")))</f>
        <v>Yes</v>
      </c>
      <c r="G22" s="8">
        <v>4.6079779917000003</v>
      </c>
      <c r="H22" s="9" t="str">
        <f>IF($B22="N/A","N/A",IF(G22&gt;30,"No",IF(G22&lt;5,"No","Yes")))</f>
        <v>No</v>
      </c>
      <c r="I22" s="10">
        <v>-3.13</v>
      </c>
      <c r="J22" s="10">
        <v>-34.9</v>
      </c>
      <c r="K22" s="9" t="str">
        <f t="shared" si="0"/>
        <v>No</v>
      </c>
    </row>
    <row r="23" spans="1:11" x14ac:dyDescent="0.2">
      <c r="A23" s="102" t="s">
        <v>827</v>
      </c>
      <c r="B23" s="34" t="s">
        <v>231</v>
      </c>
      <c r="C23" s="8">
        <v>33.681418862999998</v>
      </c>
      <c r="D23" s="9" t="str">
        <f>IF($B23="N/A","N/A",IF(C23&gt;75,"No",IF(C23&lt;15,"No","Yes")))</f>
        <v>Yes</v>
      </c>
      <c r="E23" s="8">
        <v>34.281888182000003</v>
      </c>
      <c r="F23" s="9" t="str">
        <f>IF($B23="N/A","N/A",IF(E23&gt;75,"No",IF(E23&lt;15,"No","Yes")))</f>
        <v>Yes</v>
      </c>
      <c r="G23" s="8">
        <v>18.775790921999999</v>
      </c>
      <c r="H23" s="9" t="str">
        <f>IF($B23="N/A","N/A",IF(G23&gt;75,"No",IF(G23&lt;15,"No","Yes")))</f>
        <v>Yes</v>
      </c>
      <c r="I23" s="10">
        <v>1.7829999999999999</v>
      </c>
      <c r="J23" s="10">
        <v>-45.2</v>
      </c>
      <c r="K23" s="9" t="str">
        <f t="shared" si="0"/>
        <v>No</v>
      </c>
    </row>
    <row r="24" spans="1:11" x14ac:dyDescent="0.2">
      <c r="A24" s="102" t="s">
        <v>828</v>
      </c>
      <c r="B24" s="34" t="s">
        <v>232</v>
      </c>
      <c r="C24" s="8">
        <v>59.008785015999997</v>
      </c>
      <c r="D24" s="9" t="str">
        <f>IF($B24="N/A","N/A",IF(C24&gt;70,"No",IF(C24&lt;25,"No","Yes")))</f>
        <v>Yes</v>
      </c>
      <c r="E24" s="8">
        <v>58.637428858</v>
      </c>
      <c r="F24" s="9" t="str">
        <f>IF($B24="N/A","N/A",IF(E24&gt;70,"No",IF(E24&lt;25,"No","Yes")))</f>
        <v>Yes</v>
      </c>
      <c r="G24" s="8">
        <v>76.611932600000003</v>
      </c>
      <c r="H24" s="9" t="str">
        <f>IF($B24="N/A","N/A",IF(G24&gt;70,"No",IF(G24&lt;25,"No","Yes")))</f>
        <v>No</v>
      </c>
      <c r="I24" s="10">
        <v>-0.629</v>
      </c>
      <c r="J24" s="10">
        <v>30.65</v>
      </c>
      <c r="K24" s="9" t="str">
        <f t="shared" si="0"/>
        <v>No</v>
      </c>
    </row>
    <row r="25" spans="1:11" x14ac:dyDescent="0.2">
      <c r="A25" s="102" t="s">
        <v>322</v>
      </c>
      <c r="B25" s="34" t="s">
        <v>233</v>
      </c>
      <c r="C25" s="8">
        <v>51.914470412999997</v>
      </c>
      <c r="D25" s="9" t="str">
        <f>IF($B25="N/A","N/A",IF(C25&gt;70,"No",IF(C25&lt;35,"No","Yes")))</f>
        <v>Yes</v>
      </c>
      <c r="E25" s="8">
        <v>52.795446937000001</v>
      </c>
      <c r="F25" s="9" t="str">
        <f>IF($B25="N/A","N/A",IF(E25&gt;70,"No",IF(E25&lt;35,"No","Yes")))</f>
        <v>Yes</v>
      </c>
      <c r="G25" s="8">
        <v>54.517709766000003</v>
      </c>
      <c r="H25" s="9" t="str">
        <f>IF($B25="N/A","N/A",IF(G25&gt;70,"No",IF(G25&lt;35,"No","Yes")))</f>
        <v>Yes</v>
      </c>
      <c r="I25" s="10">
        <v>1.6970000000000001</v>
      </c>
      <c r="J25" s="10">
        <v>3.262</v>
      </c>
      <c r="K25" s="9" t="str">
        <f t="shared" si="0"/>
        <v>Yes</v>
      </c>
    </row>
    <row r="26" spans="1:11" x14ac:dyDescent="0.2">
      <c r="A26" s="102" t="s">
        <v>829</v>
      </c>
      <c r="B26" s="34" t="s">
        <v>224</v>
      </c>
      <c r="C26" s="8">
        <v>2.5916347381999998</v>
      </c>
      <c r="D26" s="9" t="str">
        <f>IF($B26="N/A","N/A",IF(C26&gt;1,"Yes","No"))</f>
        <v>Yes</v>
      </c>
      <c r="E26" s="8">
        <v>2.5294863665</v>
      </c>
      <c r="F26" s="9" t="str">
        <f>IF($B26="N/A","N/A",IF(E26&gt;1,"Yes","No"))</f>
        <v>Yes</v>
      </c>
      <c r="G26" s="8">
        <v>2.359615233</v>
      </c>
      <c r="H26" s="9" t="str">
        <f>IF($B26="N/A","N/A",IF(G26&gt;1,"Yes","No"))</f>
        <v>Yes</v>
      </c>
      <c r="I26" s="10">
        <v>-2.4</v>
      </c>
      <c r="J26" s="10">
        <v>-6.72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81.162196679000004</v>
      </c>
      <c r="D28" s="9" t="str">
        <f>IF($B28="N/A","N/A",IF(C28&gt;15,"No",IF(C28&lt;-15,"No","Yes")))</f>
        <v>N/A</v>
      </c>
      <c r="E28" s="8">
        <v>90.551680406000003</v>
      </c>
      <c r="F28" s="9" t="str">
        <f>IF($B28="N/A","N/A",IF(E28&gt;15,"No",IF(E28&lt;-15,"No","Yes")))</f>
        <v>N/A</v>
      </c>
      <c r="G28" s="8">
        <v>98.218087202999996</v>
      </c>
      <c r="H28" s="9" t="str">
        <f>IF($B28="N/A","N/A",IF(G28&gt;15,"No",IF(G28&lt;-15,"No","Yes")))</f>
        <v>N/A</v>
      </c>
      <c r="I28" s="10">
        <v>11.57</v>
      </c>
      <c r="J28" s="10">
        <v>8.4659999999999993</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5</v>
      </c>
      <c r="F6" s="9" t="s">
        <v>217</v>
      </c>
      <c r="G6" s="5">
        <v>7</v>
      </c>
      <c r="H6" s="9" t="s">
        <v>217</v>
      </c>
      <c r="I6" s="10" t="s">
        <v>217</v>
      </c>
      <c r="J6" s="10" t="s">
        <v>217</v>
      </c>
      <c r="K6" s="9" t="s">
        <v>217</v>
      </c>
    </row>
    <row r="7" spans="1:11" s="27" customFormat="1" x14ac:dyDescent="0.2">
      <c r="A7" s="99" t="s">
        <v>12</v>
      </c>
      <c r="B7" s="29" t="s">
        <v>217</v>
      </c>
      <c r="C7" s="30">
        <v>120616</v>
      </c>
      <c r="D7" s="31" t="str">
        <f>IF($B7="N/A","N/A",IF(C7&gt;15,"No",IF(C7&lt;-15,"No","Yes")))</f>
        <v>N/A</v>
      </c>
      <c r="E7" s="30">
        <v>137857</v>
      </c>
      <c r="F7" s="31" t="str">
        <f>IF($B7="N/A","N/A",IF(E7&gt;15,"No",IF(E7&lt;-15,"No","Yes")))</f>
        <v>N/A</v>
      </c>
      <c r="G7" s="30">
        <v>48777</v>
      </c>
      <c r="H7" s="31" t="str">
        <f>IF($B7="N/A","N/A",IF(G7&gt;15,"No",IF(G7&lt;-15,"No","Yes")))</f>
        <v>N/A</v>
      </c>
      <c r="I7" s="32">
        <v>14.29</v>
      </c>
      <c r="J7" s="32">
        <v>-64.599999999999994</v>
      </c>
      <c r="K7" s="31" t="str">
        <f t="shared" ref="K7:K24" si="0">IF(J7="Div by 0", "N/A", IF(J7="N/A","N/A", IF(J7&gt;30, "No", IF(J7&lt;-30, "No", "Yes"))))</f>
        <v>No</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98.360620062999999</v>
      </c>
      <c r="F11" s="9" t="str">
        <f>IF(OR($B11="N/A",$E11="N/A"),"N/A",IF(E11&gt;100,"No",IF(E11&lt;95,"No","Yes")))</f>
        <v>Yes</v>
      </c>
      <c r="G11" s="8">
        <v>91.996227730000001</v>
      </c>
      <c r="H11" s="9" t="str">
        <f>IF($B11="N/A","N/A",IF(G11&gt;100,"No",IF(G11&lt;95,"No","Yes")))</f>
        <v>No</v>
      </c>
      <c r="I11" s="10" t="s">
        <v>217</v>
      </c>
      <c r="J11" s="10">
        <v>-6.47</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97.371188986000007</v>
      </c>
      <c r="F13" s="9" t="str">
        <f t="shared" si="2"/>
        <v>Yes</v>
      </c>
      <c r="G13" s="8">
        <v>95.629087479999995</v>
      </c>
      <c r="H13" s="9" t="str">
        <f t="shared" si="3"/>
        <v>Yes</v>
      </c>
      <c r="I13" s="10" t="s">
        <v>217</v>
      </c>
      <c r="J13" s="10">
        <v>-1.79</v>
      </c>
      <c r="K13" s="9" t="str">
        <f t="shared" si="0"/>
        <v>Yes</v>
      </c>
    </row>
    <row r="14" spans="1:11" x14ac:dyDescent="0.2">
      <c r="A14" s="99" t="s">
        <v>13</v>
      </c>
      <c r="B14" s="34" t="s">
        <v>217</v>
      </c>
      <c r="C14" s="35">
        <v>120616</v>
      </c>
      <c r="D14" s="9" t="str">
        <f>IF($B14="N/A","N/A",IF(C14&gt;15,"No",IF(C14&lt;-15,"No","Yes")))</f>
        <v>N/A</v>
      </c>
      <c r="E14" s="35">
        <v>137857</v>
      </c>
      <c r="F14" s="9" t="str">
        <f>IF($B14="N/A","N/A",IF(E14&gt;15,"No",IF(E14&lt;-15,"No","Yes")))</f>
        <v>N/A</v>
      </c>
      <c r="G14" s="35">
        <v>48777</v>
      </c>
      <c r="H14" s="9" t="str">
        <f>IF($B14="N/A","N/A",IF(G14&gt;15,"No",IF(G14&lt;-15,"No","Yes")))</f>
        <v>N/A</v>
      </c>
      <c r="I14" s="10">
        <v>14.29</v>
      </c>
      <c r="J14" s="10">
        <v>-64.599999999999994</v>
      </c>
      <c r="K14" s="9" t="str">
        <f t="shared" si="0"/>
        <v>No</v>
      </c>
    </row>
    <row r="15" spans="1:11" x14ac:dyDescent="0.2">
      <c r="A15" s="99" t="s">
        <v>442</v>
      </c>
      <c r="B15" s="34" t="s">
        <v>219</v>
      </c>
      <c r="C15" s="8">
        <v>0.553823705</v>
      </c>
      <c r="D15" s="9" t="str">
        <f>IF($B15="N/A","N/A",IF(C15&gt;20,"No",IF(C15&lt;5,"No","Yes")))</f>
        <v>No</v>
      </c>
      <c r="E15" s="8">
        <v>0.31336820040000002</v>
      </c>
      <c r="F15" s="9" t="str">
        <f>IF($B15="N/A","N/A",IF(E15&gt;20,"No",IF(E15&lt;5,"No","Yes")))</f>
        <v>No</v>
      </c>
      <c r="G15" s="8">
        <v>17.766570309999999</v>
      </c>
      <c r="H15" s="9" t="str">
        <f>IF($B15="N/A","N/A",IF(G15&gt;20,"No",IF(G15&lt;5,"No","Yes")))</f>
        <v>Yes</v>
      </c>
      <c r="I15" s="10">
        <v>-43.4</v>
      </c>
      <c r="J15" s="10">
        <v>5570</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82.233429689999994</v>
      </c>
      <c r="H16" s="9" t="str">
        <f>IF($B16="N/A","N/A",IF(G16&gt;15,"No",IF(G16&lt;-15,"No","Yes")))</f>
        <v>N/A</v>
      </c>
      <c r="I16" s="10" t="s">
        <v>217</v>
      </c>
      <c r="J16" s="10" t="s">
        <v>217</v>
      </c>
      <c r="K16" s="9" t="str">
        <f t="shared" si="0"/>
        <v>N/A</v>
      </c>
    </row>
    <row r="17" spans="1:11" x14ac:dyDescent="0.2">
      <c r="A17" s="99" t="s">
        <v>444</v>
      </c>
      <c r="B17" s="34" t="s">
        <v>239</v>
      </c>
      <c r="C17" s="8">
        <v>36.75631757</v>
      </c>
      <c r="D17" s="9" t="str">
        <f>IF($B17="N/A","N/A",IF(C17&gt;1,"Yes","No"))</f>
        <v>Yes</v>
      </c>
      <c r="E17" s="8">
        <v>33.657340578000003</v>
      </c>
      <c r="F17" s="9" t="str">
        <f>IF($B17="N/A","N/A",IF(E17&gt;1,"Yes","No"))</f>
        <v>Yes</v>
      </c>
      <c r="G17" s="8">
        <v>28.870164216999999</v>
      </c>
      <c r="H17" s="9" t="str">
        <f>IF($B17="N/A","N/A",IF(G17&gt;1,"Yes","No"))</f>
        <v>Yes</v>
      </c>
      <c r="I17" s="10">
        <v>-8.43</v>
      </c>
      <c r="J17" s="10">
        <v>-14.2</v>
      </c>
      <c r="K17" s="9" t="str">
        <f t="shared" si="0"/>
        <v>Yes</v>
      </c>
    </row>
    <row r="18" spans="1:11" x14ac:dyDescent="0.2">
      <c r="A18" s="99" t="s">
        <v>856</v>
      </c>
      <c r="B18" s="34" t="s">
        <v>217</v>
      </c>
      <c r="C18" s="100">
        <v>1846.4688951999999</v>
      </c>
      <c r="D18" s="9" t="str">
        <f>IF($B18="N/A","N/A",IF(C18&gt;15,"No",IF(C18&lt;-15,"No","Yes")))</f>
        <v>N/A</v>
      </c>
      <c r="E18" s="100">
        <v>1790.2981314000001</v>
      </c>
      <c r="F18" s="9" t="str">
        <f>IF($B18="N/A","N/A",IF(E18&gt;15,"No",IF(E18&lt;-15,"No","Yes")))</f>
        <v>N/A</v>
      </c>
      <c r="G18" s="100">
        <v>2728.6221417000002</v>
      </c>
      <c r="H18" s="9" t="str">
        <f>IF($B18="N/A","N/A",IF(G18&gt;15,"No",IF(G18&lt;-15,"No","Yes")))</f>
        <v>N/A</v>
      </c>
      <c r="I18" s="10">
        <v>-3.04</v>
      </c>
      <c r="J18" s="10">
        <v>52.41</v>
      </c>
      <c r="K18" s="9" t="str">
        <f t="shared" si="0"/>
        <v>No</v>
      </c>
    </row>
    <row r="19" spans="1:11" x14ac:dyDescent="0.2">
      <c r="A19" s="3" t="s">
        <v>131</v>
      </c>
      <c r="B19" s="34" t="s">
        <v>217</v>
      </c>
      <c r="C19" s="35">
        <v>11</v>
      </c>
      <c r="D19" s="34" t="s">
        <v>217</v>
      </c>
      <c r="E19" s="35">
        <v>95</v>
      </c>
      <c r="F19" s="34" t="s">
        <v>217</v>
      </c>
      <c r="G19" s="35">
        <v>349</v>
      </c>
      <c r="H19" s="9" t="str">
        <f>IF($B19="N/A","N/A",IF(G19&gt;15,"No",IF(G19&lt;-15,"No","Yes")))</f>
        <v>N/A</v>
      </c>
      <c r="I19" s="10">
        <v>1257</v>
      </c>
      <c r="J19" s="10">
        <v>267.39999999999998</v>
      </c>
      <c r="K19" s="9" t="str">
        <f t="shared" si="0"/>
        <v>No</v>
      </c>
    </row>
    <row r="20" spans="1:11" x14ac:dyDescent="0.2">
      <c r="A20" s="3" t="s">
        <v>350</v>
      </c>
      <c r="B20" s="29" t="s">
        <v>217</v>
      </c>
      <c r="C20" s="8" t="s">
        <v>217</v>
      </c>
      <c r="D20" s="34" t="s">
        <v>217</v>
      </c>
      <c r="E20" s="8" t="s">
        <v>217</v>
      </c>
      <c r="F20" s="34" t="s">
        <v>217</v>
      </c>
      <c r="G20" s="8">
        <v>0.71550115830000005</v>
      </c>
      <c r="H20" s="9" t="str">
        <f>IF($B20="N/A","N/A",IF(G20&gt;15,"No",IF(G20&lt;-15,"No","Yes")))</f>
        <v>N/A</v>
      </c>
      <c r="I20" s="10" t="s">
        <v>217</v>
      </c>
      <c r="J20" s="10" t="s">
        <v>217</v>
      </c>
      <c r="K20" s="9" t="str">
        <f t="shared" si="0"/>
        <v>N/A</v>
      </c>
    </row>
    <row r="21" spans="1:11" ht="25.5" x14ac:dyDescent="0.2">
      <c r="A21" s="3" t="s">
        <v>835</v>
      </c>
      <c r="B21" s="34" t="s">
        <v>217</v>
      </c>
      <c r="C21" s="100">
        <v>1538.4285714</v>
      </c>
      <c r="D21" s="9" t="str">
        <f>IF($B21="N/A","N/A",IF(C21&gt;60,"No",IF(C21&lt;15,"No","Yes")))</f>
        <v>N/A</v>
      </c>
      <c r="E21" s="100">
        <v>3330.1894736999998</v>
      </c>
      <c r="F21" s="9" t="str">
        <f>IF($B21="N/A","N/A",IF(E21&gt;60,"No",IF(E21&lt;15,"No","Yes")))</f>
        <v>N/A</v>
      </c>
      <c r="G21" s="100">
        <v>1781.2922636000001</v>
      </c>
      <c r="H21" s="9" t="str">
        <f>IF($B21="N/A","N/A",IF(G21&gt;60,"No",IF(G21&lt;15,"No","Yes")))</f>
        <v>N/A</v>
      </c>
      <c r="I21" s="10">
        <v>116.5</v>
      </c>
      <c r="J21" s="10">
        <v>-46.5</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119948</v>
      </c>
      <c r="D6" s="9" t="str">
        <f>IF($B6="N/A","N/A",IF(C6&gt;15,"No",IF(C6&lt;-15,"No","Yes")))</f>
        <v>N/A</v>
      </c>
      <c r="E6" s="35">
        <v>137425</v>
      </c>
      <c r="F6" s="9" t="str">
        <f>IF($B6="N/A","N/A",IF(E6&gt;15,"No",IF(E6&lt;-15,"No","Yes")))</f>
        <v>N/A</v>
      </c>
      <c r="G6" s="35">
        <v>40111</v>
      </c>
      <c r="H6" s="9" t="str">
        <f>IF($B6="N/A","N/A",IF(G6&gt;15,"No",IF(G6&lt;-15,"No","Yes")))</f>
        <v>N/A</v>
      </c>
      <c r="I6" s="10">
        <v>14.57</v>
      </c>
      <c r="J6" s="10">
        <v>-70.8</v>
      </c>
      <c r="K6" s="9" t="str">
        <f t="shared" ref="K6:K1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158.47313292999999</v>
      </c>
      <c r="D9" s="9" t="str">
        <f>IF($B9="N/A","N/A",IF(C9&gt;100,"No",IF(C9&lt;50,"No","Yes")))</f>
        <v>No</v>
      </c>
      <c r="E9" s="36">
        <v>163.35073131999999</v>
      </c>
      <c r="F9" s="9" t="str">
        <f>IF($B9="N/A","N/A",IF(E9&gt;100,"No",IF(E9&lt;50,"No","Yes")))</f>
        <v>No</v>
      </c>
      <c r="G9" s="36">
        <v>160.73062723000001</v>
      </c>
      <c r="H9" s="9" t="str">
        <f>IF($B9="N/A","N/A",IF(G9&gt;100,"No",IF(G9&lt;50,"No","Yes")))</f>
        <v>No</v>
      </c>
      <c r="I9" s="10">
        <v>3.0779999999999998</v>
      </c>
      <c r="J9" s="10">
        <v>-1.6</v>
      </c>
      <c r="K9" s="9" t="str">
        <f t="shared" si="0"/>
        <v>Yes</v>
      </c>
    </row>
    <row r="10" spans="1:11" ht="25.5" x14ac:dyDescent="0.2">
      <c r="A10" s="81" t="s">
        <v>838</v>
      </c>
      <c r="B10" s="34" t="s">
        <v>217</v>
      </c>
      <c r="C10" s="36">
        <v>314.76541545999999</v>
      </c>
      <c r="D10" s="9" t="str">
        <f>IF($B10="N/A","N/A",IF(C10&gt;15,"No",IF(C10&lt;-15,"No","Yes")))</f>
        <v>N/A</v>
      </c>
      <c r="E10" s="36">
        <v>305.05230097999998</v>
      </c>
      <c r="F10" s="9" t="str">
        <f>IF($B10="N/A","N/A",IF(E10&gt;15,"No",IF(E10&lt;-15,"No","Yes")))</f>
        <v>N/A</v>
      </c>
      <c r="G10" s="36">
        <v>220.03349209999999</v>
      </c>
      <c r="H10" s="9" t="str">
        <f>IF($B10="N/A","N/A",IF(G10&gt;15,"No",IF(G10&lt;-15,"No","Yes")))</f>
        <v>N/A</v>
      </c>
      <c r="I10" s="10">
        <v>-3.09</v>
      </c>
      <c r="J10" s="10">
        <v>-27.9</v>
      </c>
      <c r="K10" s="9" t="str">
        <f t="shared" si="0"/>
        <v>Yes</v>
      </c>
    </row>
    <row r="11" spans="1:11" ht="25.5" x14ac:dyDescent="0.2">
      <c r="A11" s="81" t="s">
        <v>839</v>
      </c>
      <c r="B11" s="34" t="s">
        <v>217</v>
      </c>
      <c r="C11" s="36">
        <v>990.53120740999998</v>
      </c>
      <c r="D11" s="9" t="str">
        <f>IF($B11="N/A","N/A",IF(C11&gt;15,"No",IF(C11&lt;-15,"No","Yes")))</f>
        <v>N/A</v>
      </c>
      <c r="E11" s="36">
        <v>907.33401326000001</v>
      </c>
      <c r="F11" s="9" t="str">
        <f>IF($B11="N/A","N/A",IF(E11&gt;15,"No",IF(E11&lt;-15,"No","Yes")))</f>
        <v>N/A</v>
      </c>
      <c r="G11" s="36" t="s">
        <v>1743</v>
      </c>
      <c r="H11" s="9" t="str">
        <f>IF($B11="N/A","N/A",IF(G11&gt;15,"No",IF(G11&lt;-15,"No","Yes")))</f>
        <v>N/A</v>
      </c>
      <c r="I11" s="10">
        <v>-8.4</v>
      </c>
      <c r="J11" s="10" t="s">
        <v>1743</v>
      </c>
      <c r="K11" s="9" t="str">
        <f t="shared" si="0"/>
        <v>N/A</v>
      </c>
    </row>
    <row r="12" spans="1:11" ht="25.5" x14ac:dyDescent="0.2">
      <c r="A12" s="81" t="s">
        <v>840</v>
      </c>
      <c r="B12" s="34" t="s">
        <v>217</v>
      </c>
      <c r="C12" s="36">
        <v>754.46096374000001</v>
      </c>
      <c r="D12" s="9" t="str">
        <f>IF($B12="N/A","N/A",IF(C12&gt;15,"No",IF(C12&lt;-15,"No","Yes")))</f>
        <v>N/A</v>
      </c>
      <c r="E12" s="36">
        <v>567.36279968999997</v>
      </c>
      <c r="F12" s="9" t="str">
        <f>IF($B12="N/A","N/A",IF(E12&gt;15,"No",IF(E12&lt;-15,"No","Yes")))</f>
        <v>N/A</v>
      </c>
      <c r="G12" s="36">
        <v>645.63986710999995</v>
      </c>
      <c r="H12" s="9" t="str">
        <f>IF($B12="N/A","N/A",IF(G12&gt;15,"No",IF(G12&lt;-15,"No","Yes")))</f>
        <v>N/A</v>
      </c>
      <c r="I12" s="10">
        <v>-24.8</v>
      </c>
      <c r="J12" s="10">
        <v>13.8</v>
      </c>
      <c r="K12" s="9" t="str">
        <f t="shared" si="0"/>
        <v>Yes</v>
      </c>
    </row>
    <row r="13" spans="1:11" x14ac:dyDescent="0.2">
      <c r="A13" s="81" t="s">
        <v>655</v>
      </c>
      <c r="B13" s="34" t="s">
        <v>241</v>
      </c>
      <c r="C13" s="8">
        <v>82.318171207999995</v>
      </c>
      <c r="D13" s="9" t="str">
        <f>IF($B13="N/A","N/A",IF(C13&gt;99,"No",IF(C13&lt;75,"No","Yes")))</f>
        <v>Yes</v>
      </c>
      <c r="E13" s="8">
        <v>86.935419319999994</v>
      </c>
      <c r="F13" s="9" t="str">
        <f>IF($B13="N/A","N/A",IF(E13&gt;99,"No",IF(E13&lt;75,"No","Yes")))</f>
        <v>Yes</v>
      </c>
      <c r="G13" s="8">
        <v>84.246216748999998</v>
      </c>
      <c r="H13" s="9" t="str">
        <f>IF($B13="N/A","N/A",IF(G13&gt;99,"No",IF(G13&lt;75,"No","Yes")))</f>
        <v>Yes</v>
      </c>
      <c r="I13" s="10">
        <v>5.609</v>
      </c>
      <c r="J13" s="10">
        <v>-3.09</v>
      </c>
      <c r="K13" s="9" t="str">
        <f t="shared" ref="K13:K24" si="1">IF(J13="Div by 0", "N/A", IF(J13="N/A","N/A", IF(J13&gt;30, "No", IF(J13&lt;-30, "No", "Yes"))))</f>
        <v>Yes</v>
      </c>
    </row>
    <row r="14" spans="1:11" x14ac:dyDescent="0.2">
      <c r="A14" s="81" t="s">
        <v>495</v>
      </c>
      <c r="B14" s="34" t="s">
        <v>217</v>
      </c>
      <c r="C14" s="9">
        <v>99.989872289999994</v>
      </c>
      <c r="D14" s="9" t="str">
        <f>IF($B14="N/A","N/A",IF(C14&gt;15,"No",IF(C14&lt;-15,"No","Yes")))</f>
        <v>N/A</v>
      </c>
      <c r="E14" s="9">
        <v>99.951452653999993</v>
      </c>
      <c r="F14" s="9" t="str">
        <f>IF($B14="N/A","N/A",IF(E14&gt;15,"No",IF(E14&lt;-15,"No","Yes")))</f>
        <v>N/A</v>
      </c>
      <c r="G14" s="9">
        <v>99.674479167000001</v>
      </c>
      <c r="H14" s="9" t="str">
        <f>IF($B14="N/A","N/A",IF(G14&gt;15,"No",IF(G14&lt;-15,"No","Yes")))</f>
        <v>N/A</v>
      </c>
      <c r="I14" s="10">
        <v>-3.7999999999999999E-2</v>
      </c>
      <c r="J14" s="10">
        <v>-0.27700000000000002</v>
      </c>
      <c r="K14" s="9" t="str">
        <f t="shared" si="1"/>
        <v>Yes</v>
      </c>
    </row>
    <row r="15" spans="1:11" x14ac:dyDescent="0.2">
      <c r="A15" s="81" t="s">
        <v>841</v>
      </c>
      <c r="B15" s="34" t="s">
        <v>217</v>
      </c>
      <c r="C15" s="35">
        <v>10.53266011</v>
      </c>
      <c r="D15" s="9" t="str">
        <f>IF($B15="N/A","N/A",IF(C15&gt;15,"No",IF(C15&lt;-15,"No","Yes")))</f>
        <v>N/A</v>
      </c>
      <c r="E15" s="10">
        <v>10.385971377000001</v>
      </c>
      <c r="F15" s="9" t="str">
        <f>IF($B15="N/A","N/A",IF(E15&gt;15,"No",IF(E15&lt;-15,"No","Yes")))</f>
        <v>N/A</v>
      </c>
      <c r="G15" s="10">
        <v>10.727747758</v>
      </c>
      <c r="H15" s="9" t="str">
        <f>IF($B15="N/A","N/A",IF(G15&gt;15,"No",IF(G15&lt;-15,"No","Yes")))</f>
        <v>N/A</v>
      </c>
      <c r="I15" s="10">
        <v>-1.39</v>
      </c>
      <c r="J15" s="10">
        <v>3.2909999999999999</v>
      </c>
      <c r="K15" s="9" t="str">
        <f t="shared" si="1"/>
        <v>Yes</v>
      </c>
    </row>
    <row r="16" spans="1:11" x14ac:dyDescent="0.2">
      <c r="A16" s="78" t="s">
        <v>656</v>
      </c>
      <c r="B16" s="59" t="s">
        <v>242</v>
      </c>
      <c r="C16" s="9">
        <v>15.220762329999999</v>
      </c>
      <c r="D16" s="9" t="str">
        <f>IF($B16="N/A","N/A",IF(C16&gt;20,"No",IF(C16&lt;=0,"No","Yes")))</f>
        <v>Yes</v>
      </c>
      <c r="E16" s="9">
        <v>11.332726942000001</v>
      </c>
      <c r="F16" s="9" t="str">
        <f>IF($B16="N/A","N/A",IF(E16&gt;20,"No",IF(E16&lt;=0,"No","Yes")))</f>
        <v>Yes</v>
      </c>
      <c r="G16" s="9">
        <v>14.552117873</v>
      </c>
      <c r="H16" s="9" t="str">
        <f>IF($B16="N/A","N/A",IF(G16&gt;20,"No",IF(G16&lt;=0,"No","Yes")))</f>
        <v>Yes</v>
      </c>
      <c r="I16" s="10">
        <v>-25.5</v>
      </c>
      <c r="J16" s="10">
        <v>28.41</v>
      </c>
      <c r="K16" s="9" t="str">
        <f t="shared" si="1"/>
        <v>Yes</v>
      </c>
    </row>
    <row r="17" spans="1:11" x14ac:dyDescent="0.2">
      <c r="A17" s="78" t="s">
        <v>370</v>
      </c>
      <c r="B17" s="34" t="s">
        <v>217</v>
      </c>
      <c r="C17" s="9">
        <v>94.111847510999993</v>
      </c>
      <c r="D17" s="9" t="str">
        <f>IF($B17="N/A","N/A",IF(C17&gt;15,"No",IF(C17&lt;-15,"No","Yes")))</f>
        <v>N/A</v>
      </c>
      <c r="E17" s="9">
        <v>94.111981508</v>
      </c>
      <c r="F17" s="9" t="str">
        <f>IF($B17="N/A","N/A",IF(E17&gt;15,"No",IF(E17&lt;-15,"No","Yes")))</f>
        <v>N/A</v>
      </c>
      <c r="G17" s="9">
        <v>99.691622409000004</v>
      </c>
      <c r="H17" s="9" t="str">
        <f>IF($B17="N/A","N/A",IF(G17&gt;15,"No",IF(G17&lt;-15,"No","Yes")))</f>
        <v>N/A</v>
      </c>
      <c r="I17" s="10">
        <v>1E-4</v>
      </c>
      <c r="J17" s="10">
        <v>5.9290000000000003</v>
      </c>
      <c r="K17" s="9" t="str">
        <f t="shared" si="1"/>
        <v>Yes</v>
      </c>
    </row>
    <row r="18" spans="1:11" x14ac:dyDescent="0.2">
      <c r="A18" s="78" t="s">
        <v>842</v>
      </c>
      <c r="B18" s="34" t="s">
        <v>217</v>
      </c>
      <c r="C18" s="10">
        <v>11.357525317</v>
      </c>
      <c r="D18" s="9" t="str">
        <f>IF($B18="N/A","N/A",IF(C18&gt;15,"No",IF(C18&lt;-15,"No","Yes")))</f>
        <v>N/A</v>
      </c>
      <c r="E18" s="10">
        <v>12.382342908</v>
      </c>
      <c r="F18" s="9" t="str">
        <f>IF($B18="N/A","N/A",IF(E18&gt;15,"No",IF(E18&lt;-15,"No","Yes")))</f>
        <v>N/A</v>
      </c>
      <c r="G18" s="10">
        <v>21.612132669000001</v>
      </c>
      <c r="H18" s="9" t="str">
        <f>IF($B18="N/A","N/A",IF(G18&gt;15,"No",IF(G18&lt;-15,"No","Yes")))</f>
        <v>N/A</v>
      </c>
      <c r="I18" s="10">
        <v>9.0229999999999997</v>
      </c>
      <c r="J18" s="10">
        <v>74.540000000000006</v>
      </c>
      <c r="K18" s="9" t="str">
        <f t="shared" si="1"/>
        <v>No</v>
      </c>
    </row>
    <row r="19" spans="1:11" x14ac:dyDescent="0.2">
      <c r="A19" s="81" t="s">
        <v>657</v>
      </c>
      <c r="B19" s="59" t="s">
        <v>243</v>
      </c>
      <c r="C19" s="9">
        <v>0.96124987490000002</v>
      </c>
      <c r="D19" s="9" t="str">
        <f>IF($B19="N/A","N/A",IF(C19&gt;10,"No",IF(C19&lt;=0,"No","Yes")))</f>
        <v>Yes</v>
      </c>
      <c r="E19" s="9">
        <v>0.70365653989999999</v>
      </c>
      <c r="F19" s="9" t="str">
        <f>IF($B19="N/A","N/A",IF(E19&gt;10,"No",IF(E19&lt;=0,"No","Yes")))</f>
        <v>Yes</v>
      </c>
      <c r="G19" s="9">
        <v>0</v>
      </c>
      <c r="H19" s="9" t="str">
        <f>IF($B19="N/A","N/A",IF(G19&gt;10,"No",IF(G19&lt;=0,"No","Yes")))</f>
        <v>No</v>
      </c>
      <c r="I19" s="10">
        <v>-26.8</v>
      </c>
      <c r="J19" s="10">
        <v>-100</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t="s">
        <v>1743</v>
      </c>
      <c r="H20" s="9" t="str">
        <f>IF($B20="N/A","N/A",IF(G20&gt;15,"No",IF(G20&lt;-15,"No","Yes")))</f>
        <v>N/A</v>
      </c>
      <c r="I20" s="10">
        <v>0</v>
      </c>
      <c r="J20" s="10" t="s">
        <v>1743</v>
      </c>
      <c r="K20" s="9" t="str">
        <f t="shared" si="1"/>
        <v>N/A</v>
      </c>
    </row>
    <row r="21" spans="1:11" x14ac:dyDescent="0.2">
      <c r="A21" s="81" t="s">
        <v>843</v>
      </c>
      <c r="B21" s="34" t="s">
        <v>217</v>
      </c>
      <c r="C21" s="10">
        <v>6.3642671291999999</v>
      </c>
      <c r="D21" s="9" t="str">
        <f>IF($B21="N/A","N/A",IF(C21&gt;15,"No",IF(C21&lt;-15,"No","Yes")))</f>
        <v>N/A</v>
      </c>
      <c r="E21" s="10">
        <v>6.0837642191999999</v>
      </c>
      <c r="F21" s="9" t="str">
        <f>IF($B21="N/A","N/A",IF(E21&gt;15,"No",IF(E21&lt;-15,"No","Yes")))</f>
        <v>N/A</v>
      </c>
      <c r="G21" s="10" t="s">
        <v>1743</v>
      </c>
      <c r="H21" s="9" t="str">
        <f>IF($B21="N/A","N/A",IF(G21&gt;15,"No",IF(G21&lt;-15,"No","Yes")))</f>
        <v>N/A</v>
      </c>
      <c r="I21" s="10">
        <v>-4.41</v>
      </c>
      <c r="J21" s="10" t="s">
        <v>1743</v>
      </c>
      <c r="K21" s="9" t="str">
        <f t="shared" si="1"/>
        <v>N/A</v>
      </c>
    </row>
    <row r="22" spans="1:11" x14ac:dyDescent="0.2">
      <c r="A22" s="81" t="s">
        <v>1720</v>
      </c>
      <c r="B22" s="59" t="s">
        <v>228</v>
      </c>
      <c r="C22" s="9">
        <v>1.4998165872</v>
      </c>
      <c r="D22" s="9" t="str">
        <f>IF($B22="N/A","N/A",IF(C22&gt;5,"No",IF(C22&lt;=0,"No","Yes")))</f>
        <v>Yes</v>
      </c>
      <c r="E22" s="9">
        <v>1.0201928325</v>
      </c>
      <c r="F22" s="9" t="str">
        <f>IF($B22="N/A","N/A",IF(E22&gt;5,"No",IF(E22&lt;=0,"No","Yes")))</f>
        <v>Yes</v>
      </c>
      <c r="G22" s="9">
        <v>1.2016653786</v>
      </c>
      <c r="H22" s="9" t="str">
        <f>IF($B22="N/A","N/A",IF(G22&gt;5,"No",IF(G22&lt;=0,"No","Yes")))</f>
        <v>Yes</v>
      </c>
      <c r="I22" s="10">
        <v>-32</v>
      </c>
      <c r="J22" s="10">
        <v>17.79</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98.962655601999998</v>
      </c>
      <c r="H23" s="9" t="str">
        <f>IF($B23="N/A","N/A",IF(G23&gt;15,"No",IF(G23&lt;-15,"No","Yes")))</f>
        <v>N/A</v>
      </c>
      <c r="I23" s="10">
        <v>0</v>
      </c>
      <c r="J23" s="10">
        <v>-1.04</v>
      </c>
      <c r="K23" s="9" t="str">
        <f t="shared" si="1"/>
        <v>Yes</v>
      </c>
    </row>
    <row r="24" spans="1:11" x14ac:dyDescent="0.2">
      <c r="A24" s="81" t="s">
        <v>844</v>
      </c>
      <c r="B24" s="34" t="s">
        <v>217</v>
      </c>
      <c r="C24" s="10">
        <v>8.1095052807000005</v>
      </c>
      <c r="D24" s="9" t="str">
        <f>IF($B24="N/A","N/A",IF(C24&gt;15,"No",IF(C24&lt;-15,"No","Yes")))</f>
        <v>N/A</v>
      </c>
      <c r="E24" s="10">
        <v>9.2225392297000006</v>
      </c>
      <c r="F24" s="9" t="str">
        <f>IF($B24="N/A","N/A",IF(E24&gt;15,"No",IF(E24&lt;-15,"No","Yes")))</f>
        <v>N/A</v>
      </c>
      <c r="G24" s="10">
        <v>9.4654088049999991</v>
      </c>
      <c r="H24" s="9" t="str">
        <f>IF($B24="N/A","N/A",IF(G24&gt;15,"No",IF(G24&lt;-15,"No","Yes")))</f>
        <v>N/A</v>
      </c>
      <c r="I24" s="10">
        <v>13.73</v>
      </c>
      <c r="J24" s="10">
        <v>2.633</v>
      </c>
      <c r="K24" s="9" t="str">
        <f t="shared" si="1"/>
        <v>Yes</v>
      </c>
    </row>
    <row r="25" spans="1:11" x14ac:dyDescent="0.2">
      <c r="A25" s="81" t="s">
        <v>15</v>
      </c>
      <c r="B25" s="34" t="s">
        <v>244</v>
      </c>
      <c r="C25" s="9">
        <v>0.90455864210000003</v>
      </c>
      <c r="D25" s="9" t="str">
        <f>IF($B25="N/A","N/A",IF(C25&gt;20,"No",IF(C25&lt;1,"No","Yes")))</f>
        <v>No</v>
      </c>
      <c r="E25" s="9">
        <v>0.67891577219999999</v>
      </c>
      <c r="F25" s="9" t="str">
        <f>IF($B25="N/A","N/A",IF(E25&gt;20,"No",IF(E25&lt;1,"No","Yes")))</f>
        <v>No</v>
      </c>
      <c r="G25" s="9">
        <v>0.949864127</v>
      </c>
      <c r="H25" s="9" t="str">
        <f>IF($B25="N/A","N/A",IF(G25&gt;20,"No",IF(G25&lt;1,"No","Yes")))</f>
        <v>No</v>
      </c>
      <c r="I25" s="10">
        <v>-24.9</v>
      </c>
      <c r="J25" s="10">
        <v>39.909999999999997</v>
      </c>
      <c r="K25" s="9" t="str">
        <f t="shared" ref="K25:K34" si="2">IF(J25="Div by 0", "N/A", IF(J25="N/A","N/A", IF(J25&gt;30, "No", IF(J25&lt;-30, "No", "Yes"))))</f>
        <v>No</v>
      </c>
    </row>
    <row r="26" spans="1:11" x14ac:dyDescent="0.2">
      <c r="A26" s="81" t="s">
        <v>163</v>
      </c>
      <c r="B26" s="34" t="s">
        <v>218</v>
      </c>
      <c r="C26" s="9">
        <v>99.903291425999996</v>
      </c>
      <c r="D26" s="9" t="str">
        <f>IF($B26="N/A","N/A",IF(C26&gt;100,"No",IF(C26&lt;95,"No","Yes")))</f>
        <v>Yes</v>
      </c>
      <c r="E26" s="9">
        <v>99.974531562999999</v>
      </c>
      <c r="F26" s="9" t="str">
        <f>IF($B26="N/A","N/A",IF(E26&gt;100,"No",IF(E26&lt;95,"No","Yes")))</f>
        <v>Yes</v>
      </c>
      <c r="G26" s="9">
        <v>99.825484281000001</v>
      </c>
      <c r="H26" s="9" t="str">
        <f>IF($B26="N/A","N/A",IF(G26&gt;100,"No",IF(G26&lt;95,"No","Yes")))</f>
        <v>Yes</v>
      </c>
      <c r="I26" s="10">
        <v>7.1300000000000002E-2</v>
      </c>
      <c r="J26" s="10">
        <v>-0.14899999999999999</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19.812752193000001</v>
      </c>
      <c r="D28" s="9" t="str">
        <f>IF($B28="N/A","N/A",IF(C28&gt;30,"No",IF(C28&lt;5,"No","Yes")))</f>
        <v>Yes</v>
      </c>
      <c r="E28" s="9">
        <v>17.558668364999999</v>
      </c>
      <c r="F28" s="9" t="str">
        <f>IF($B28="N/A","N/A",IF(E28&gt;30,"No",IF(E28&lt;5,"No","Yes")))</f>
        <v>Yes</v>
      </c>
      <c r="G28" s="9">
        <v>15.105582009999999</v>
      </c>
      <c r="H28" s="9" t="str">
        <f>IF($B28="N/A","N/A",IF(G28&gt;30,"No",IF(G28&lt;5,"No","Yes")))</f>
        <v>Yes</v>
      </c>
      <c r="I28" s="10">
        <v>-11.4</v>
      </c>
      <c r="J28" s="10">
        <v>-14</v>
      </c>
      <c r="K28" s="9" t="str">
        <f t="shared" si="2"/>
        <v>Yes</v>
      </c>
    </row>
    <row r="29" spans="1:11" x14ac:dyDescent="0.2">
      <c r="A29" s="81" t="s">
        <v>846</v>
      </c>
      <c r="B29" s="34" t="s">
        <v>231</v>
      </c>
      <c r="C29" s="9">
        <v>45.715643444999998</v>
      </c>
      <c r="D29" s="9" t="str">
        <f>IF($B29="N/A","N/A",IF(C29&gt;75,"No",IF(C29&lt;15,"No","Yes")))</f>
        <v>Yes</v>
      </c>
      <c r="E29" s="9">
        <v>45.100236492999997</v>
      </c>
      <c r="F29" s="9" t="str">
        <f>IF($B29="N/A","N/A",IF(E29&gt;75,"No",IF(E29&lt;15,"No","Yes")))</f>
        <v>Yes</v>
      </c>
      <c r="G29" s="9">
        <v>43.893196379999999</v>
      </c>
      <c r="H29" s="9" t="str">
        <f>IF($B29="N/A","N/A",IF(G29&gt;75,"No",IF(G29&lt;15,"No","Yes")))</f>
        <v>Yes</v>
      </c>
      <c r="I29" s="10">
        <v>-1.35</v>
      </c>
      <c r="J29" s="10">
        <v>-2.68</v>
      </c>
      <c r="K29" s="9" t="str">
        <f t="shared" si="2"/>
        <v>Yes</v>
      </c>
    </row>
    <row r="30" spans="1:11" x14ac:dyDescent="0.2">
      <c r="A30" s="81" t="s">
        <v>847</v>
      </c>
      <c r="B30" s="34" t="s">
        <v>232</v>
      </c>
      <c r="C30" s="9">
        <v>34.471604362000001</v>
      </c>
      <c r="D30" s="9" t="str">
        <f>IF($B30="N/A","N/A",IF(C30&gt;70,"No",IF(C30&lt;25,"No","Yes")))</f>
        <v>Yes</v>
      </c>
      <c r="E30" s="9">
        <v>37.341095142999997</v>
      </c>
      <c r="F30" s="9" t="str">
        <f>IF($B30="N/A","N/A",IF(E30&gt;70,"No",IF(E30&lt;25,"No","Yes")))</f>
        <v>Yes</v>
      </c>
      <c r="G30" s="9">
        <v>41.001221610000002</v>
      </c>
      <c r="H30" s="9" t="str">
        <f>IF($B30="N/A","N/A",IF(G30&gt;70,"No",IF(G30&lt;25,"No","Yes")))</f>
        <v>Yes</v>
      </c>
      <c r="I30" s="10">
        <v>8.3239999999999998</v>
      </c>
      <c r="J30" s="10">
        <v>9.8019999999999996</v>
      </c>
      <c r="K30" s="9" t="str">
        <f t="shared" si="2"/>
        <v>Yes</v>
      </c>
    </row>
    <row r="31" spans="1:11" x14ac:dyDescent="0.2">
      <c r="A31" s="81" t="s">
        <v>164</v>
      </c>
      <c r="B31" s="34" t="s">
        <v>218</v>
      </c>
      <c r="C31" s="9">
        <v>99.935805516000002</v>
      </c>
      <c r="D31" s="9" t="str">
        <f>IF($B31="N/A","N/A",IF(C31&gt;100,"No",IF(C31&lt;95,"No","Yes")))</f>
        <v>Yes</v>
      </c>
      <c r="E31" s="9">
        <v>99.973803892999996</v>
      </c>
      <c r="F31" s="9" t="str">
        <f>IF($B31="N/A","N/A",IF(E31&gt;100,"No",IF(E31&lt;95,"No","Yes")))</f>
        <v>Yes</v>
      </c>
      <c r="G31" s="9">
        <v>99.785594974000006</v>
      </c>
      <c r="H31" s="9" t="str">
        <f>IF($B31="N/A","N/A",IF(G31&gt;100,"No",IF(G31&lt;95,"No","Yes")))</f>
        <v>Yes</v>
      </c>
      <c r="I31" s="10">
        <v>3.7999999999999999E-2</v>
      </c>
      <c r="J31" s="10">
        <v>-0.188</v>
      </c>
      <c r="K31" s="9" t="str">
        <f t="shared" si="2"/>
        <v>Yes</v>
      </c>
    </row>
    <row r="32" spans="1:11" x14ac:dyDescent="0.2">
      <c r="A32" s="28" t="s">
        <v>373</v>
      </c>
      <c r="B32" s="34" t="s">
        <v>245</v>
      </c>
      <c r="C32" s="9">
        <v>3.4023076667000001</v>
      </c>
      <c r="D32" s="9" t="str">
        <f>IF($B32="N/A","N/A",IF(C32&gt;5,"No",IF(C32&lt;1,"No","Yes")))</f>
        <v>Yes</v>
      </c>
      <c r="E32" s="9">
        <v>2.9652537747999999</v>
      </c>
      <c r="F32" s="9" t="str">
        <f>IF($B32="N/A","N/A",IF(E32&gt;5,"No",IF(E32&lt;1,"No","Yes")))</f>
        <v>Yes</v>
      </c>
      <c r="G32" s="9">
        <v>2.8121961557000001</v>
      </c>
      <c r="H32" s="9" t="str">
        <f>IF($B32="N/A","N/A",IF(G32&gt;5,"No",IF(G32&lt;1,"No","Yes")))</f>
        <v>Yes</v>
      </c>
      <c r="I32" s="10">
        <v>-12.8</v>
      </c>
      <c r="J32" s="10">
        <v>-5.16</v>
      </c>
      <c r="K32" s="9" t="str">
        <f t="shared" si="2"/>
        <v>Yes</v>
      </c>
    </row>
    <row r="33" spans="1:11" x14ac:dyDescent="0.2">
      <c r="A33" s="28" t="s">
        <v>375</v>
      </c>
      <c r="B33" s="34" t="s">
        <v>246</v>
      </c>
      <c r="C33" s="9">
        <v>94.738553373000002</v>
      </c>
      <c r="D33" s="9" t="str">
        <f>IF($B33="N/A","N/A",IF(C33&gt;98,"No",IF(C33&lt;8,"No","Yes")))</f>
        <v>Yes</v>
      </c>
      <c r="E33" s="9">
        <v>95.415681281000005</v>
      </c>
      <c r="F33" s="9" t="str">
        <f>IF($B33="N/A","N/A",IF(E33&gt;98,"No",IF(E33&lt;8,"No","Yes")))</f>
        <v>Yes</v>
      </c>
      <c r="G33" s="9">
        <v>94.911620253999999</v>
      </c>
      <c r="H33" s="9" t="str">
        <f>IF($B33="N/A","N/A",IF(G33&gt;98,"No",IF(G33&lt;8,"No","Yes")))</f>
        <v>Yes</v>
      </c>
      <c r="I33" s="10">
        <v>0.7147</v>
      </c>
      <c r="J33" s="10">
        <v>-0.52800000000000002</v>
      </c>
      <c r="K33" s="9" t="str">
        <f t="shared" si="2"/>
        <v>Yes</v>
      </c>
    </row>
    <row r="34" spans="1:11" x14ac:dyDescent="0.2">
      <c r="A34" s="28" t="s">
        <v>376</v>
      </c>
      <c r="B34" s="59" t="s">
        <v>228</v>
      </c>
      <c r="C34" s="9">
        <v>0.37349518120000003</v>
      </c>
      <c r="D34" s="9" t="str">
        <f>IF($B34="N/A","N/A",IF(C34&gt;5,"No",IF(C34&lt;=0,"No","Yes")))</f>
        <v>Yes</v>
      </c>
      <c r="E34" s="9">
        <v>0.35364744409999999</v>
      </c>
      <c r="F34" s="9" t="str">
        <f>IF($B34="N/A","N/A",IF(E34&gt;5,"No",IF(E34&lt;=0,"No","Yes")))</f>
        <v>Yes</v>
      </c>
      <c r="G34" s="9">
        <v>0.39141382660000001</v>
      </c>
      <c r="H34" s="9" t="str">
        <f>IF($B34="N/A","N/A",IF(G34&gt;5,"No",IF(G34&lt;=0,"No","Yes")))</f>
        <v>Yes</v>
      </c>
      <c r="I34" s="10">
        <v>-5.31</v>
      </c>
      <c r="J34" s="10">
        <v>10.68</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668</v>
      </c>
      <c r="D6" s="9" t="str">
        <f>IF($B6="N/A","N/A",IF(C6&gt;15,"No",IF(C6&lt;-15,"No","Yes")))</f>
        <v>N/A</v>
      </c>
      <c r="E6" s="35">
        <v>432</v>
      </c>
      <c r="F6" s="9" t="str">
        <f>IF($B6="N/A","N/A",IF(E6&gt;15,"No",IF(E6&lt;-15,"No","Yes")))</f>
        <v>N/A</v>
      </c>
      <c r="G6" s="35">
        <v>8666</v>
      </c>
      <c r="H6" s="9" t="str">
        <f>IF($B6="N/A","N/A",IF(G6&gt;15,"No",IF(G6&lt;-15,"No","Yes")))</f>
        <v>N/A</v>
      </c>
      <c r="I6" s="10">
        <v>-35.299999999999997</v>
      </c>
      <c r="J6" s="10">
        <v>1906</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1060.0314370999999</v>
      </c>
      <c r="D9" s="9" t="str">
        <f>IF($B9="N/A","N/A",IF(C9&gt;15,"No",IF(C9&lt;-15,"No","Yes")))</f>
        <v>N/A</v>
      </c>
      <c r="E9" s="36">
        <v>1041.0277778</v>
      </c>
      <c r="F9" s="9" t="str">
        <f>IF($B9="N/A","N/A",IF(E9&gt;15,"No",IF(E9&lt;-15,"No","Yes")))</f>
        <v>N/A</v>
      </c>
      <c r="G9" s="36">
        <v>3466.0821602000001</v>
      </c>
      <c r="H9" s="9" t="str">
        <f>IF($B9="N/A","N/A",IF(G9&gt;15,"No",IF(G9&lt;-15,"No","Yes")))</f>
        <v>N/A</v>
      </c>
      <c r="I9" s="10">
        <v>-1.79</v>
      </c>
      <c r="J9" s="10">
        <v>232.9</v>
      </c>
      <c r="K9" s="9" t="str">
        <f t="shared" si="0"/>
        <v>No</v>
      </c>
    </row>
    <row r="10" spans="1:11" x14ac:dyDescent="0.2">
      <c r="A10" s="81" t="s">
        <v>655</v>
      </c>
      <c r="B10" s="34" t="s">
        <v>241</v>
      </c>
      <c r="C10" s="8">
        <v>100</v>
      </c>
      <c r="D10" s="9" t="str">
        <f>IF($B10="N/A","N/A",IF(C10&gt;99,"No",IF(C10&lt;75,"No","Yes")))</f>
        <v>No</v>
      </c>
      <c r="E10" s="8">
        <v>100</v>
      </c>
      <c r="F10" s="9" t="str">
        <f>IF($B10="N/A","N/A",IF(E10&gt;99,"No",IF(E10&lt;75,"No","Yes")))</f>
        <v>No</v>
      </c>
      <c r="G10" s="8">
        <v>95.211170089999996</v>
      </c>
      <c r="H10" s="9" t="str">
        <f>IF($B10="N/A","N/A",IF(G10&gt;99,"No",IF(G10&lt;75,"No","Yes")))</f>
        <v>Yes</v>
      </c>
      <c r="I10" s="10">
        <v>0</v>
      </c>
      <c r="J10" s="10">
        <v>-4.79</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3.9464574198000002</v>
      </c>
      <c r="H11" s="9" t="str">
        <f>IF($B11="N/A","N/A",IF(G11&gt;20,"No",IF(G11&lt;=0,"No","Yes")))</f>
        <v>Yes</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0.84237249020000005</v>
      </c>
      <c r="H13" s="9" t="str">
        <f>IF($B13="N/A","N/A",IF(G13&gt;5,"No",IF(G13&lt;=0,"No","Yes")))</f>
        <v>Yes</v>
      </c>
      <c r="I13" s="10" t="s">
        <v>1743</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98.257558274000004</v>
      </c>
      <c r="H14" s="9" t="str">
        <f>IF($B14="N/A","N/A",IF(G14&gt;100,"No",IF(G14&lt;95,"No","Yes")))</f>
        <v>Yes</v>
      </c>
      <c r="I14" s="10">
        <v>0</v>
      </c>
      <c r="J14" s="10">
        <v>-1.74</v>
      </c>
      <c r="K14" s="9" t="str">
        <f t="shared" si="0"/>
        <v>Yes</v>
      </c>
    </row>
    <row r="15" spans="1:11" x14ac:dyDescent="0.2">
      <c r="A15" s="81" t="s">
        <v>32</v>
      </c>
      <c r="B15" s="34" t="s">
        <v>218</v>
      </c>
      <c r="C15" s="9">
        <v>99.850299401000001</v>
      </c>
      <c r="D15" s="9" t="str">
        <f>IF($B15="N/A","N/A",IF(C15&gt;100,"No",IF(C15&lt;95,"No","Yes")))</f>
        <v>Yes</v>
      </c>
      <c r="E15" s="9">
        <v>100</v>
      </c>
      <c r="F15" s="9" t="str">
        <f>IF($B15="N/A","N/A",IF(E15&gt;100,"No",IF(E15&lt;95,"No","Yes")))</f>
        <v>Yes</v>
      </c>
      <c r="G15" s="9">
        <v>99.988460650999997</v>
      </c>
      <c r="H15" s="9" t="str">
        <f>IF($B15="N/A","N/A",IF(G15&gt;100,"No",IF(G15&lt;95,"No","Yes")))</f>
        <v>Yes</v>
      </c>
      <c r="I15" s="10">
        <v>0.14990000000000001</v>
      </c>
      <c r="J15" s="10">
        <v>-1.2E-2</v>
      </c>
      <c r="K15" s="9" t="str">
        <f t="shared" si="0"/>
        <v>Yes</v>
      </c>
    </row>
    <row r="16" spans="1:11" x14ac:dyDescent="0.2">
      <c r="A16" s="81" t="s">
        <v>845</v>
      </c>
      <c r="B16" s="34" t="s">
        <v>230</v>
      </c>
      <c r="C16" s="9">
        <v>9.1454272864000004</v>
      </c>
      <c r="D16" s="9" t="str">
        <f>IF($B16="N/A","N/A",IF(C16&gt;30,"No",IF(C16&lt;5,"No","Yes")))</f>
        <v>Yes</v>
      </c>
      <c r="E16" s="9">
        <v>8.3333333333000006</v>
      </c>
      <c r="F16" s="9" t="str">
        <f>IF($B16="N/A","N/A",IF(E16&gt;30,"No",IF(E16&lt;5,"No","Yes")))</f>
        <v>Yes</v>
      </c>
      <c r="G16" s="9">
        <v>16.283900750000001</v>
      </c>
      <c r="H16" s="9" t="str">
        <f>IF($B16="N/A","N/A",IF(G16&gt;30,"No",IF(G16&lt;5,"No","Yes")))</f>
        <v>Yes</v>
      </c>
      <c r="I16" s="10">
        <v>-8.8800000000000008</v>
      </c>
      <c r="J16" s="10">
        <v>95.41</v>
      </c>
      <c r="K16" s="9" t="str">
        <f t="shared" si="0"/>
        <v>No</v>
      </c>
    </row>
    <row r="17" spans="1:11" x14ac:dyDescent="0.2">
      <c r="A17" s="81" t="s">
        <v>846</v>
      </c>
      <c r="B17" s="34" t="s">
        <v>231</v>
      </c>
      <c r="C17" s="9">
        <v>38.530734633000002</v>
      </c>
      <c r="D17" s="9" t="str">
        <f>IF($B17="N/A","N/A",IF(C17&gt;75,"No",IF(C17&lt;15,"No","Yes")))</f>
        <v>Yes</v>
      </c>
      <c r="E17" s="9">
        <v>37.5</v>
      </c>
      <c r="F17" s="9" t="str">
        <f>IF($B17="N/A","N/A",IF(E17&gt;75,"No",IF(E17&lt;15,"No","Yes")))</f>
        <v>Yes</v>
      </c>
      <c r="G17" s="9">
        <v>40.427005192999999</v>
      </c>
      <c r="H17" s="9" t="str">
        <f>IF($B17="N/A","N/A",IF(G17&gt;75,"No",IF(G17&lt;15,"No","Yes")))</f>
        <v>Yes</v>
      </c>
      <c r="I17" s="10">
        <v>-2.68</v>
      </c>
      <c r="J17" s="10">
        <v>7.8049999999999997</v>
      </c>
      <c r="K17" s="9" t="str">
        <f t="shared" si="0"/>
        <v>Yes</v>
      </c>
    </row>
    <row r="18" spans="1:11" x14ac:dyDescent="0.2">
      <c r="A18" s="81" t="s">
        <v>847</v>
      </c>
      <c r="B18" s="34" t="s">
        <v>232</v>
      </c>
      <c r="C18" s="9">
        <v>52.323838080999998</v>
      </c>
      <c r="D18" s="9" t="str">
        <f>IF($B18="N/A","N/A",IF(C18&gt;70,"No",IF(C18&lt;25,"No","Yes")))</f>
        <v>Yes</v>
      </c>
      <c r="E18" s="9">
        <v>54.166666667000001</v>
      </c>
      <c r="F18" s="9" t="str">
        <f>IF($B18="N/A","N/A",IF(E18&gt;70,"No",IF(E18&lt;25,"No","Yes")))</f>
        <v>Yes</v>
      </c>
      <c r="G18" s="9">
        <v>43.289094057</v>
      </c>
      <c r="H18" s="9" t="str">
        <f>IF($B18="N/A","N/A",IF(G18&gt;70,"No",IF(G18&lt;25,"No","Yes")))</f>
        <v>Yes</v>
      </c>
      <c r="I18" s="10">
        <v>3.5219999999999998</v>
      </c>
      <c r="J18" s="10">
        <v>-20.100000000000001</v>
      </c>
      <c r="K18" s="9" t="str">
        <f t="shared" si="0"/>
        <v>Yes</v>
      </c>
    </row>
    <row r="19" spans="1:11" x14ac:dyDescent="0.2">
      <c r="A19" s="81" t="s">
        <v>164</v>
      </c>
      <c r="B19" s="34" t="s">
        <v>218</v>
      </c>
      <c r="C19" s="9">
        <v>69.910179640999999</v>
      </c>
      <c r="D19" s="9" t="str">
        <f>IF($B19="N/A","N/A",IF(C19&gt;100,"No",IF(C19&lt;95,"No","Yes")))</f>
        <v>No</v>
      </c>
      <c r="E19" s="9">
        <v>78.703703704000006</v>
      </c>
      <c r="F19" s="9" t="str">
        <f>IF($B19="N/A","N/A",IF(E19&gt;100,"No",IF(E19&lt;95,"No","Yes")))</f>
        <v>No</v>
      </c>
      <c r="G19" s="9">
        <v>98.026771289999999</v>
      </c>
      <c r="H19" s="9" t="str">
        <f>IF($B19="N/A","N/A",IF(G19&gt;100,"No",IF(G19&lt;95,"No","Yes")))</f>
        <v>Yes</v>
      </c>
      <c r="I19" s="10">
        <v>12.58</v>
      </c>
      <c r="J19" s="10">
        <v>24.55</v>
      </c>
      <c r="K19" s="9" t="str">
        <f t="shared" si="0"/>
        <v>Yes</v>
      </c>
    </row>
    <row r="20" spans="1:11" x14ac:dyDescent="0.2">
      <c r="A20" s="28" t="s">
        <v>373</v>
      </c>
      <c r="B20" s="34" t="s">
        <v>245</v>
      </c>
      <c r="C20" s="9">
        <v>7.6347305389000004</v>
      </c>
      <c r="D20" s="9" t="str">
        <f>IF($B20="N/A","N/A",IF(C20&gt;5,"No",IF(C20&lt;1,"No","Yes")))</f>
        <v>No</v>
      </c>
      <c r="E20" s="9">
        <v>8.7962962962999995</v>
      </c>
      <c r="F20" s="9" t="str">
        <f>IF($B20="N/A","N/A",IF(E20&gt;5,"No",IF(E20&lt;1,"No","Yes")))</f>
        <v>No</v>
      </c>
      <c r="G20" s="9">
        <v>2.3424878837000001</v>
      </c>
      <c r="H20" s="9" t="str">
        <f>IF($B20="N/A","N/A",IF(G20&gt;5,"No",IF(G20&lt;1,"No","Yes")))</f>
        <v>Yes</v>
      </c>
      <c r="I20" s="10">
        <v>15.21</v>
      </c>
      <c r="J20" s="10">
        <v>-73.400000000000006</v>
      </c>
      <c r="K20" s="9" t="str">
        <f t="shared" si="0"/>
        <v>No</v>
      </c>
    </row>
    <row r="21" spans="1:11" x14ac:dyDescent="0.2">
      <c r="A21" s="28" t="s">
        <v>375</v>
      </c>
      <c r="B21" s="34" t="s">
        <v>246</v>
      </c>
      <c r="C21" s="9">
        <v>42.964071855999997</v>
      </c>
      <c r="D21" s="9" t="str">
        <f>IF($B21="N/A","N/A",IF(C21&gt;98,"No",IF(C21&lt;8,"No","Yes")))</f>
        <v>Yes</v>
      </c>
      <c r="E21" s="9">
        <v>49.768518518999997</v>
      </c>
      <c r="F21" s="9" t="str">
        <f>IF($B21="N/A","N/A",IF(E21&gt;98,"No",IF(E21&lt;8,"No","Yes")))</f>
        <v>Yes</v>
      </c>
      <c r="G21" s="9">
        <v>92.141703207999996</v>
      </c>
      <c r="H21" s="9" t="str">
        <f>IF($B21="N/A","N/A",IF(G21&gt;98,"No",IF(G21&lt;8,"No","Yes")))</f>
        <v>Yes</v>
      </c>
      <c r="I21" s="10">
        <v>15.84</v>
      </c>
      <c r="J21" s="10">
        <v>85.14</v>
      </c>
      <c r="K21" s="9" t="str">
        <f t="shared" si="0"/>
        <v>No</v>
      </c>
    </row>
    <row r="22" spans="1:11" x14ac:dyDescent="0.2">
      <c r="A22" s="28" t="s">
        <v>376</v>
      </c>
      <c r="B22" s="59" t="s">
        <v>228</v>
      </c>
      <c r="C22" s="9">
        <v>2.3952095808</v>
      </c>
      <c r="D22" s="9" t="str">
        <f>IF($B22="N/A","N/A",IF(C22&gt;5,"No",IF(C22&lt;=0,"No","Yes")))</f>
        <v>Yes</v>
      </c>
      <c r="E22" s="9">
        <v>4.1666666667000003</v>
      </c>
      <c r="F22" s="9" t="str">
        <f>IF($B22="N/A","N/A",IF(E22&gt;5,"No",IF(E22&lt;=0,"No","Yes")))</f>
        <v>Yes</v>
      </c>
      <c r="G22" s="9">
        <v>0.78467574429999998</v>
      </c>
      <c r="H22" s="9" t="str">
        <f>IF($B22="N/A","N/A",IF(G22&gt;5,"No",IF(G22&lt;=0,"No","Yes")))</f>
        <v>Yes</v>
      </c>
      <c r="I22" s="10">
        <v>73.959999999999994</v>
      </c>
      <c r="J22" s="10">
        <v>-81.2</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2014-12-04T21:25:52Z</dcterms:modified>
  <dc:language>English</dc:language>
</cp:coreProperties>
</file>