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<sst xmlns="http://schemas.openxmlformats.org/spreadsheetml/2006/main" count="5900" uniqueCount="1030">
  <si>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</si>
  <si>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</si>
  <si>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</si>
  <si>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</si>
  <si>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</si>
  <si>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</si>
  <si>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</si>
  <si>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</si>
  <si>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</si>
  <si>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</si>
  <si>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</si>
  <si>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</si>
  <si>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</si>
  <si>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</si>
  <si>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</si>
  <si>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</si>
  <si>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</si>
  <si>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</si>
  <si>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</si>
  <si>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</si>
  <si>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</si>
  <si>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</si>
  <si>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</si>
  <si>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</si>
  <si>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</si>
  <si>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</si>
  <si>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</si>
  <si>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</si>
  <si>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</si>
  <si>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</si>
  <si>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</si>
  <si>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</si>
  <si>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</si>
  <si>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</si>
  <si>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</si>
  <si>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</si>
  <si>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</si>
  <si>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</si>
  <si>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</si>
  <si>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</si>
  <si>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</si>
  <si>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</si>
  <si>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</si>
  <si>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</si>
  <si>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</si>
  <si>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</si>
  <si>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</si>
  <si>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</si>
  <si>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</si>
  <si>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</si>
  <si>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</si>
  <si>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</si>
  <si>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</si>
  <si>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</si>
  <si>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</si>
  <si>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</si>
  <si>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</si>
  <si>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</si>
  <si>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</si>
  <si>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</si>
  <si>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</si>
  <si>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</si>
  <si>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</si>
  <si>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</si>
  <si>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</si>
  <si>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</si>
  <si>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</si>
  <si>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</si>
  <si>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</si>
  <si>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</si>
  <si>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</si>
  <si>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</si>
  <si>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</si>
  <si>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</si>
  <si>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</si>
  <si>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</si>
  <si>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</si>
  <si>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</si>
  <si>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</si>
  <si>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</si>
  <si>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</si>
  <si>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</si>
  <si>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</si>
  <si>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</si>
  <si>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</si>
  <si>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</si>
  <si>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</si>
  <si>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</si>
  <si>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</si>
  <si>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</si>
  <si>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</si>
  <si>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</si>
  <si>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</si>
  <si>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</si>
  <si>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</si>
  <si>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</si>
  <si>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</si>
  <si>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</si>
  <si>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</si>
  <si>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</si>
  <si>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</si>
  <si>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</si>
  <si>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</si>
  <si>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</si>
  <si>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</si>
  <si>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</si>
  <si>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</si>
  <si>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</si>
  <si>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</si>
  <si>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</si>
  <si>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</si>
  <si>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</si>
  <si>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</si>
  <si>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</si>
  <si>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</si>
  <si>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</si>
  <si>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</si>
  <si>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</si>
  <si>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</si>
  <si>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</si>
  <si>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</si>
  <si>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</si>
  <si>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</si>
  <si>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</si>
  <si>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</si>
  <si>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</si>
  <si>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</si>
  <si>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</si>
  <si>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</si>
  <si>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</si>
  <si>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</si>
  <si>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</si>
  <si>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</si>
  <si>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</si>
  <si>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</si>
  <si>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</si>
  <si>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</si>
  <si>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</si>
  <si>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</si>
  <si>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</si>
  <si>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</si>
  <si>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</si>
  <si>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</si>
  <si>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</si>
  <si>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</si>
  <si>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</si>
  <si>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</si>
  <si>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</si>
  <si>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</si>
  <si>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</si>
  <si>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</si>
  <si>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</si>
  <si>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</si>
  <si>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</si>
  <si>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</si>
  <si>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</si>
  <si>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</si>
  <si>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</si>
  <si>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</si>
  <si>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</si>
  <si>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</si>
  <si>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</si>
  <si>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</si>
  <si>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</si>
  <si>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</si>
  <si>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</si>
  <si>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</si>
  <si>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</si>
  <si>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</si>
  <si>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</si>
  <si>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</si>
  <si>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</si>
  <si>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</si>
  <si>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</si>
  <si>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</si>
  <si>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</si>
  <si>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</si>
  <si>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</si>
  <si>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</si>
  <si>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</si>
  <si>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</si>
  <si>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</si>
  <si>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</si>
  <si>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</si>
  <si>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</si>
  <si>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</si>
  <si>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</si>
  <si>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</si>
  <si>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</si>
  <si>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</si>
  <si>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</si>
  <si>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</si>
  <si>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</si>
  <si>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</si>
  <si>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</si>
  <si>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</si>
  <si>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</si>
  <si>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</si>
  <si>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</si>
  <si>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</si>
  <si>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</si>
  <si>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</si>
  <si>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</si>
  <si>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</si>
  <si>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</si>
  <si>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</si>
  <si>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</si>
  <si>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</si>
  <si>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</si>
  <si>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</si>
  <si>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</si>
  <si>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</si>
  <si>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</si>
  <si>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</si>
  <si>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</si>
  <si>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</si>
  <si>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</si>
  <si>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</si>
  <si>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</si>
  <si>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</si>
  <si>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</si>
  <si>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</si>
  <si>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</si>
  <si>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</si>
  <si>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</si>
  <si>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</si>
  <si>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</si>
  <si>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</si>
  <si>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</si>
  <si>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</si>
  <si>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</si>
  <si>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</si>
  <si>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</si>
  <si>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</si>
  <si>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</si>
  <si>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</si>
  <si>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</si>
  <si>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</si>
  <si>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</si>
  <si>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</si>
  <si>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</si>
  <si>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</si>
  <si>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</si>
  <si>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</si>
  <si>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</si>
  <si>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</si>
  <si>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</si>
  <si>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</si>
  <si>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</si>
  <si>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</si>
  <si>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</si>
  <si>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</si>
  <si>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</si>
  <si>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</si>
  <si>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</si>
  <si>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</si>
  <si>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</si>
  <si>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</si>
  <si>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</si>
  <si>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</si>
  <si>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</si>
  <si>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</si>
  <si>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</si>
  <si>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</si>
  <si>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</si>
  <si>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</si>
  <si>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</si>
  <si>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</si>
  <si>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</si>
  <si>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</si>
  <si>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</si>
  <si>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</si>
  <si>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</si>
  <si>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</si>
  <si>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</si>
  <si>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</si>
  <si>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</si>
  <si>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</si>
  <si>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</si>
  <si>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</si>
  <si>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</si>
  <si>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</si>
  <si>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</si>
  <si>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</si>
  <si>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</si>
  <si>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</si>
  <si>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</si>
  <si>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</si>
  <si>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</si>
  <si>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</si>
  <si>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</si>
  <si>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</si>
  <si>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</si>
  <si>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</si>
  <si>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</si>
  <si>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</si>
  <si>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</si>
  <si>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</si>
  <si>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</si>
  <si>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</si>
  <si>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</si>
  <si>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</si>
  <si>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</si>
  <si>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</si>
  <si>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</si>
  <si>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</si>
  <si>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</si>
  <si>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</si>
  <si>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</si>
  <si>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</si>
  <si>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</si>
  <si>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</si>
  <si>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</si>
  <si>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</si>
  <si>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</si>
  <si>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</si>
  <si>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</si>
  <si>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</si>
  <si>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</si>
  <si>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</si>
  <si>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</si>
  <si>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</si>
  <si>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</si>
  <si>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</si>
  <si>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</si>
  <si>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</si>
  <si>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</si>
  <si>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</si>
  <si>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</si>
  <si>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</si>
  <si>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</si>
  <si>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</si>
  <si>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</si>
  <si>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</si>
  <si>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</si>
  <si>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</si>
  <si>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</si>
  <si>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</si>
  <si>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</si>
  <si>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</si>
  <si>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</si>
  <si>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</si>
  <si>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</si>
  <si>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</si>
  <si>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</si>
  <si>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</si>
  <si>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</si>
  <si>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</si>
  <si>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</si>
  <si>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</si>
  <si>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</si>
  <si>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</si>
  <si>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</si>
  <si>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</si>
  <si>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</si>
  <si>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</si>
  <si>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</si>
  <si>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</si>
  <si>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</si>
  <si>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</si>
  <si>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</si>
  <si>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</si>
  <si>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</si>
  <si>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</si>
  <si>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</si>
  <si>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</si>
  <si>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</si>
  <si>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</si>
  <si>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</si>
  <si>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</si>
  <si>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</si>
  <si>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</si>
  <si>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</si>
  <si>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</si>
  <si>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</si>
  <si>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</si>
  <si>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</si>
  <si>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</si>
  <si>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</si>
  <si>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</si>
  <si>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</si>
  <si>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</si>
  <si>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</si>
  <si>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</si>
  <si>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</si>
  <si>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</si>
  <si>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</si>
  <si>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</si>
  <si>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</si>
  <si>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</si>
  <si>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</si>
  <si>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</si>
  <si>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</si>
  <si>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</si>
  <si>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</si>
  <si>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</si>
  <si>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</si>
  <si>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</si>
  <si>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</si>
  <si>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</si>
  <si>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</si>
  <si>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</si>
  <si>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</si>
  <si>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</si>
  <si>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</si>
  <si>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</si>
  <si>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</si>
  <si>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</si>
  <si>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</si>
  <si>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</si>
  <si>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</si>
  <si>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</si>
  <si>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</si>
  <si>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</si>
  <si>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</si>
  <si>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</si>
  <si>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</si>
  <si>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</si>
  <si>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</si>
  <si>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</si>
  <si>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</si>
  <si>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</si>
  <si>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</si>
  <si>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</si>
  <si>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</si>
  <si>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</si>
  <si>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</si>
  <si>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</si>
  <si>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</si>
  <si>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</si>
  <si>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</si>
  <si>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</si>
  <si>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</si>
  <si>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</si>
  <si>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</si>
  <si>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</si>
  <si>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</si>
  <si>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</si>
  <si>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</si>
  <si>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</si>
  <si>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</si>
  <si>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</si>
  <si>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</si>
  <si>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</si>
  <si>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</si>
  <si>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</si>
  <si>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</si>
  <si>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</si>
  <si>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</si>
  <si>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</si>
  <si>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</si>
  <si>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</si>
  <si>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</si>
  <si>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</si>
  <si>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</si>
  <si>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</si>
  <si>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</si>
  <si>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</si>
  <si>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</si>
  <si>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</si>
  <si>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</si>
  <si>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</si>
  <si>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</si>
  <si>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</si>
  <si>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</si>
  <si>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</si>
  <si>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</si>
  <si>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</si>
  <si>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</si>
  <si>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</si>
  <si>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</si>
  <si>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</si>
  <si>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</si>
  <si>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</si>
  <si>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</si>
  <si>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</si>
  <si>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</si>
  <si>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</si>
  <si>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</si>
  <si>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</si>
  <si>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</si>
  <si>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</si>
  <si>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</si>
  <si>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</si>
  <si>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</si>
  <si>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</si>
  <si>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</si>
  <si>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</si>
  <si>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</si>
  <si>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</si>
  <si>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</si>
  <si>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</si>
  <si>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</si>
  <si>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</si>
  <si>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</si>
  <si>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</si>
  <si>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</si>
  <si>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</si>
  <si>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</si>
  <si>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</si>
  <si>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</si>
  <si>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</si>
  <si>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</si>
  <si>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</si>
  <si>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</si>
  <si>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</si>
  <si>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</si>
  <si>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</si>
  <si>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</si>
  <si>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</si>
  <si>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</si>
  <si>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</si>
  <si>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</si>
  <si>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</si>
  <si>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</si>
  <si>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</si>
  <si>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</si>
  <si>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</si>
  <si>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</si>
  <si>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</si>
  <si>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</si>
  <si>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</si>
  <si>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</si>
  <si>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</si>
  <si>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</si>
  <si>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</si>
  <si>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</si>
  <si>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</si>
  <si>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</si>
  <si>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</si>
  <si>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</si>
  <si>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</si>
  <si>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</si>
  <si>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</si>
  <si>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</si>
  <si>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</si>
  <si>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</si>
  <si>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</si>
  <si>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</si>
  <si>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</si>
  <si>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</si>
  <si>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</si>
  <si>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</si>
  <si>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</si>
  <si>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</si>
  <si>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</si>
  <si>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</si>
  <si>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</si>
  <si>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</si>
  <si>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</si>
  <si>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</si>
  <si>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</si>
  <si>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</si>
  <si>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</si>
  <si>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</si>
  <si>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</si>
  <si>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</si>
  <si>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</si>
  <si>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</si>
  <si>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</si>
  <si>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</si>
  <si>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</si>
  <si>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</si>
  <si>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</si>
  <si>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</si>
  <si>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</si>
  <si>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</si>
  <si>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</si>
  <si>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</si>
  <si>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</si>
  <si>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</si>
  <si>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</si>
  <si>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</si>
  <si>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</si>
  <si>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</si>
  <si>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</si>
  <si>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</si>
  <si>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</si>
  <si>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</si>
  <si>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</si>
  <si>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</si>
  <si>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</si>
  <si>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</si>
  <si>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</si>
  <si>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</si>
  <si>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</si>
  <si>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</si>
  <si>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</si>
  <si>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</si>
  <si>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</si>
  <si>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</si>
  <si>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</si>
  <si>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</si>
  <si>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</si>
  <si>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</si>
  <si>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</si>
  <si>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</si>
  <si>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</si>
  <si>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</si>
  <si>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</si>
  <si>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</si>
  <si>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</si>
  <si>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</si>
  <si>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</si>
  <si>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</si>
  <si>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</si>
  <si>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</si>
  <si>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</si>
  <si>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</si>
  <si>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</si>
  <si>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</si>
  <si>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</si>
  <si>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</si>
  <si>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</si>
  <si>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</si>
  <si>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</si>
  <si>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</si>
  <si>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</si>
  <si>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</si>
  <si>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</si>
  <si>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</si>
  <si>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</si>
  <si>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</si>
  <si>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</si>
  <si>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</si>
  <si>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</si>
  <si>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</si>
  <si>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</si>
  <si>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</si>
  <si>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</si>
  <si>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</si>
  <si>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</si>
  <si>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</si>
  <si>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</si>
  <si>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</si>
  <si>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</si>
  <si>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</si>
  <si>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</si>
  <si>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</si>
  <si>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</si>
  <si>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</si>
  <si>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</si>
  <si>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</si>
  <si>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</si>
  <si>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</si>
  <si>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</si>
  <si>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</si>
  <si>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</si>
  <si>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</si>
  <si>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</si>
  <si>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</si>
  <si>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</si>
  <si>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</si>
  <si>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</si>
  <si>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</si>
  <si>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</si>
  <si>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</si>
  <si>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</si>
  <si>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</si>
  <si>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</si>
  <si>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</si>
  <si>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</si>
  <si>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</si>
  <si>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</si>
  <si>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</si>
  <si>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</si>
  <si>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</si>
  <si>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</si>
  <si>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</si>
  <si>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</si>
  <si>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</si>
  <si>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</si>
  <si>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</si>
  <si>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</si>
  <si>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</si>
  <si>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</si>
  <si>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</si>
  <si>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</si>
  <si>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</si>
  <si>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</si>
  <si>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</si>
  <si>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</si>
  <si>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</si>
  <si>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</si>
  <si>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</si>
  <si>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</si>
  <si>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</si>
  <si>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</si>
  <si>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</si>
  <si>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</si>
  <si>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</si>
  <si>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</si>
  <si>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</si>
  <si>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</si>
  <si>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</si>
  <si>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</si>
  <si>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</si>
  <si>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</si>
  <si>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</si>
  <si>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</si>
  <si>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</si>
  <si>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</si>
  <si>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</si>
  <si>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</si>
  <si>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</si>
  <si>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</si>
  <si>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</si>
  <si>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</si>
  <si>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</si>
  <si>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</si>
  <si>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</si>
  <si>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</si>
  <si>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</si>
  <si>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</si>
  <si>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</si>
  <si>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</si>
  <si>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</si>
  <si>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</si>
  <si>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</si>
  <si>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</si>
  <si>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</si>
  <si>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</si>
  <si>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</si>
  <si>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</si>
  <si>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</si>
  <si>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</si>
  <si>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</si>
  <si>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</si>
  <si>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</si>
  <si>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</si>
  <si>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</si>
  <si>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</si>
  <si>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</si>
  <si>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</si>
  <si>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</si>
  <si>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</si>
  <si>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</si>
  <si>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</si>
  <si>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</si>
  <si>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</si>
  <si>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</si>
  <si>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</si>
  <si>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</si>
  <si>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</si>
  <si>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</si>
  <si>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</si>
  <si>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</si>
  <si>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</si>
  <si>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</si>
  <si>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</si>
  <si>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</si>
  <si>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</si>
  <si>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</si>
  <si>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</si>
  <si>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</si>
  <si>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</si>
  <si>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</si>
  <si>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</si>
  <si>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</si>
  <si>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</si>
  <si>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</si>
  <si>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</si>
  <si>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</si>
  <si>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</si>
  <si>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</si>
  <si>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</si>
  <si>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</si>
  <si>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</si>
  <si>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</si>
  <si>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</si>
  <si>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</si>
  <si>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</si>
  <si>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</si>
  <si>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</si>
  <si>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</si>
  <si>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</si>
  <si>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</si>
  <si>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</si>
  <si>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</si>
  <si>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</si>
  <si>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</si>
  <si>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</si>
  <si>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</si>
  <si>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</si>
  <si>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</si>
  <si>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</si>
  <si>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</si>
  <si>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</si>
  <si>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</si>
  <si>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</si>
  <si>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</si>
  <si>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</si>
  <si>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</si>
  <si>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</si>
  <si>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</si>
  <si>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</si>
  <si>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</si>
  <si>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</si>
  <si>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</si>
  <si>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</si>
  <si>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</si>
  <si>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</si>
  <si>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</si>
  <si>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</si>
  <si>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</si>
  <si>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</si>
  <si>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</si>
  <si>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</si>
  <si>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</si>
  <si>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</si>
  <si>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</si>
  <si>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</si>
  <si>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</si>
  <si>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</si>
  <si>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</si>
  <si>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</si>
  <si>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</si>
  <si>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</si>
  <si>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</si>
  <si>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</si>
  <si>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</si>
  <si>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</si>
  <si>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</si>
  <si>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</si>
  <si>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</si>
  <si>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</si>
  <si>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</si>
  <si>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</si>
  <si>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</si>
  <si>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</si>
  <si>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</si>
  <si>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</si>
  <si>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</si>
  <si>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</si>
  <si>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</si>
  <si>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</si>
  <si>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</si>
  <si>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</si>
  <si>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</si>
  <si>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</si>
  <si>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</si>
  <si>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</si>
  <si>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</si>
  <si>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</si>
  <si>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</si>
  <si>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</si>
  <si>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</si>
  <si>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</si>
  <si>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</si>
  <si>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</si>
  <si>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</si>
  <si>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</si>
  <si>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</si>
  <si>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</si>
  <si>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</si>
  <si>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</si>
  <si>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</si>
  <si>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</si>
  <si>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</si>
  <si>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</si>
  <si>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</si>
  <si>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</si>
  <si>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</si>
  <si>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</si>
  <si>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</si>
  <si>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</si>
  <si>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</si>
  <si>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</si>
  <si>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</si>
  <si>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</si>
  <si>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</si>
  <si>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</si>
  <si>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</si>
  <si>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</si>
  <si>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</si>
  <si>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</si>
  <si>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</si>
  <si>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</si>
  <si>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</si>
  <si>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</si>
  <si>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</si>
  <si>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</si>
  <si>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</si>
  <si>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</si>
  <si>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</si>
  <si>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</si>
  <si>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</si>
  <si>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</si>
  <si>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</si>
  <si>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</si>
  <si>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</si>
  <si>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</si>
  <si>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</si>
  <si>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</si>
  <si>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</si>
  <si>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</si>
  <si>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</si>
  <si>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</si>
  <si>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</si>
  <si>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</si>
  <si>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</si>
  <si>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</si>
  <si>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</si>
  <si>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</si>
  <si>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</si>
  <si>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</si>
  <si>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</si>
  <si>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</si>
  <si>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</si>
  <si>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</si>
  <si>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</si>
  <si>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</si>
  <si>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</si>
  <si>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</si>
  <si>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</si>
  <si>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</si>
  <si>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</si>
  <si>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</si>
  <si>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</si>
  <si>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</si>
  <si>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</si>
  <si>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</si>
  <si>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</si>
  <si>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</si>
  <si>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</si>
  <si>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</si>
  <si>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</si>
  <si>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</si>
  <si>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</si>
  <si>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</si>
  <si>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</si>
  <si>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</si>
  <si>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</si>
  <si>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</si>
  <si>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</si>
  <si>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</si>
  <si>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</si>
  <si>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</si>
  <si>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</si>
  <si>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</si>
  <si>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</si>
  <si>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</si>
  <si>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</si>
  <si>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</si>
  <si>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</si>
  <si>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</si>
  <si>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</si>
  <si>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</si>
  <si>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</si>
  <si>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</si>
  <si>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</si>
  <si>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</si>
  <si>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</si>
  <si>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</si>
  <si>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</si>
  <si>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</si>
  <si>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</si>
  <si>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</si>
  <si>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</si>
  <si>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</si>
  <si>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</si>
  <si>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</si>
  <si>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</si>
  <si>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</si>
  <si>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</si>
  <si>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</si>
  <si>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</si>
  <si>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</si>
  <si>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</si>
  <si>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</si>
  <si>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</si>
  <si>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</si>
  <si>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</si>
  <si>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</si>
  <si>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</si>
  <si>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</si>
  <si>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</si>
  <si>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</si>
  <si>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</si>
  <si>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</si>
  <si>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</si>
  <si>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</si>
  <si>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</si>
  <si>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</si>
  <si>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</si>
  <si>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</si>
  <si>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</si>
  <si>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</si>
  <si>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</si>
  <si>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</si>
  <si>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</si>
  <si>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</si>
  <si>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</si>
  <si>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</si>
  <si>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ID</t>
  </si>
  <si>
    <t>Div by 0</t>
  </si>
  <si>
    <t>-72.2</t>
  </si>
  <si>
    <t>-88.0</t>
  </si>
  <si>
    <t>93.50</t>
  </si>
  <si>
    <t>-.462</t>
  </si>
  <si>
    <t>-10.3</t>
  </si>
  <si>
    <t>-23.8</t>
  </si>
  <si>
    <t>-13.1</t>
  </si>
  <si>
    <t>23.90</t>
  </si>
  <si>
    <t>-8.71</t>
  </si>
  <si>
    <t>-60.3</t>
  </si>
  <si>
    <t>11.76</t>
  </si>
  <si>
    <t>3.718</t>
  </si>
  <si>
    <t>-1.70</t>
  </si>
  <si>
    <t>8.419</t>
  </si>
  <si>
    <t>-3.58</t>
  </si>
  <si>
    <t>19.33</t>
  </si>
  <si>
    <t>8.456</t>
  </si>
  <si>
    <t>43.15</t>
  </si>
  <si>
    <t>67.40</t>
  </si>
  <si>
    <t>11.12</t>
  </si>
  <si>
    <t>-1.82</t>
  </si>
  <si>
    <t>24.26</t>
  </si>
  <si>
    <t>.6995</t>
  </si>
  <si>
    <t>2.644</t>
  </si>
  <si>
    <t>-4.54</t>
  </si>
  <si>
    <t>-.195</t>
  </si>
  <si>
    <t>-2.62</t>
  </si>
  <si>
    <t>-42.7</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</si>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</sst>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29750</v>
      </c>
      <c r="D6" s="21" t="str">
        <f>IF($B6="N/A","N/A",IF(C6&gt;15,"No",IF(C6&lt;-15,"No","Yes")))</f>
        <v>N/A</v>
      </c>
      <c r="E6" s="20">
        <v>29300</v>
      </c>
      <c r="F6" s="21" t="str">
        <f>IF($B6="N/A","N/A",IF(E6&gt;15,"No",IF(E6&lt;-15,"No","Yes")))</f>
        <v>N/A</v>
      </c>
      <c r="G6" s="20">
        <v>28896</v>
      </c>
      <c r="H6" s="21" t="str">
        <f>IF($B6="N/A","N/A",IF(G6&gt;15,"No",IF(G6&lt;-15,"No","Yes")))</f>
        <v>N/A</v>
      </c>
      <c r="I6" s="22">
        <v>-1.51</v>
      </c>
      <c r="J6" s="22">
        <v>-1.38</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29750</v>
      </c>
      <c r="D9" s="21" t="str">
        <f>IF($B9="N/A","N/A",IF(C9&gt;15,"No",IF(C9&lt;-15,"No","Yes")))</f>
        <v>N/A</v>
      </c>
      <c r="E9" s="20">
        <v>29300</v>
      </c>
      <c r="F9" s="21" t="str">
        <f>IF($B9="N/A","N/A",IF(E9&gt;15,"No",IF(E9&lt;-15,"No","Yes")))</f>
        <v>N/A</v>
      </c>
      <c r="G9" s="20">
        <v>28896</v>
      </c>
      <c r="H9" s="21" t="str">
        <f>IF($B9="N/A","N/A",IF(G9&gt;15,"No",IF(G9&lt;-15,"No","Yes")))</f>
        <v>N/A</v>
      </c>
      <c r="I9" s="22">
        <v>-1.51</v>
      </c>
      <c r="J9" s="22">
        <v>-1.38</v>
      </c>
      <c r="K9" s="21" t="str">
        <f t="shared" ref="K9:K18" si="0">IF(J9="Div by 0", "N/A", IF(J9="N/A","N/A", IF(J9&gt;15, "No", IF(J9&lt;-15, "No", "Yes"))))</f>
        <v>Yes</v>
      </c>
    </row>
    <row r="10" spans="1:11">
      <c r="A10" s="157" t="s">
        <v>714</v>
      </c>
      <c r="B10" s="3" t="s">
        <v>53</v>
      </c>
      <c r="C10" s="23">
        <v>18.470588235000001</v>
      </c>
      <c r="D10" s="21" t="str">
        <f>IF($B10="N/A","N/A",IF(C10&gt;20,"No",IF(C10&lt;5,"No","Yes")))</f>
        <v>Yes</v>
      </c>
      <c r="E10" s="23">
        <v>19.204778157</v>
      </c>
      <c r="F10" s="21" t="str">
        <f>IF($B10="N/A","N/A",IF(E10&gt;20,"No",IF(E10&lt;5,"No","Yes")))</f>
        <v>Yes</v>
      </c>
      <c r="G10" s="23">
        <v>19.545957917999999</v>
      </c>
      <c r="H10" s="21" t="str">
        <f>IF($B10="N/A","N/A",IF(G10&gt;20,"No",IF(G10&lt;5,"No","Yes")))</f>
        <v>Yes</v>
      </c>
      <c r="I10" s="22">
        <v>3.9750000000000001</v>
      </c>
      <c r="J10" s="22">
        <v>1.7769999999999999</v>
      </c>
      <c r="K10" s="21" t="str">
        <f t="shared" si="0"/>
        <v>Yes</v>
      </c>
    </row>
    <row r="11" spans="1:11">
      <c r="A11" s="157" t="s">
        <v>715</v>
      </c>
      <c r="B11" s="3" t="s">
        <v>51</v>
      </c>
      <c r="C11" s="23">
        <v>1.8420168067</v>
      </c>
      <c r="D11" s="21" t="str">
        <f>IF($B11="N/A","N/A",IF(C11&gt;15,"No",IF(C11&lt;-15,"No","Yes")))</f>
        <v>N/A</v>
      </c>
      <c r="E11" s="23">
        <v>1.9658703071999999</v>
      </c>
      <c r="F11" s="21" t="str">
        <f>IF($B11="N/A","N/A",IF(E11&gt;15,"No",IF(E11&lt;-15,"No","Yes")))</f>
        <v>N/A</v>
      </c>
      <c r="G11" s="23">
        <v>1.1904761905000001</v>
      </c>
      <c r="H11" s="21" t="str">
        <f>IF($B11="N/A","N/A",IF(G11&gt;15,"No",IF(G11&lt;-15,"No","Yes")))</f>
        <v>N/A</v>
      </c>
      <c r="I11" s="22">
        <v>6.7240000000000002</v>
      </c>
      <c r="J11" s="22">
        <v>-39.4</v>
      </c>
      <c r="K11" s="21" t="str">
        <f t="shared" si="0"/>
        <v>No</v>
      </c>
    </row>
    <row r="12" spans="1:11">
      <c r="A12" s="157" t="s">
        <v>716</v>
      </c>
      <c r="B12" s="3" t="s">
        <v>183</v>
      </c>
      <c r="C12" s="23">
        <v>73.722627736999996</v>
      </c>
      <c r="D12" s="21" t="str">
        <f>IF($B12="N/A","N/A",IF(C12&gt;1,"Yes","No"))</f>
        <v>Yes</v>
      </c>
      <c r="E12" s="23">
        <v>89.756944443999998</v>
      </c>
      <c r="F12" s="21" t="str">
        <f>IF($B12="N/A","N/A",IF(E12&gt;1,"Yes","No"))</f>
        <v>Yes</v>
      </c>
      <c r="G12" s="23">
        <v>84.011627907000005</v>
      </c>
      <c r="H12" s="21" t="str">
        <f>IF($B12="N/A","N/A",IF(G12&gt;1,"Yes","No"))</f>
        <v>Yes</v>
      </c>
      <c r="I12" s="22">
        <v>21.75</v>
      </c>
      <c r="J12" s="22">
        <v>-6.4</v>
      </c>
      <c r="K12" s="21" t="str">
        <f t="shared" si="0"/>
        <v>Yes</v>
      </c>
    </row>
    <row r="13" spans="1:11">
      <c r="A13" s="157" t="s">
        <v>717</v>
      </c>
      <c r="B13" s="3" t="s">
        <v>51</v>
      </c>
      <c r="C13" s="194">
        <v>6616.8339415999999</v>
      </c>
      <c r="D13" s="21" t="str">
        <f>IF($B13="N/A","N/A",IF(C13&gt;15,"No",IF(C13&lt;-15,"No","Yes")))</f>
        <v>N/A</v>
      </c>
      <c r="E13" s="194">
        <v>7740.46875</v>
      </c>
      <c r="F13" s="21" t="str">
        <f>IF($B13="N/A","N/A",IF(E13&gt;15,"No",IF(E13&lt;-15,"No","Yes")))</f>
        <v>N/A</v>
      </c>
      <c r="G13" s="194">
        <v>9799.9563952999997</v>
      </c>
      <c r="H13" s="21" t="str">
        <f>IF($B13="N/A","N/A",IF(G13&gt;15,"No",IF(G13&lt;-15,"No","Yes")))</f>
        <v>N/A</v>
      </c>
      <c r="I13" s="22">
        <v>16.98</v>
      </c>
      <c r="J13" s="22">
        <v>26.61</v>
      </c>
      <c r="K13" s="21" t="str">
        <f t="shared" si="0"/>
        <v>No</v>
      </c>
    </row>
    <row r="14" spans="1:11" ht="12.75" customHeight="1">
      <c r="A14" s="72" t="s">
        <v>865</v>
      </c>
      <c r="B14" s="70" t="s">
        <v>51</v>
      </c>
      <c r="C14" s="39">
        <v>169</v>
      </c>
      <c r="D14" s="70" t="s">
        <v>51</v>
      </c>
      <c r="E14" s="39">
        <v>47</v>
      </c>
      <c r="F14" s="70" t="s">
        <v>51</v>
      </c>
      <c r="G14" s="39">
        <v>86</v>
      </c>
      <c r="H14" s="21" t="str">
        <f>IF($B14="N/A","N/A",IF(G14&gt;15,"No",IF(G14&lt;-15,"No","Yes")))</f>
        <v>N/A</v>
      </c>
      <c r="I14" s="70" t="s">
        <v>996</v>
      </c>
      <c r="J14" s="41">
        <v>82.98</v>
      </c>
      <c r="K14" s="21" t="str">
        <f t="shared" si="0"/>
        <v>No</v>
      </c>
    </row>
    <row r="15" spans="1:11" ht="25.5">
      <c r="A15" s="2" t="s">
        <v>866</v>
      </c>
      <c r="B15" s="70" t="s">
        <v>51</v>
      </c>
      <c r="C15" s="31" t="s">
        <v>51</v>
      </c>
      <c r="D15" s="21" t="str">
        <f>IF($B15="N/A","N/A",IF(C15&gt;60,"No",IF(C15&lt;15,"No","Yes")))</f>
        <v>N/A</v>
      </c>
      <c r="E15" s="31">
        <v>5137.6808510999999</v>
      </c>
      <c r="F15" s="21" t="str">
        <f>IF($B15="N/A","N/A",IF(E15&gt;60,"No",IF(E15&lt;15,"No","Yes")))</f>
        <v>N/A</v>
      </c>
      <c r="G15" s="31">
        <v>5941.5581394999999</v>
      </c>
      <c r="H15" s="21" t="str">
        <f>IF($B15="N/A","N/A",IF(G15&gt;60,"No",IF(G15&lt;15,"No","Yes")))</f>
        <v>N/A</v>
      </c>
      <c r="I15" s="22" t="s">
        <v>51</v>
      </c>
      <c r="J15" s="22">
        <v>15.65</v>
      </c>
      <c r="K15" s="21" t="str">
        <f t="shared" si="0"/>
        <v>No</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24255</v>
      </c>
      <c r="D20" s="21" t="str">
        <f>IF($B20="N/A","N/A",IF(C20&gt;15,"No",IF(C20&lt;-15,"No","Yes")))</f>
        <v>N/A</v>
      </c>
      <c r="E20" s="20">
        <v>23673</v>
      </c>
      <c r="F20" s="21" t="str">
        <f>IF($B20="N/A","N/A",IF(E20&gt;15,"No",IF(E20&lt;-15,"No","Yes")))</f>
        <v>N/A</v>
      </c>
      <c r="G20" s="20">
        <v>23248</v>
      </c>
      <c r="H20" s="21" t="str">
        <f>IF($B20="N/A","N/A",IF(G20&gt;15,"No",IF(G20&lt;-15,"No","Yes")))</f>
        <v>N/A</v>
      </c>
      <c r="I20" s="22">
        <v>-2.4</v>
      </c>
      <c r="J20" s="22">
        <v>-1.8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5480.3164296000004</v>
      </c>
      <c r="D23" s="21" t="str">
        <f>IF($B23="N/A","N/A",IF(C23&gt;7000,"No",IF(C23&lt;2000,"No","Yes")))</f>
        <v>Yes</v>
      </c>
      <c r="E23" s="194">
        <v>6169.1169687000001</v>
      </c>
      <c r="F23" s="21" t="str">
        <f>IF($B23="N/A","N/A",IF(E23&gt;7000,"No",IF(E23&lt;2000,"No","Yes")))</f>
        <v>Yes</v>
      </c>
      <c r="G23" s="194">
        <v>6976.4290262000004</v>
      </c>
      <c r="H23" s="21" t="str">
        <f>IF($B23="N/A","N/A",IF(G23&gt;7000,"No",IF(G23&lt;2000,"No","Yes")))</f>
        <v>Yes</v>
      </c>
      <c r="I23" s="22">
        <v>12.57</v>
      </c>
      <c r="J23" s="22">
        <v>13.09</v>
      </c>
      <c r="K23" s="21" t="str">
        <f t="shared" si="3"/>
        <v>Yes</v>
      </c>
    </row>
    <row r="24" spans="1:11">
      <c r="A24" s="19" t="s">
        <v>194</v>
      </c>
      <c r="B24" s="3" t="s">
        <v>51</v>
      </c>
      <c r="C24" s="194">
        <v>1409.9017332000001</v>
      </c>
      <c r="D24" s="21" t="str">
        <f>IF($B24="N/A","N/A",IF(C24&gt;15,"No",IF(C24&lt;-15,"No","Yes")))</f>
        <v>N/A</v>
      </c>
      <c r="E24" s="194">
        <v>1555.937451</v>
      </c>
      <c r="F24" s="21" t="str">
        <f>IF($B24="N/A","N/A",IF(E24&gt;15,"No",IF(E24&lt;-15,"No","Yes")))</f>
        <v>N/A</v>
      </c>
      <c r="G24" s="194">
        <v>1696.3284446</v>
      </c>
      <c r="H24" s="21" t="str">
        <f>IF($B24="N/A","N/A",IF(G24&gt;15,"No",IF(G24&lt;-15,"No","Yes")))</f>
        <v>N/A</v>
      </c>
      <c r="I24" s="22">
        <v>10.36</v>
      </c>
      <c r="J24" s="22">
        <v>9.0229999999999997</v>
      </c>
      <c r="K24" s="21" t="str">
        <f t="shared" si="3"/>
        <v>Yes</v>
      </c>
    </row>
    <row r="25" spans="1:11">
      <c r="A25" s="19" t="s">
        <v>49</v>
      </c>
      <c r="B25" s="3" t="s">
        <v>15</v>
      </c>
      <c r="C25" s="23">
        <v>2.9560915274999999</v>
      </c>
      <c r="D25" s="21" t="str">
        <f>IF($B25="N/A","N/A",IF(C25&gt;10,"No",IF(C25&lt;=0,"No","Yes")))</f>
        <v>Yes</v>
      </c>
      <c r="E25" s="23">
        <v>3.5652431039999999</v>
      </c>
      <c r="F25" s="21" t="str">
        <f>IF($B25="N/A","N/A",IF(E25&gt;10,"No",IF(E25&lt;=0,"No","Yes")))</f>
        <v>Yes</v>
      </c>
      <c r="G25" s="23">
        <v>3.7508602890999998</v>
      </c>
      <c r="H25" s="21" t="str">
        <f>IF($B25="N/A","N/A",IF(G25&gt;10,"No",IF(G25&lt;=0,"No","Yes")))</f>
        <v>Yes</v>
      </c>
      <c r="I25" s="22">
        <v>20.61</v>
      </c>
      <c r="J25" s="22">
        <v>5.2060000000000004</v>
      </c>
      <c r="K25" s="21" t="str">
        <f t="shared" si="3"/>
        <v>Yes</v>
      </c>
    </row>
    <row r="26" spans="1:11">
      <c r="A26" s="19" t="s">
        <v>195</v>
      </c>
      <c r="B26" s="3" t="s">
        <v>51</v>
      </c>
      <c r="C26" s="194">
        <v>2223.2468619000001</v>
      </c>
      <c r="D26" s="21" t="str">
        <f>IF($B26="N/A","N/A",IF(C26&gt;15,"No",IF(C26&lt;-15,"No","Yes")))</f>
        <v>N/A</v>
      </c>
      <c r="E26" s="194">
        <v>4100.6030805999999</v>
      </c>
      <c r="F26" s="21" t="str">
        <f>IF($B26="N/A","N/A",IF(E26&gt;15,"No",IF(E26&lt;-15,"No","Yes")))</f>
        <v>N/A</v>
      </c>
      <c r="G26" s="194">
        <v>3105.5825688</v>
      </c>
      <c r="H26" s="21" t="str">
        <f>IF($B26="N/A","N/A",IF(G26&gt;15,"No",IF(G26&lt;-15,"No","Yes")))</f>
        <v>N/A</v>
      </c>
      <c r="I26" s="22">
        <v>84.44</v>
      </c>
      <c r="J26" s="22">
        <v>-24.3</v>
      </c>
      <c r="K26" s="21" t="str">
        <f t="shared" si="3"/>
        <v>No</v>
      </c>
    </row>
    <row r="27" spans="1:11">
      <c r="A27" s="19" t="s">
        <v>130</v>
      </c>
      <c r="B27" s="3" t="s">
        <v>54</v>
      </c>
      <c r="C27" s="22">
        <v>99.121830549999999</v>
      </c>
      <c r="D27" s="21" t="str">
        <f>IF($B27="N/A","N/A",IF(C27&gt;100,"No",IF(C27&lt;95,"No","Yes")))</f>
        <v>Yes</v>
      </c>
      <c r="E27" s="22">
        <v>99.108689224000003</v>
      </c>
      <c r="F27" s="21" t="str">
        <f>IF($B27="N/A","N/A",IF(E27&gt;100,"No",IF(E27&lt;95,"No","Yes")))</f>
        <v>Yes</v>
      </c>
      <c r="G27" s="22">
        <v>99.139710942999997</v>
      </c>
      <c r="H27" s="21" t="str">
        <f>IF($B27="N/A","N/A",IF(G27&gt;100,"No",IF(G27&lt;95,"No","Yes")))</f>
        <v>Yes</v>
      </c>
      <c r="I27" s="22">
        <v>-1.2999999999999999E-2</v>
      </c>
      <c r="J27" s="22">
        <v>3.1300000000000001E-2</v>
      </c>
      <c r="K27" s="21" t="str">
        <f t="shared" si="3"/>
        <v>Yes</v>
      </c>
    </row>
    <row r="28" spans="1:11">
      <c r="A28" s="19" t="s">
        <v>196</v>
      </c>
      <c r="B28" s="3" t="s">
        <v>133</v>
      </c>
      <c r="C28" s="22">
        <v>1.2817569254000001</v>
      </c>
      <c r="D28" s="21" t="str">
        <f>IF($B28="N/A","N/A",IF(C28&gt;1,"Yes","No"))</f>
        <v>Yes</v>
      </c>
      <c r="E28" s="22">
        <v>1.3041940159000001</v>
      </c>
      <c r="F28" s="21" t="str">
        <f>IF($B28="N/A","N/A",IF(E28&gt;1,"Yes","No"))</f>
        <v>Yes</v>
      </c>
      <c r="G28" s="22">
        <v>1.2959909754000001</v>
      </c>
      <c r="H28" s="21" t="str">
        <f>IF($B28="N/A","N/A",IF(G28&gt;1,"Yes","No"))</f>
        <v>Yes</v>
      </c>
      <c r="I28" s="22">
        <v>1.75</v>
      </c>
      <c r="J28" s="22">
        <v>-0.629</v>
      </c>
      <c r="K28" s="21" t="str">
        <f t="shared" si="3"/>
        <v>Yes</v>
      </c>
    </row>
    <row r="29" spans="1:11">
      <c r="A29" s="19" t="s">
        <v>131</v>
      </c>
      <c r="B29" s="3" t="s">
        <v>54</v>
      </c>
      <c r="C29" s="22">
        <v>99.666048236999998</v>
      </c>
      <c r="D29" s="21" t="str">
        <f>IF($B29="N/A","N/A",IF(C29&gt;100,"No",IF(C29&lt;95,"No","Yes")))</f>
        <v>Yes</v>
      </c>
      <c r="E29" s="22">
        <v>99.856376463000004</v>
      </c>
      <c r="F29" s="21" t="str">
        <f>IF($B29="N/A","N/A",IF(E29&gt;100,"No",IF(E29&lt;95,"No","Yes")))</f>
        <v>Yes</v>
      </c>
      <c r="G29" s="22">
        <v>99.836545079000004</v>
      </c>
      <c r="H29" s="21" t="str">
        <f>IF($B29="N/A","N/A",IF(G29&gt;100,"No",IF(G29&lt;95,"No","Yes")))</f>
        <v>Yes</v>
      </c>
      <c r="I29" s="22">
        <v>0.191</v>
      </c>
      <c r="J29" s="22">
        <v>-0.02</v>
      </c>
      <c r="K29" s="21" t="str">
        <f t="shared" si="3"/>
        <v>Yes</v>
      </c>
    </row>
    <row r="30" spans="1:11">
      <c r="A30" s="19" t="s">
        <v>197</v>
      </c>
      <c r="B30" s="3" t="s">
        <v>134</v>
      </c>
      <c r="C30" s="22">
        <v>8.3647307023999993</v>
      </c>
      <c r="D30" s="21" t="str">
        <f>IF($B30="N/A","N/A",IF(C30&gt;3,"Yes","No"))</f>
        <v>Yes</v>
      </c>
      <c r="E30" s="22">
        <v>8.3871568170999993</v>
      </c>
      <c r="F30" s="21" t="str">
        <f>IF($B30="N/A","N/A",IF(E30&gt;3,"Yes","No"))</f>
        <v>Yes</v>
      </c>
      <c r="G30" s="22">
        <v>8.4202068073999996</v>
      </c>
      <c r="H30" s="21" t="str">
        <f>IF($B30="N/A","N/A",IF(G30&gt;3,"Yes","No"))</f>
        <v>Yes</v>
      </c>
      <c r="I30" s="22">
        <v>0.2681</v>
      </c>
      <c r="J30" s="22">
        <v>0.39410000000000001</v>
      </c>
      <c r="K30" s="21" t="str">
        <f t="shared" si="3"/>
        <v>Yes</v>
      </c>
    </row>
    <row r="31" spans="1:11">
      <c r="A31" s="19" t="s">
        <v>862</v>
      </c>
      <c r="B31" s="3" t="s">
        <v>16</v>
      </c>
      <c r="C31" s="22">
        <v>3.1663917526000001</v>
      </c>
      <c r="D31" s="21" t="str">
        <f>IF($B31="N/A","N/A",IF(C31&gt;=8,"No",IF(C31&lt;2,"No","Yes")))</f>
        <v>Yes</v>
      </c>
      <c r="E31" s="22">
        <v>3.2234379621000002</v>
      </c>
      <c r="F31" s="21" t="str">
        <f>IF($B31="N/A","N/A",IF(E31&gt;=8,"No",IF(E31&lt;2,"No","Yes")))</f>
        <v>Yes</v>
      </c>
      <c r="G31" s="22">
        <v>3.3797969368</v>
      </c>
      <c r="H31" s="21" t="str">
        <f>IF($B31="N/A","N/A",IF(G31&gt;=8,"No",IF(G31&lt;2,"No","Yes")))</f>
        <v>Yes</v>
      </c>
      <c r="I31" s="22">
        <v>1.802</v>
      </c>
      <c r="J31" s="22">
        <v>4.851</v>
      </c>
      <c r="K31" s="21" t="str">
        <f t="shared" si="3"/>
        <v>Yes</v>
      </c>
    </row>
    <row r="32" spans="1:11">
      <c r="A32" s="19" t="s">
        <v>198</v>
      </c>
      <c r="B32" s="3" t="s">
        <v>16</v>
      </c>
      <c r="C32" s="22">
        <v>3.8881830261000001</v>
      </c>
      <c r="D32" s="21" t="str">
        <f>IF($B32="N/A","N/A",IF(C32&gt;=8,"No",IF(C32&lt;2,"No","Yes")))</f>
        <v>Yes</v>
      </c>
      <c r="E32" s="22">
        <v>3.9692694569999998</v>
      </c>
      <c r="F32" s="21" t="str">
        <f>IF($B32="N/A","N/A",IF(E32&gt;=8,"No",IF(E32&lt;2,"No","Yes")))</f>
        <v>Yes</v>
      </c>
      <c r="G32" s="22">
        <v>4.1210083303999996</v>
      </c>
      <c r="H32" s="21" t="str">
        <f>IF($B32="N/A","N/A",IF(G32&gt;=8,"No",IF(G32&lt;2,"No","Yes")))</f>
        <v>Yes</v>
      </c>
      <c r="I32" s="22">
        <v>2.085</v>
      </c>
      <c r="J32" s="22">
        <v>3.823</v>
      </c>
      <c r="K32" s="21" t="str">
        <f t="shared" si="3"/>
        <v>Yes</v>
      </c>
    </row>
    <row r="33" spans="1:11">
      <c r="A33" s="19" t="s">
        <v>199</v>
      </c>
      <c r="B33" s="25" t="s">
        <v>54</v>
      </c>
      <c r="C33" s="22">
        <v>99.303236446</v>
      </c>
      <c r="D33" s="21" t="str">
        <f>IF($B33="N/A","N/A",IF(C33&gt;100,"No",IF(C33&lt;95,"No","Yes")))</f>
        <v>Yes</v>
      </c>
      <c r="E33" s="22">
        <v>99.366366747000001</v>
      </c>
      <c r="F33" s="21" t="str">
        <f>IF($B33="N/A","N/A",IF(E33&gt;100,"No",IF(E33&lt;95,"No","Yes")))</f>
        <v>Yes</v>
      </c>
      <c r="G33" s="22">
        <v>99.359084652000007</v>
      </c>
      <c r="H33" s="21" t="str">
        <f>IF($B33="N/A","N/A",IF(G33&gt;100,"No",IF(G33&lt;95,"No","Yes")))</f>
        <v>Yes</v>
      </c>
      <c r="I33" s="22">
        <v>6.3600000000000004E-2</v>
      </c>
      <c r="J33" s="22">
        <v>-7.0000000000000001E-3</v>
      </c>
      <c r="K33" s="21" t="str">
        <f t="shared" si="3"/>
        <v>Yes</v>
      </c>
    </row>
    <row r="34" spans="1:11">
      <c r="A34" s="19" t="s">
        <v>200</v>
      </c>
      <c r="B34" s="3" t="s">
        <v>54</v>
      </c>
      <c r="C34" s="22">
        <v>99.995877139000001</v>
      </c>
      <c r="D34" s="21" t="str">
        <f>IF($B34="N/A","N/A",IF(C34&gt;100,"No",IF(C34&lt;95,"No","Yes")))</f>
        <v>Yes</v>
      </c>
      <c r="E34" s="22">
        <v>100</v>
      </c>
      <c r="F34" s="21" t="str">
        <f>IF($B34="N/A","N/A",IF(E34&gt;100,"No",IF(E34&lt;95,"No","Yes")))</f>
        <v>Yes</v>
      </c>
      <c r="G34" s="22">
        <v>99.991397109000005</v>
      </c>
      <c r="H34" s="21" t="str">
        <f>IF($B34="N/A","N/A",IF(G34&gt;100,"No",IF(G34&lt;95,"No","Yes")))</f>
        <v>Yes</v>
      </c>
      <c r="I34" s="22">
        <v>4.1000000000000003E-3</v>
      </c>
      <c r="J34" s="22">
        <v>-8.9999999999999993E-3</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99.995877139000001</v>
      </c>
      <c r="D36" s="21" t="str">
        <f>IF($B36="N/A","N/A",IF(C36&gt;100,"No",IF(C36&lt;98,"No","Yes")))</f>
        <v>Yes</v>
      </c>
      <c r="E36" s="22">
        <v>99.991551556999994</v>
      </c>
      <c r="F36" s="21" t="str">
        <f>IF($B36="N/A","N/A",IF(E36&gt;100,"No",IF(E36&lt;98,"No","Yes")))</f>
        <v>Yes</v>
      </c>
      <c r="G36" s="22">
        <v>100</v>
      </c>
      <c r="H36" s="21" t="str">
        <f>IF($B36="N/A","N/A",IF(G36&gt;100,"No",IF(G36&lt;98,"No","Yes")))</f>
        <v>Yes</v>
      </c>
      <c r="I36" s="22">
        <v>-4.0000000000000001E-3</v>
      </c>
      <c r="J36" s="22">
        <v>8.3999999999999995E-3</v>
      </c>
      <c r="K36" s="21" t="str">
        <f t="shared" si="3"/>
        <v>Yes</v>
      </c>
    </row>
    <row r="37" spans="1:11">
      <c r="A37" s="19" t="s">
        <v>203</v>
      </c>
      <c r="B37" s="3" t="s">
        <v>17</v>
      </c>
      <c r="C37" s="22">
        <v>3.8589511008000001</v>
      </c>
      <c r="D37" s="21" t="str">
        <f>IF($B37="N/A","N/A",IF(C37&gt;=2,"Yes","No"))</f>
        <v>Yes</v>
      </c>
      <c r="E37" s="22">
        <v>4.0336276456000002</v>
      </c>
      <c r="F37" s="21" t="str">
        <f>IF($B37="N/A","N/A",IF(E37&gt;=2,"Yes","No"))</f>
        <v>Yes</v>
      </c>
      <c r="G37" s="22">
        <v>4.2056090846999998</v>
      </c>
      <c r="H37" s="21" t="str">
        <f>IF($B37="N/A","N/A",IF(G37&gt;=2,"Yes","No"))</f>
        <v>Yes</v>
      </c>
      <c r="I37" s="22">
        <v>4.5270000000000001</v>
      </c>
      <c r="J37" s="22">
        <v>4.2640000000000002</v>
      </c>
      <c r="K37" s="21" t="str">
        <f t="shared" si="3"/>
        <v>Yes</v>
      </c>
    </row>
    <row r="38" spans="1:11">
      <c r="A38" s="19" t="s">
        <v>204</v>
      </c>
      <c r="B38" s="3" t="s">
        <v>57</v>
      </c>
      <c r="C38" s="22">
        <v>6.2958687226999999</v>
      </c>
      <c r="D38" s="21" t="str">
        <f>IF($B38="N/A","N/A",IF(C38&gt;30,"No",IF(C38&lt;5,"No","Yes")))</f>
        <v>Yes</v>
      </c>
      <c r="E38" s="22">
        <v>5.8045709939999997</v>
      </c>
      <c r="F38" s="21" t="str">
        <f>IF($B38="N/A","N/A",IF(E38&gt;30,"No",IF(E38&lt;5,"No","Yes")))</f>
        <v>Yes</v>
      </c>
      <c r="G38" s="22">
        <v>5.5488644184</v>
      </c>
      <c r="H38" s="21" t="str">
        <f>IF($B38="N/A","N/A",IF(G38&gt;30,"No",IF(G38&lt;5,"No","Yes")))</f>
        <v>Yes</v>
      </c>
      <c r="I38" s="22">
        <v>-7.8</v>
      </c>
      <c r="J38" s="22">
        <v>-4.41</v>
      </c>
      <c r="K38" s="21" t="str">
        <f t="shared" si="3"/>
        <v>Yes</v>
      </c>
    </row>
    <row r="39" spans="1:11">
      <c r="A39" s="19" t="s">
        <v>205</v>
      </c>
      <c r="B39" s="3" t="s">
        <v>10</v>
      </c>
      <c r="C39" s="22">
        <v>17.704296199000002</v>
      </c>
      <c r="D39" s="21" t="str">
        <f>IF($B39="N/A","N/A",IF(C39&gt;75,"No",IF(C39&lt;15,"No","Yes")))</f>
        <v>Yes</v>
      </c>
      <c r="E39" s="22">
        <v>15.736555278999999</v>
      </c>
      <c r="F39" s="21" t="str">
        <f>IF($B39="N/A","N/A",IF(E39&gt;75,"No",IF(E39&lt;15,"No","Yes")))</f>
        <v>Yes</v>
      </c>
      <c r="G39" s="22">
        <v>15.016345491999999</v>
      </c>
      <c r="H39" s="21" t="str">
        <f>IF($B39="N/A","N/A",IF(G39&gt;75,"No",IF(G39&lt;15,"No","Yes")))</f>
        <v>Yes</v>
      </c>
      <c r="I39" s="22">
        <v>-11.1</v>
      </c>
      <c r="J39" s="22">
        <v>-4.58</v>
      </c>
      <c r="K39" s="21" t="str">
        <f t="shared" si="3"/>
        <v>Yes</v>
      </c>
    </row>
    <row r="40" spans="1:11">
      <c r="A40" s="19" t="s">
        <v>206</v>
      </c>
      <c r="B40" s="3" t="s">
        <v>11</v>
      </c>
      <c r="C40" s="22">
        <v>75.999835078999993</v>
      </c>
      <c r="D40" s="21" t="str">
        <f>IF($B40="N/A","N/A",IF(C40&gt;70,"No",IF(C40&lt;25,"No","Yes")))</f>
        <v>No</v>
      </c>
      <c r="E40" s="22">
        <v>78.458873726999997</v>
      </c>
      <c r="F40" s="21" t="str">
        <f>IF($B40="N/A","N/A",IF(E40&gt;70,"No",IF(E40&lt;25,"No","Yes")))</f>
        <v>No</v>
      </c>
      <c r="G40" s="22">
        <v>79.434790089000003</v>
      </c>
      <c r="H40" s="21" t="str">
        <f>IF($B40="N/A","N/A",IF(G40&gt;70,"No",IF(G40&lt;25,"No","Yes")))</f>
        <v>No</v>
      </c>
      <c r="I40" s="22">
        <v>3.2360000000000002</v>
      </c>
      <c r="J40" s="22">
        <v>1.244</v>
      </c>
      <c r="K40" s="21" t="str">
        <f t="shared" si="3"/>
        <v>Yes</v>
      </c>
    </row>
    <row r="41" spans="1:11">
      <c r="A41" s="19" t="s">
        <v>207</v>
      </c>
      <c r="B41" s="3" t="s">
        <v>18</v>
      </c>
      <c r="C41" s="22">
        <v>61.756338898999999</v>
      </c>
      <c r="D41" s="21" t="str">
        <f>IF($B41="N/A","N/A",IF(C41&gt;70,"No",IF(C41&lt;35,"No","Yes")))</f>
        <v>Yes</v>
      </c>
      <c r="E41" s="22">
        <v>60.651374984</v>
      </c>
      <c r="F41" s="21" t="str">
        <f>IF($B41="N/A","N/A",IF(E41&gt;70,"No",IF(E41&lt;35,"No","Yes")))</f>
        <v>Yes</v>
      </c>
      <c r="G41" s="22">
        <v>62.448382657000003</v>
      </c>
      <c r="H41" s="21" t="str">
        <f>IF($B41="N/A","N/A",IF(G41&gt;70,"No",IF(G41&lt;35,"No","Yes")))</f>
        <v>Yes</v>
      </c>
      <c r="I41" s="22">
        <v>-1.79</v>
      </c>
      <c r="J41" s="22">
        <v>2.9630000000000001</v>
      </c>
      <c r="K41" s="21" t="str">
        <f t="shared" si="3"/>
        <v>Yes</v>
      </c>
    </row>
    <row r="42" spans="1:11">
      <c r="A42" s="19" t="s">
        <v>208</v>
      </c>
      <c r="B42" s="3" t="s">
        <v>133</v>
      </c>
      <c r="C42" s="22">
        <v>2.3034247947000002</v>
      </c>
      <c r="D42" s="21" t="str">
        <f>IF($B42="N/A","N/A",IF(C42&gt;1,"Yes","No"))</f>
        <v>Yes</v>
      </c>
      <c r="E42" s="22">
        <v>2.2804708176999999</v>
      </c>
      <c r="F42" s="21" t="str">
        <f>IF($B42="N/A","N/A",IF(E42&gt;1,"Yes","No"))</f>
        <v>Yes</v>
      </c>
      <c r="G42" s="22">
        <v>2.3434357348999999</v>
      </c>
      <c r="H42" s="21" t="str">
        <f>IF($B42="N/A","N/A",IF(G42&gt;1,"Yes","No"))</f>
        <v>Yes</v>
      </c>
      <c r="I42" s="22">
        <v>-0.997</v>
      </c>
      <c r="J42" s="22">
        <v>2.7610000000000001</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99.993323986999997</v>
      </c>
      <c r="D44" s="21" t="str">
        <f>IF($B44="N/A","N/A",IF(C44&gt;15,"No",IF(C44&lt;-15,"No","Yes")))</f>
        <v>N/A</v>
      </c>
      <c r="E44" s="22">
        <v>100</v>
      </c>
      <c r="F44" s="21" t="str">
        <f>IF($B44="N/A","N/A",IF(E44&gt;15,"No",IF(E44&lt;-15,"No","Yes")))</f>
        <v>N/A</v>
      </c>
      <c r="G44" s="22">
        <v>100</v>
      </c>
      <c r="H44" s="21" t="str">
        <f>IF($B44="N/A","N/A",IF(G44&gt;15,"No",IF(G44&lt;-15,"No","Yes")))</f>
        <v>N/A</v>
      </c>
      <c r="I44" s="22">
        <v>6.7000000000000002E-3</v>
      </c>
      <c r="J44" s="22">
        <v>0</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37.472686044</v>
      </c>
      <c r="D48" s="21" t="str">
        <f>IF($B48="N/A","N/A",IF(C48&gt;15,"No",IF(C48&lt;-15,"No","Yes")))</f>
        <v>N/A</v>
      </c>
      <c r="E48" s="22">
        <v>39.120517045</v>
      </c>
      <c r="F48" s="21" t="str">
        <f>IF($B48="N/A","N/A",IF(E48&gt;15,"No",IF(E48&lt;-15,"No","Yes")))</f>
        <v>N/A</v>
      </c>
      <c r="G48" s="22">
        <v>39.530282175000004</v>
      </c>
      <c r="H48" s="21" t="str">
        <f>IF($B48="N/A","N/A",IF(G48&gt;15,"No",IF(G48&lt;-15,"No","Yes")))</f>
        <v>N/A</v>
      </c>
      <c r="I48" s="22">
        <v>4.3970000000000002</v>
      </c>
      <c r="J48" s="22">
        <v>1.0469999999999999</v>
      </c>
      <c r="K48" s="21" t="str">
        <f t="shared" si="3"/>
        <v>Yes</v>
      </c>
    </row>
    <row r="49" spans="1:11" ht="25.5">
      <c r="A49" s="19" t="s">
        <v>214</v>
      </c>
      <c r="B49" s="3" t="s">
        <v>51</v>
      </c>
      <c r="C49" s="22">
        <v>21.389404247000002</v>
      </c>
      <c r="D49" s="21" t="str">
        <f>IF($B49="N/A","N/A",IF(C49&gt;15,"No",IF(C49&lt;-15,"No","Yes")))</f>
        <v>N/A</v>
      </c>
      <c r="E49" s="22">
        <v>20.55506273</v>
      </c>
      <c r="F49" s="21" t="str">
        <f>IF($B49="N/A","N/A",IF(E49&gt;15,"No",IF(E49&lt;-15,"No","Yes")))</f>
        <v>N/A</v>
      </c>
      <c r="G49" s="22">
        <v>21.481417755999999</v>
      </c>
      <c r="H49" s="21" t="str">
        <f>IF($B49="N/A","N/A",IF(G49&gt;15,"No",IF(G49&lt;-15,"No","Yes")))</f>
        <v>N/A</v>
      </c>
      <c r="I49" s="22">
        <v>-3.9</v>
      </c>
      <c r="J49" s="22">
        <v>4.5069999999999997</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91.008039578999998</v>
      </c>
      <c r="D51" s="21" t="str">
        <f>IF($B51="N/A","N/A",IF(C51&gt;90,"No",IF(C51&lt;75,"No","Yes")))</f>
        <v>No</v>
      </c>
      <c r="E51" s="22">
        <v>91.268533773000001</v>
      </c>
      <c r="F51" s="21" t="str">
        <f>IF($B51="N/A","N/A",IF(E51&gt;90,"No",IF(E51&lt;75,"No","Yes")))</f>
        <v>No</v>
      </c>
      <c r="G51" s="22">
        <v>91.040089469999998</v>
      </c>
      <c r="H51" s="21" t="str">
        <f>IF($B51="N/A","N/A",IF(G51&gt;90,"No",IF(G51&lt;75,"No","Yes")))</f>
        <v>No</v>
      </c>
      <c r="I51" s="22">
        <v>0.28620000000000001</v>
      </c>
      <c r="J51" s="22">
        <v>-0.25</v>
      </c>
      <c r="K51" s="21" t="str">
        <f>IF(J51="Div by 0", "N/A", IF(J51="N/A","N/A", IF(J51&gt;15, "No", IF(J51&lt;-15, "No", "Yes"))))</f>
        <v>Yes</v>
      </c>
    </row>
    <row r="52" spans="1:11">
      <c r="A52" s="19" t="s">
        <v>719</v>
      </c>
      <c r="B52" s="3" t="s">
        <v>135</v>
      </c>
      <c r="C52" s="22">
        <v>6.4728921872000003</v>
      </c>
      <c r="D52" s="21" t="str">
        <f>IF($B52="N/A","N/A",IF(C52&gt;10,"No",IF(C52&lt;1,"No","Yes")))</f>
        <v>Yes</v>
      </c>
      <c r="E52" s="22">
        <v>6.5053013982000003</v>
      </c>
      <c r="F52" s="21" t="str">
        <f>IF($B52="N/A","N/A",IF(E52&gt;10,"No",IF(E52&lt;1,"No","Yes")))</f>
        <v>Yes</v>
      </c>
      <c r="G52" s="22">
        <v>6.5338953889000004</v>
      </c>
      <c r="H52" s="21" t="str">
        <f>IF($B52="N/A","N/A",IF(G52&gt;10,"No",IF(G52&lt;1,"No","Yes")))</f>
        <v>Yes</v>
      </c>
      <c r="I52" s="22">
        <v>0.50070000000000003</v>
      </c>
      <c r="J52" s="22">
        <v>0.4395</v>
      </c>
      <c r="K52" s="21" t="str">
        <f>IF(J52="Div by 0", "N/A", IF(J52="N/A","N/A", IF(J52&gt;15, "No", IF(J52&lt;-15, "No", "Yes"))))</f>
        <v>Yes</v>
      </c>
    </row>
    <row r="53" spans="1:11">
      <c r="A53" s="19" t="s">
        <v>720</v>
      </c>
      <c r="B53" s="3" t="s">
        <v>181</v>
      </c>
      <c r="C53" s="22">
        <v>1.9253762110999999</v>
      </c>
      <c r="D53" s="21" t="str">
        <f>IF($B53="N/A","N/A",IF(C53&gt;2,"No",IF(C53&lt;=0,"No","Yes")))</f>
        <v>Yes</v>
      </c>
      <c r="E53" s="22">
        <v>1.7065855616000001</v>
      </c>
      <c r="F53" s="21" t="str">
        <f>IF($B53="N/A","N/A",IF(E53&gt;2,"No",IF(E53&lt;=0,"No","Yes")))</f>
        <v>Yes</v>
      </c>
      <c r="G53" s="22">
        <v>1.8496214728</v>
      </c>
      <c r="H53" s="21" t="str">
        <f>IF($B53="N/A","N/A",IF(G53&gt;2,"No",IF(G53&lt;=0,"No","Yes")))</f>
        <v>Yes</v>
      </c>
      <c r="I53" s="22">
        <v>-11.4</v>
      </c>
      <c r="J53" s="22">
        <v>8.3810000000000002</v>
      </c>
      <c r="K53" s="21" t="str">
        <f>IF(J53="Div by 0", "N/A", IF(J53="N/A","N/A", IF(J53&gt;15, "No", IF(J53&lt;-15, "No", "Yes"))))</f>
        <v>Yes</v>
      </c>
    </row>
    <row r="54" spans="1:11">
      <c r="A54" s="19" t="s">
        <v>721</v>
      </c>
      <c r="B54" s="3" t="s">
        <v>182</v>
      </c>
      <c r="C54" s="22">
        <v>0.55658627090000001</v>
      </c>
      <c r="D54" s="21" t="str">
        <f>IF($B54="N/A","N/A",IF(C54&gt;3,"No",IF(C54&lt;=0,"No","Yes")))</f>
        <v>Yes</v>
      </c>
      <c r="E54" s="22">
        <v>0.47311282900000001</v>
      </c>
      <c r="F54" s="21" t="str">
        <f>IF($B54="N/A","N/A",IF(E54&gt;3,"No",IF(E54&lt;=0,"No","Yes")))</f>
        <v>Yes</v>
      </c>
      <c r="G54" s="22">
        <v>0.53768066069999998</v>
      </c>
      <c r="H54" s="21" t="str">
        <f>IF($B54="N/A","N/A",IF(G54&gt;3,"No",IF(G54&lt;=0,"No","Yes")))</f>
        <v>Yes</v>
      </c>
      <c r="I54" s="22">
        <v>-15</v>
      </c>
      <c r="J54" s="22">
        <v>13.65</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5495</v>
      </c>
      <c r="D56" s="21" t="str">
        <f>IF($B56="N/A","N/A",IF(C56&gt;15,"No",IF(C56&lt;-15,"No","Yes")))</f>
        <v>N/A</v>
      </c>
      <c r="E56" s="20">
        <v>5627</v>
      </c>
      <c r="F56" s="21" t="str">
        <f>IF($B56="N/A","N/A",IF(E56&gt;15,"No",IF(E56&lt;-15,"No","Yes")))</f>
        <v>N/A</v>
      </c>
      <c r="G56" s="20">
        <v>5648</v>
      </c>
      <c r="H56" s="21" t="str">
        <f>IF($B56="N/A","N/A",IF(G56&gt;15,"No",IF(G56&lt;-15,"No","Yes")))</f>
        <v>N/A</v>
      </c>
      <c r="I56" s="22">
        <v>2.4020000000000001</v>
      </c>
      <c r="J56" s="22">
        <v>0.37319999999999998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995.49226569999996</v>
      </c>
      <c r="D59" s="21" t="str">
        <f>IF($B59="N/A","N/A",IF(C59&gt;15,"No",IF(C59&lt;-15,"No","Yes")))</f>
        <v>N/A</v>
      </c>
      <c r="E59" s="194">
        <v>1063.1000532999999</v>
      </c>
      <c r="F59" s="21" t="str">
        <f>IF($B59="N/A","N/A",IF(E59&gt;15,"No",IF(E59&lt;-15,"No","Yes")))</f>
        <v>N/A</v>
      </c>
      <c r="G59" s="194">
        <v>1255.710517</v>
      </c>
      <c r="H59" s="21" t="str">
        <f>IF($B59="N/A","N/A",IF(G59&gt;15,"No",IF(G59&lt;-15,"No","Yes")))</f>
        <v>N/A</v>
      </c>
      <c r="I59" s="22">
        <v>6.7910000000000004</v>
      </c>
      <c r="J59" s="22">
        <v>18.12</v>
      </c>
      <c r="K59" s="21" t="str">
        <f t="shared" si="4"/>
        <v>No</v>
      </c>
    </row>
    <row r="60" spans="1:11">
      <c r="A60" s="19" t="s">
        <v>49</v>
      </c>
      <c r="B60" s="3" t="s">
        <v>51</v>
      </c>
      <c r="C60" s="22">
        <v>0.54595086439999996</v>
      </c>
      <c r="D60" s="21" t="str">
        <f>IF($B60="N/A","N/A",IF(C60&gt;15,"No",IF(C60&lt;-15,"No","Yes")))</f>
        <v>N/A</v>
      </c>
      <c r="E60" s="22">
        <v>0.3909720988</v>
      </c>
      <c r="F60" s="21" t="str">
        <f>IF($B60="N/A","N/A",IF(E60&gt;15,"No",IF(E60&lt;-15,"No","Yes")))</f>
        <v>N/A</v>
      </c>
      <c r="G60" s="22">
        <v>0.4249291785</v>
      </c>
      <c r="H60" s="21" t="str">
        <f>IF($B60="N/A","N/A",IF(G60&gt;15,"No",IF(G60&lt;-15,"No","Yes")))</f>
        <v>N/A</v>
      </c>
      <c r="I60" s="22">
        <v>-28.4</v>
      </c>
      <c r="J60" s="22">
        <v>8.6850000000000005</v>
      </c>
      <c r="K60" s="21" t="str">
        <f t="shared" si="4"/>
        <v>Yes</v>
      </c>
    </row>
    <row r="61" spans="1:11">
      <c r="A61" s="19" t="s">
        <v>195</v>
      </c>
      <c r="B61" s="3" t="s">
        <v>51</v>
      </c>
      <c r="C61" s="194">
        <v>1083.4000000000001</v>
      </c>
      <c r="D61" s="21" t="str">
        <f>IF($B61="N/A","N/A",IF(C61&gt;15,"No",IF(C61&lt;-15,"No","Yes")))</f>
        <v>N/A</v>
      </c>
      <c r="E61" s="194">
        <v>868.09090908999997</v>
      </c>
      <c r="F61" s="21" t="str">
        <f>IF($B61="N/A","N/A",IF(E61&gt;15,"No",IF(E61&lt;-15,"No","Yes")))</f>
        <v>N/A</v>
      </c>
      <c r="G61" s="194">
        <v>2468.9583333</v>
      </c>
      <c r="H61" s="21" t="str">
        <f>IF($B61="N/A","N/A",IF(G61&gt;15,"No",IF(G61&lt;-15,"No","Yes")))</f>
        <v>N/A</v>
      </c>
      <c r="I61" s="22">
        <v>-19.899999999999999</v>
      </c>
      <c r="J61" s="22">
        <v>184.4</v>
      </c>
      <c r="K61" s="21" t="str">
        <f t="shared" si="4"/>
        <v>No</v>
      </c>
    </row>
    <row r="62" spans="1:11">
      <c r="A62" s="19" t="s">
        <v>130</v>
      </c>
      <c r="B62" s="3" t="s">
        <v>54</v>
      </c>
      <c r="C62" s="22">
        <v>38.525932666000003</v>
      </c>
      <c r="D62" s="21" t="str">
        <f>IF($B62="N/A","N/A",IF(C62&gt;100,"No",IF(C62&lt;95,"No","Yes")))</f>
        <v>No</v>
      </c>
      <c r="E62" s="22">
        <v>52.656833126000002</v>
      </c>
      <c r="F62" s="21" t="str">
        <f>IF($B62="N/A","N/A",IF(E62&gt;100,"No",IF(E62&lt;95,"No","Yes")))</f>
        <v>No</v>
      </c>
      <c r="G62" s="22">
        <v>76.593484419000006</v>
      </c>
      <c r="H62" s="21" t="str">
        <f>IF($B62="N/A","N/A",IF(G62&gt;100,"No",IF(G62&lt;95,"No","Yes")))</f>
        <v>No</v>
      </c>
      <c r="I62" s="22">
        <v>36.68</v>
      </c>
      <c r="J62" s="22">
        <v>45.46</v>
      </c>
      <c r="K62" s="21" t="str">
        <f t="shared" si="4"/>
        <v>No</v>
      </c>
    </row>
    <row r="63" spans="1:11">
      <c r="A63" s="19" t="s">
        <v>196</v>
      </c>
      <c r="B63" s="3" t="s">
        <v>133</v>
      </c>
      <c r="C63" s="22">
        <v>1.1691072272</v>
      </c>
      <c r="D63" s="21" t="str">
        <f>IF($B63="N/A","N/A",IF(C63&gt;1,"Yes","No"))</f>
        <v>Yes</v>
      </c>
      <c r="E63" s="22">
        <v>1.1633479581999999</v>
      </c>
      <c r="F63" s="21" t="str">
        <f>IF($B63="N/A","N/A",IF(E63&gt;1,"Yes","No"))</f>
        <v>Yes</v>
      </c>
      <c r="G63" s="22">
        <v>1.1828478964</v>
      </c>
      <c r="H63" s="21" t="str">
        <f>IF($B63="N/A","N/A",IF(G63&gt;1,"Yes","No"))</f>
        <v>Yes</v>
      </c>
      <c r="I63" s="22">
        <v>-0.49299999999999999</v>
      </c>
      <c r="J63" s="22">
        <v>1.6759999999999999</v>
      </c>
      <c r="K63" s="21" t="str">
        <f t="shared" si="4"/>
        <v>Yes</v>
      </c>
    </row>
    <row r="64" spans="1:11">
      <c r="A64" s="19" t="s">
        <v>131</v>
      </c>
      <c r="B64" s="3" t="s">
        <v>54</v>
      </c>
      <c r="C64" s="22">
        <v>38.525932666000003</v>
      </c>
      <c r="D64" s="21" t="str">
        <f>IF($B64="N/A","N/A",IF(C64&gt;100,"No",IF(C64&lt;95,"No","Yes")))</f>
        <v>No</v>
      </c>
      <c r="E64" s="22">
        <v>52.621290207999998</v>
      </c>
      <c r="F64" s="21" t="str">
        <f>IF($B64="N/A","N/A",IF(E64&gt;100,"No",IF(E64&lt;95,"No","Yes")))</f>
        <v>No</v>
      </c>
      <c r="G64" s="22">
        <v>76.487252124999998</v>
      </c>
      <c r="H64" s="21" t="str">
        <f>IF($B64="N/A","N/A",IF(G64&gt;100,"No",IF(G64&lt;95,"No","Yes")))</f>
        <v>No</v>
      </c>
      <c r="I64" s="22">
        <v>36.590000000000003</v>
      </c>
      <c r="J64" s="22">
        <v>45.35</v>
      </c>
      <c r="K64" s="21" t="str">
        <f t="shared" si="4"/>
        <v>No</v>
      </c>
    </row>
    <row r="65" spans="1:11">
      <c r="A65" s="19" t="s">
        <v>197</v>
      </c>
      <c r="B65" s="3" t="s">
        <v>134</v>
      </c>
      <c r="C65" s="22">
        <v>11.878601795</v>
      </c>
      <c r="D65" s="21" t="str">
        <f>IF($B65="N/A","N/A",IF(C65&gt;3,"Yes","No"))</f>
        <v>Yes</v>
      </c>
      <c r="E65" s="22">
        <v>11.89800743</v>
      </c>
      <c r="F65" s="21" t="str">
        <f>IF($B65="N/A","N/A",IF(E65&gt;3,"Yes","No"))</f>
        <v>Yes</v>
      </c>
      <c r="G65" s="22">
        <v>11.385185184999999</v>
      </c>
      <c r="H65" s="21" t="str">
        <f>IF($B65="N/A","N/A",IF(G65&gt;3,"Yes","No"))</f>
        <v>Yes</v>
      </c>
      <c r="I65" s="22">
        <v>0.16339999999999999</v>
      </c>
      <c r="J65" s="22">
        <v>-4.3099999999999996</v>
      </c>
      <c r="K65" s="21" t="str">
        <f t="shared" si="4"/>
        <v>Yes</v>
      </c>
    </row>
    <row r="66" spans="1:11">
      <c r="A66" s="19" t="s">
        <v>862</v>
      </c>
      <c r="B66" s="3" t="s">
        <v>16</v>
      </c>
      <c r="C66" s="22">
        <v>4.9159082636000004</v>
      </c>
      <c r="D66" s="21" t="str">
        <f>IF($B66="N/A","N/A",IF(C66&gt;=8,"No",IF(C66&lt;2,"No","Yes")))</f>
        <v>Yes</v>
      </c>
      <c r="E66" s="22">
        <v>5.1153367690999998</v>
      </c>
      <c r="F66" s="21" t="str">
        <f>IF($B66="N/A","N/A",IF(E66&gt;=8,"No",IF(E66&lt;2,"No","Yes")))</f>
        <v>Yes</v>
      </c>
      <c r="G66" s="22">
        <v>5.2524787535000002</v>
      </c>
      <c r="H66" s="21" t="str">
        <f>IF($B66="N/A","N/A",IF(G66&gt;=8,"No",IF(G66&lt;2,"No","Yes")))</f>
        <v>Yes</v>
      </c>
      <c r="I66" s="22">
        <v>4.0570000000000004</v>
      </c>
      <c r="J66" s="22">
        <v>2.681</v>
      </c>
      <c r="K66" s="21" t="str">
        <f t="shared" si="4"/>
        <v>Yes</v>
      </c>
    </row>
    <row r="67" spans="1:11">
      <c r="A67" s="19" t="s">
        <v>199</v>
      </c>
      <c r="B67" s="3" t="s">
        <v>54</v>
      </c>
      <c r="C67" s="22">
        <v>99.508644222000001</v>
      </c>
      <c r="D67" s="21" t="str">
        <f>IF($B67="N/A","N/A",IF(C67&gt;100,"No",IF(C67&lt;95,"No","Yes")))</f>
        <v>Yes</v>
      </c>
      <c r="E67" s="22">
        <v>99.609027901000005</v>
      </c>
      <c r="F67" s="21" t="str">
        <f>IF($B67="N/A","N/A",IF(E67&gt;100,"No",IF(E67&lt;95,"No","Yes")))</f>
        <v>Yes</v>
      </c>
      <c r="G67" s="22">
        <v>98.300283285999996</v>
      </c>
      <c r="H67" s="21" t="str">
        <f>IF($B67="N/A","N/A",IF(G67&gt;100,"No",IF(G67&lt;95,"No","Yes")))</f>
        <v>Yes</v>
      </c>
      <c r="I67" s="22">
        <v>0.1009</v>
      </c>
      <c r="J67" s="22">
        <v>-1.31</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99.945404913999994</v>
      </c>
      <c r="D69" s="21" t="str">
        <f>IF($B69="N/A","N/A",IF(C69&gt;100,"No",IF(C69&lt;98,"No","Yes")))</f>
        <v>Yes</v>
      </c>
      <c r="E69" s="22">
        <v>100</v>
      </c>
      <c r="F69" s="21" t="str">
        <f>IF($B69="N/A","N/A",IF(E69&gt;100,"No",IF(E69&lt;98,"No","Yes")))</f>
        <v>Yes</v>
      </c>
      <c r="G69" s="22">
        <v>99.982294617999997</v>
      </c>
      <c r="H69" s="21" t="str">
        <f>IF($B69="N/A","N/A",IF(G69&gt;100,"No",IF(G69&lt;98,"No","Yes")))</f>
        <v>Yes</v>
      </c>
      <c r="I69" s="22">
        <v>5.4600000000000003E-2</v>
      </c>
      <c r="J69" s="22">
        <v>-1.7999999999999999E-2</v>
      </c>
      <c r="K69" s="21" t="str">
        <f t="shared" si="4"/>
        <v>Yes</v>
      </c>
    </row>
    <row r="70" spans="1:11">
      <c r="A70" s="19" t="s">
        <v>203</v>
      </c>
      <c r="B70" s="3" t="s">
        <v>17</v>
      </c>
      <c r="C70" s="22">
        <v>6.8920247633000002</v>
      </c>
      <c r="D70" s="21" t="str">
        <f>IF($B70="N/A","N/A",IF(C70&gt;=2,"Yes","No"))</f>
        <v>Yes</v>
      </c>
      <c r="E70" s="22">
        <v>7.1928203305</v>
      </c>
      <c r="F70" s="21" t="str">
        <f>IF($B70="N/A","N/A",IF(E70&gt;=2,"Yes","No"))</f>
        <v>Yes</v>
      </c>
      <c r="G70" s="22">
        <v>7.2489817602000004</v>
      </c>
      <c r="H70" s="21" t="str">
        <f>IF($B70="N/A","N/A",IF(G70&gt;=2,"Yes","No"))</f>
        <v>Yes</v>
      </c>
      <c r="I70" s="22">
        <v>4.3639999999999999</v>
      </c>
      <c r="J70" s="22">
        <v>0.78080000000000005</v>
      </c>
      <c r="K70" s="21" t="str">
        <f t="shared" si="4"/>
        <v>Yes</v>
      </c>
    </row>
    <row r="71" spans="1:11">
      <c r="A71" s="19" t="s">
        <v>204</v>
      </c>
      <c r="B71" s="3" t="s">
        <v>57</v>
      </c>
      <c r="C71" s="22">
        <v>9.2316096139999999</v>
      </c>
      <c r="D71" s="21" t="str">
        <f>IF($B71="N/A","N/A",IF(C71&gt;30,"No",IF(C71&lt;5,"No","Yes")))</f>
        <v>Yes</v>
      </c>
      <c r="E71" s="22">
        <v>7.1263550738000001</v>
      </c>
      <c r="F71" s="21" t="str">
        <f>IF($B71="N/A","N/A",IF(E71&gt;30,"No",IF(E71&lt;5,"No","Yes")))</f>
        <v>Yes</v>
      </c>
      <c r="G71" s="22">
        <v>7.8625819018999996</v>
      </c>
      <c r="H71" s="21" t="str">
        <f>IF($B71="N/A","N/A",IF(G71&gt;30,"No",IF(G71&lt;5,"No","Yes")))</f>
        <v>Yes</v>
      </c>
      <c r="I71" s="22">
        <v>-22.8</v>
      </c>
      <c r="J71" s="22">
        <v>10.33</v>
      </c>
      <c r="K71" s="21" t="str">
        <f t="shared" si="4"/>
        <v>Yes</v>
      </c>
    </row>
    <row r="72" spans="1:11">
      <c r="A72" s="19" t="s">
        <v>205</v>
      </c>
      <c r="B72" s="3" t="s">
        <v>10</v>
      </c>
      <c r="C72" s="22">
        <v>35.633648944000001</v>
      </c>
      <c r="D72" s="21" t="str">
        <f>IF($B72="N/A","N/A",IF(C72&gt;75,"No",IF(C72&lt;15,"No","Yes")))</f>
        <v>Yes</v>
      </c>
      <c r="E72" s="22">
        <v>35.542918073999999</v>
      </c>
      <c r="F72" s="21" t="str">
        <f>IF($B72="N/A","N/A",IF(E72&gt;75,"No",IF(E72&lt;15,"No","Yes")))</f>
        <v>Yes</v>
      </c>
      <c r="G72" s="22">
        <v>35.824331503000003</v>
      </c>
      <c r="H72" s="21" t="str">
        <f>IF($B72="N/A","N/A",IF(G72&gt;75,"No",IF(G72&lt;15,"No","Yes")))</f>
        <v>Yes</v>
      </c>
      <c r="I72" s="22">
        <v>-0.255</v>
      </c>
      <c r="J72" s="22">
        <v>0.79179999999999995</v>
      </c>
      <c r="K72" s="21" t="str">
        <f t="shared" si="4"/>
        <v>Yes</v>
      </c>
    </row>
    <row r="73" spans="1:11">
      <c r="A73" s="19" t="s">
        <v>206</v>
      </c>
      <c r="B73" s="3" t="s">
        <v>11</v>
      </c>
      <c r="C73" s="22">
        <v>55.134741441999999</v>
      </c>
      <c r="D73" s="21" t="str">
        <f>IF($B73="N/A","N/A",IF(C73&gt;70,"No",IF(C73&lt;25,"No","Yes")))</f>
        <v>Yes</v>
      </c>
      <c r="E73" s="22">
        <v>57.330726853000002</v>
      </c>
      <c r="F73" s="21" t="str">
        <f>IF($B73="N/A","N/A",IF(E73&gt;70,"No",IF(E73&lt;25,"No","Yes")))</f>
        <v>Yes</v>
      </c>
      <c r="G73" s="22">
        <v>56.313086595000001</v>
      </c>
      <c r="H73" s="21" t="str">
        <f>IF($B73="N/A","N/A",IF(G73&gt;70,"No",IF(G73&lt;25,"No","Yes")))</f>
        <v>Yes</v>
      </c>
      <c r="I73" s="22">
        <v>3.9830000000000001</v>
      </c>
      <c r="J73" s="22">
        <v>-1.78</v>
      </c>
      <c r="K73" s="21" t="str">
        <f t="shared" si="4"/>
        <v>Yes</v>
      </c>
    </row>
    <row r="74" spans="1:11">
      <c r="A74" s="19" t="s">
        <v>207</v>
      </c>
      <c r="B74" s="3" t="s">
        <v>18</v>
      </c>
      <c r="C74" s="22">
        <v>47.716105550999998</v>
      </c>
      <c r="D74" s="21" t="str">
        <f>IF($B74="N/A","N/A",IF(C74&gt;70,"No",IF(C74&lt;35,"No","Yes")))</f>
        <v>Yes</v>
      </c>
      <c r="E74" s="22">
        <v>48.054025234999997</v>
      </c>
      <c r="F74" s="21" t="str">
        <f>IF($B74="N/A","N/A",IF(E74&gt;70,"No",IF(E74&lt;35,"No","Yes")))</f>
        <v>Yes</v>
      </c>
      <c r="G74" s="22">
        <v>50.920679886999999</v>
      </c>
      <c r="H74" s="21" t="str">
        <f>IF($B74="N/A","N/A",IF(G74&gt;70,"No",IF(G74&lt;35,"No","Yes")))</f>
        <v>Yes</v>
      </c>
      <c r="I74" s="22">
        <v>0.70820000000000005</v>
      </c>
      <c r="J74" s="22">
        <v>5.9649999999999999</v>
      </c>
      <c r="K74" s="21" t="str">
        <f t="shared" si="4"/>
        <v>Yes</v>
      </c>
    </row>
    <row r="75" spans="1:11">
      <c r="A75" s="19" t="s">
        <v>208</v>
      </c>
      <c r="B75" s="3" t="s">
        <v>133</v>
      </c>
      <c r="C75" s="22">
        <v>2.3581235698</v>
      </c>
      <c r="D75" s="21" t="str">
        <f>IF($B75="N/A","N/A",IF(C75&gt;1,"Yes","No"))</f>
        <v>Yes</v>
      </c>
      <c r="E75" s="22">
        <v>2.4589497041000001</v>
      </c>
      <c r="F75" s="21" t="str">
        <f>IF($B75="N/A","N/A",IF(E75&gt;1,"Yes","No"))</f>
        <v>Yes</v>
      </c>
      <c r="G75" s="22">
        <v>2.4920027816000001</v>
      </c>
      <c r="H75" s="21" t="str">
        <f>IF($B75="N/A","N/A",IF(G75&gt;1,"Yes","No"))</f>
        <v>Yes</v>
      </c>
      <c r="I75" s="22">
        <v>4.2759999999999998</v>
      </c>
      <c r="J75" s="22">
        <v>1.3440000000000001</v>
      </c>
      <c r="K75" s="21" t="str">
        <f t="shared" si="4"/>
        <v>Yes</v>
      </c>
    </row>
    <row r="76" spans="1:11">
      <c r="A76" s="19" t="s">
        <v>209</v>
      </c>
      <c r="B76" s="3" t="s">
        <v>51</v>
      </c>
      <c r="C76" s="22">
        <v>0.114416476</v>
      </c>
      <c r="D76" s="21" t="str">
        <f>IF($B76="N/A","N/A",IF(C76&gt;15,"No",IF(C76&lt;-15,"No","Yes")))</f>
        <v>N/A</v>
      </c>
      <c r="E76" s="22">
        <v>0</v>
      </c>
      <c r="F76" s="21" t="str">
        <f>IF($B76="N/A","N/A",IF(E76&gt;15,"No",IF(E76&lt;-15,"No","Yes")))</f>
        <v>N/A</v>
      </c>
      <c r="G76" s="22">
        <v>0</v>
      </c>
      <c r="H76" s="21" t="str">
        <f>IF($B76="N/A","N/A",IF(G76&gt;15,"No",IF(G76&lt;-15,"No","Yes")))</f>
        <v>N/A</v>
      </c>
      <c r="I76" s="22">
        <v>-100</v>
      </c>
      <c r="J76" s="22" t="s">
        <v>995</v>
      </c>
      <c r="K76" s="21" t="str">
        <f t="shared" si="4"/>
        <v>N/A</v>
      </c>
    </row>
    <row r="77" spans="1:11">
      <c r="A77" s="19" t="s">
        <v>210</v>
      </c>
      <c r="B77" s="3" t="s">
        <v>51</v>
      </c>
      <c r="C77" s="22">
        <v>36.079328756999999</v>
      </c>
      <c r="D77" s="21" t="str">
        <f>IF($B77="N/A","N/A",IF(C77&gt;15,"No",IF(C77&lt;-15,"No","Yes")))</f>
        <v>N/A</v>
      </c>
      <c r="E77" s="22">
        <v>47.411242604000002</v>
      </c>
      <c r="F77" s="21" t="str">
        <f>IF($B77="N/A","N/A",IF(E77&gt;15,"No",IF(E77&lt;-15,"No","Yes")))</f>
        <v>N/A</v>
      </c>
      <c r="G77" s="22">
        <v>69.436717662999996</v>
      </c>
      <c r="H77" s="21" t="str">
        <f>IF($B77="N/A","N/A",IF(G77&gt;15,"No",IF(G77&lt;-15,"No","Yes")))</f>
        <v>N/A</v>
      </c>
      <c r="I77" s="22">
        <v>31.41</v>
      </c>
      <c r="J77" s="22">
        <v>46.46</v>
      </c>
      <c r="K77" s="21" t="str">
        <f t="shared" si="4"/>
        <v>No</v>
      </c>
    </row>
    <row r="78" spans="1:11">
      <c r="A78" s="19" t="s">
        <v>211</v>
      </c>
      <c r="B78" s="3" t="s">
        <v>51</v>
      </c>
      <c r="C78" s="22">
        <v>100</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108389</v>
      </c>
      <c r="D6" s="21" t="str">
        <f>IF($B6="N/A","N/A",IF(C6&gt;15,"No",IF(C6&lt;-15,"No","Yes")))</f>
        <v>N/A</v>
      </c>
      <c r="E6" s="20">
        <v>118571</v>
      </c>
      <c r="F6" s="21" t="str">
        <f>IF($B6="N/A","N/A",IF(E6&gt;15,"No",IF(E6&lt;-15,"No","Yes")))</f>
        <v>N/A</v>
      </c>
      <c r="G6" s="20">
        <v>125476</v>
      </c>
      <c r="H6" s="21" t="str">
        <f>IF($B6="N/A","N/A",IF(G6&gt;15,"No",IF(G6&lt;-15,"No","Yes")))</f>
        <v>N/A</v>
      </c>
      <c r="I6" s="22">
        <v>9.3940000000000001</v>
      </c>
      <c r="J6" s="22">
        <v>5.8239999999999998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108389</v>
      </c>
      <c r="D9" s="21" t="str">
        <f>IF($B9="N/A","N/A",IF(C9&gt;15,"No",IF(C9&lt;-15,"No","Yes")))</f>
        <v>N/A</v>
      </c>
      <c r="E9" s="20">
        <v>118571</v>
      </c>
      <c r="F9" s="21" t="str">
        <f>IF($B9="N/A","N/A",IF(E9&gt;15,"No",IF(E9&lt;-15,"No","Yes")))</f>
        <v>N/A</v>
      </c>
      <c r="G9" s="20">
        <v>125476</v>
      </c>
      <c r="H9" s="21" t="str">
        <f>IF($B9="N/A","N/A",IF(G9&gt;15,"No",IF(G9&lt;-15,"No","Yes")))</f>
        <v>N/A</v>
      </c>
      <c r="I9" s="22">
        <v>9.3940000000000001</v>
      </c>
      <c r="J9" s="22">
        <v>5.8239999999999998</v>
      </c>
      <c r="K9" s="21" t="str">
        <f t="shared" ref="K9:K18" si="0">IF(J9="Div by 0", "N/A", IF(J9="N/A","N/A", IF(J9&gt;15, "No", IF(J9&lt;-15, "No", "Yes"))))</f>
        <v>Yes</v>
      </c>
    </row>
    <row r="10" spans="1:11">
      <c r="A10" s="158" t="s">
        <v>714</v>
      </c>
      <c r="B10" s="3" t="s">
        <v>53</v>
      </c>
      <c r="C10" s="23">
        <v>0.29892332249999998</v>
      </c>
      <c r="D10" s="21" t="str">
        <f>IF($B10="N/A","N/A",IF(C10&gt;20,"No",IF(C10&lt;5,"No","Yes")))</f>
        <v>No</v>
      </c>
      <c r="E10" s="23">
        <v>0.40903762300000002</v>
      </c>
      <c r="F10" s="21" t="str">
        <f>IF($B10="N/A","N/A",IF(E10&gt;20,"No",IF(E10&lt;5,"No","Yes")))</f>
        <v>No</v>
      </c>
      <c r="G10" s="23">
        <v>0.52759093369999999</v>
      </c>
      <c r="H10" s="21" t="str">
        <f>IF($B10="N/A","N/A",IF(G10&gt;20,"No",IF(G10&lt;5,"No","Yes")))</f>
        <v>No</v>
      </c>
      <c r="I10" s="22">
        <v>36.840000000000003</v>
      </c>
      <c r="J10" s="22">
        <v>28.98</v>
      </c>
      <c r="K10" s="21" t="str">
        <f t="shared" si="0"/>
        <v>No</v>
      </c>
    </row>
    <row r="11" spans="1:11">
      <c r="A11" s="158" t="s">
        <v>715</v>
      </c>
      <c r="B11" s="3" t="s">
        <v>52</v>
      </c>
      <c r="C11" s="23">
        <v>33.241380583000002</v>
      </c>
      <c r="D11" s="21" t="str">
        <f>IF($B11="N/A","N/A",IF(C11&gt;1,"Yes","No"))</f>
        <v>Yes</v>
      </c>
      <c r="E11" s="23">
        <v>62.322152971999998</v>
      </c>
      <c r="F11" s="21" t="str">
        <f>IF($B11="N/A","N/A",IF(E11&gt;1,"Yes","No"))</f>
        <v>Yes</v>
      </c>
      <c r="G11" s="23">
        <v>47.958972234000001</v>
      </c>
      <c r="H11" s="21" t="str">
        <f>IF($B11="N/A","N/A",IF(G11&gt;1,"Yes","No"))</f>
        <v>Yes</v>
      </c>
      <c r="I11" s="22">
        <v>87.48</v>
      </c>
      <c r="J11" s="22">
        <v>-23</v>
      </c>
      <c r="K11" s="21" t="str">
        <f t="shared" si="0"/>
        <v>No</v>
      </c>
    </row>
    <row r="12" spans="1:11">
      <c r="A12" s="158" t="s">
        <v>716</v>
      </c>
      <c r="B12" s="3" t="s">
        <v>51</v>
      </c>
      <c r="C12" s="23">
        <v>93.000277546000007</v>
      </c>
      <c r="D12" s="21" t="str">
        <f>IF($B12="N/A","N/A",IF(C12&gt;15,"No",IF(C12&lt;-15,"No","Yes")))</f>
        <v>N/A</v>
      </c>
      <c r="E12" s="23">
        <v>91.370304211000004</v>
      </c>
      <c r="F12" s="21" t="str">
        <f>IF($B12="N/A","N/A",IF(E12&gt;15,"No",IF(E12&lt;-15,"No","Yes")))</f>
        <v>N/A</v>
      </c>
      <c r="G12" s="23">
        <v>82.888811340000004</v>
      </c>
      <c r="H12" s="21" t="str">
        <f>IF($B12="N/A","N/A",IF(G12&gt;15,"No",IF(G12&lt;-15,"No","Yes")))</f>
        <v>N/A</v>
      </c>
      <c r="I12" s="22">
        <v>-1.75</v>
      </c>
      <c r="J12" s="22">
        <v>-9.2799999999999994</v>
      </c>
      <c r="K12" s="21" t="str">
        <f t="shared" si="0"/>
        <v>Yes</v>
      </c>
    </row>
    <row r="13" spans="1:11">
      <c r="A13" s="158" t="s">
        <v>717</v>
      </c>
      <c r="B13" s="3" t="s">
        <v>51</v>
      </c>
      <c r="C13" s="31">
        <v>1750.9341105000001</v>
      </c>
      <c r="D13" s="21" t="str">
        <f>IF($B13="N/A","N/A",IF(C13&gt;15,"No",IF(C13&lt;-15,"No","Yes")))</f>
        <v>N/A</v>
      </c>
      <c r="E13" s="31">
        <v>1602.5626827000001</v>
      </c>
      <c r="F13" s="21" t="str">
        <f>IF($B13="N/A","N/A",IF(E13&gt;15,"No",IF(E13&lt;-15,"No","Yes")))</f>
        <v>N/A</v>
      </c>
      <c r="G13" s="31">
        <v>1543.487678</v>
      </c>
      <c r="H13" s="21" t="str">
        <f>IF($B13="N/A","N/A",IF(G13&gt;15,"No",IF(G13&lt;-15,"No","Yes")))</f>
        <v>N/A</v>
      </c>
      <c r="I13" s="22">
        <v>-8.4700000000000006</v>
      </c>
      <c r="J13" s="22">
        <v>-3.69</v>
      </c>
      <c r="K13" s="21" t="str">
        <f t="shared" si="0"/>
        <v>Yes</v>
      </c>
    </row>
    <row r="14" spans="1:11" ht="12.75" customHeight="1">
      <c r="A14" s="72" t="s">
        <v>865</v>
      </c>
      <c r="B14" s="70" t="s">
        <v>51</v>
      </c>
      <c r="C14" s="39">
        <v>25</v>
      </c>
      <c r="D14" s="70" t="s">
        <v>51</v>
      </c>
      <c r="E14" s="39">
        <v>3</v>
      </c>
      <c r="F14" s="70" t="s">
        <v>51</v>
      </c>
      <c r="G14" s="39">
        <v>0</v>
      </c>
      <c r="H14" s="21" t="str">
        <f>IF($B14="N/A","N/A",IF(G14&gt;15,"No",IF(G14&lt;-15,"No","Yes")))</f>
        <v>N/A</v>
      </c>
      <c r="I14" s="70" t="s">
        <v>997</v>
      </c>
      <c r="J14" s="41">
        <v>-100</v>
      </c>
      <c r="K14" s="21" t="str">
        <f t="shared" si="0"/>
        <v>No</v>
      </c>
    </row>
    <row r="15" spans="1:11" ht="25.5">
      <c r="A15" s="2" t="s">
        <v>866</v>
      </c>
      <c r="B15" s="70" t="s">
        <v>51</v>
      </c>
      <c r="C15" s="31" t="s">
        <v>51</v>
      </c>
      <c r="D15" s="21" t="str">
        <f>IF($B15="N/A","N/A",IF(C15&gt;60,"No",IF(C15&lt;15,"No","Yes")))</f>
        <v>N/A</v>
      </c>
      <c r="E15" s="31">
        <v>3041.6666667</v>
      </c>
      <c r="F15" s="21" t="str">
        <f>IF($B15="N/A","N/A",IF(E15&gt;60,"No",IF(E15&lt;15,"No","Yes")))</f>
        <v>N/A</v>
      </c>
      <c r="G15" s="31" t="s">
        <v>995</v>
      </c>
      <c r="H15" s="21" t="str">
        <f>IF($B15="N/A","N/A",IF(G15&gt;60,"No",IF(G15&lt;15,"No","Yes")))</f>
        <v>N/A</v>
      </c>
      <c r="I15" s="22" t="s">
        <v>51</v>
      </c>
      <c r="J15" s="22" t="s">
        <v>995</v>
      </c>
      <c r="K15" s="21" t="str">
        <f t="shared" si="0"/>
        <v>N/A</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108065</v>
      </c>
      <c r="D20" s="21" t="str">
        <f>IF($B20="N/A","N/A",IF(C20&gt;15,"No",IF(C20&lt;-15,"No","Yes")))</f>
        <v>N/A</v>
      </c>
      <c r="E20" s="20">
        <v>118086</v>
      </c>
      <c r="F20" s="21" t="str">
        <f>IF($B20="N/A","N/A",IF(E20&gt;15,"No",IF(E20&lt;-15,"No","Yes")))</f>
        <v>N/A</v>
      </c>
      <c r="G20" s="20">
        <v>124814</v>
      </c>
      <c r="H20" s="21" t="str">
        <f>IF($B20="N/A","N/A",IF(G20&gt;15,"No",IF(G20&lt;-15,"No","Yes")))</f>
        <v>N/A</v>
      </c>
      <c r="I20" s="22">
        <v>9.2729999999999997</v>
      </c>
      <c r="J20" s="22">
        <v>5.6980000000000004</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129.20939482</v>
      </c>
      <c r="D24" s="21" t="str">
        <f>IF($B24="N/A","N/A",IF(C24&gt;100,"No",IF(C24&lt;50,"No","Yes")))</f>
        <v>No</v>
      </c>
      <c r="E24" s="31">
        <v>137.61138731</v>
      </c>
      <c r="F24" s="21" t="str">
        <f>IF($B24="N/A","N/A",IF(E24&gt;100,"No",IF(E24&lt;50,"No","Yes")))</f>
        <v>No</v>
      </c>
      <c r="G24" s="31">
        <v>147.68824282</v>
      </c>
      <c r="H24" s="21" t="str">
        <f>IF($B24="N/A","N/A",IF(G24&gt;100,"No",IF(G24&lt;50,"No","Yes")))</f>
        <v>No</v>
      </c>
      <c r="I24" s="22">
        <v>6.5030000000000001</v>
      </c>
      <c r="J24" s="22">
        <v>7.3230000000000004</v>
      </c>
      <c r="K24" s="21" t="str">
        <f t="shared" ref="K24:K49" si="4">IF(J24="Div by 0", "N/A", IF(J24="N/A","N/A", IF(J24&gt;15, "No", IF(J24&lt;-15, "No", "Yes"))))</f>
        <v>Yes</v>
      </c>
    </row>
    <row r="25" spans="1:11">
      <c r="A25" s="7" t="s">
        <v>221</v>
      </c>
      <c r="B25" s="3" t="s">
        <v>51</v>
      </c>
      <c r="C25" s="31">
        <v>274.99952543000001</v>
      </c>
      <c r="D25" s="21" t="str">
        <f>IF($B25="N/A","N/A",IF(C25&gt;15,"No",IF(C25&lt;-15,"No","Yes")))</f>
        <v>N/A</v>
      </c>
      <c r="E25" s="31">
        <v>297.21862780999999</v>
      </c>
      <c r="F25" s="21" t="str">
        <f>IF($B25="N/A","N/A",IF(E25&gt;15,"No",IF(E25&lt;-15,"No","Yes")))</f>
        <v>N/A</v>
      </c>
      <c r="G25" s="31">
        <v>312.23237296000002</v>
      </c>
      <c r="H25" s="21" t="str">
        <f>IF($B25="N/A","N/A",IF(G25&gt;15,"No",IF(G25&lt;-15,"No","Yes")))</f>
        <v>N/A</v>
      </c>
      <c r="I25" s="22">
        <v>8.08</v>
      </c>
      <c r="J25" s="22">
        <v>5.0510000000000002</v>
      </c>
      <c r="K25" s="21" t="str">
        <f t="shared" si="4"/>
        <v>Yes</v>
      </c>
    </row>
    <row r="26" spans="1:11">
      <c r="A26" s="7" t="s">
        <v>853</v>
      </c>
      <c r="B26" s="3" t="s">
        <v>51</v>
      </c>
      <c r="C26" s="31">
        <v>849.99588234999999</v>
      </c>
      <c r="D26" s="21" t="str">
        <f>IF($B26="N/A","N/A",IF(C26&gt;15,"No",IF(C26&lt;-15,"No","Yes")))</f>
        <v>N/A</v>
      </c>
      <c r="E26" s="31">
        <v>895.34518267999999</v>
      </c>
      <c r="F26" s="21" t="str">
        <f>IF($B26="N/A","N/A",IF(E26&gt;15,"No",IF(E26&lt;-15,"No","Yes")))</f>
        <v>N/A</v>
      </c>
      <c r="G26" s="31">
        <v>905.75729707999994</v>
      </c>
      <c r="H26" s="21" t="str">
        <f>IF($B26="N/A","N/A",IF(G26&gt;15,"No",IF(G26&lt;-15,"No","Yes")))</f>
        <v>N/A</v>
      </c>
      <c r="I26" s="22">
        <v>5.335</v>
      </c>
      <c r="J26" s="22">
        <v>1.163</v>
      </c>
      <c r="K26" s="21" t="str">
        <f t="shared" si="4"/>
        <v>Yes</v>
      </c>
    </row>
    <row r="27" spans="1:11">
      <c r="A27" s="7" t="s">
        <v>857</v>
      </c>
      <c r="B27" s="3" t="s">
        <v>51</v>
      </c>
      <c r="C27" s="31">
        <v>645.46233441000004</v>
      </c>
      <c r="D27" s="21" t="str">
        <f>IF($B27="N/A","N/A",IF(C27&gt;15,"No",IF(C27&lt;-15,"No","Yes")))</f>
        <v>N/A</v>
      </c>
      <c r="E27" s="31">
        <v>648.60246592999999</v>
      </c>
      <c r="F27" s="21" t="str">
        <f>IF($B27="N/A","N/A",IF(E27&gt;15,"No",IF(E27&lt;-15,"No","Yes")))</f>
        <v>N/A</v>
      </c>
      <c r="G27" s="31">
        <v>706.89670192999995</v>
      </c>
      <c r="H27" s="21" t="str">
        <f>IF($B27="N/A","N/A",IF(G27&gt;15,"No",IF(G27&lt;-15,"No","Yes")))</f>
        <v>N/A</v>
      </c>
      <c r="I27" s="22">
        <v>0.48649999999999999</v>
      </c>
      <c r="J27" s="22">
        <v>8.9879999999999995</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75.791421829000001</v>
      </c>
      <c r="D29" s="21" t="str">
        <f>IF($B29="N/A","N/A",IF(C29&gt;99,"No",IF(C29&lt;75,"No","Yes")))</f>
        <v>Yes</v>
      </c>
      <c r="E29" s="22">
        <v>78.237047575000005</v>
      </c>
      <c r="F29" s="21" t="str">
        <f>IF($B29="N/A","N/A",IF(E29&gt;99,"No",IF(E29&lt;75,"No","Yes")))</f>
        <v>Yes</v>
      </c>
      <c r="G29" s="22">
        <v>79.503100614000004</v>
      </c>
      <c r="H29" s="21" t="str">
        <f>IF($B29="N/A","N/A",IF(G29&gt;99,"No",IF(G29&lt;75,"No","Yes")))</f>
        <v>Yes</v>
      </c>
      <c r="I29" s="22">
        <v>3.2269999999999999</v>
      </c>
      <c r="J29" s="22">
        <v>1.6180000000000001</v>
      </c>
      <c r="K29" s="21" t="str">
        <f t="shared" si="4"/>
        <v>Yes</v>
      </c>
    </row>
    <row r="30" spans="1:11">
      <c r="A30" s="7" t="s">
        <v>120</v>
      </c>
      <c r="B30" s="3" t="s">
        <v>51</v>
      </c>
      <c r="C30" s="23">
        <v>99.973139285000002</v>
      </c>
      <c r="D30" s="21" t="str">
        <f>IF($B30="N/A","N/A",IF(C30&gt;15,"No",IF(C30&lt;-15,"No","Yes")))</f>
        <v>N/A</v>
      </c>
      <c r="E30" s="23">
        <v>99.966445496000006</v>
      </c>
      <c r="F30" s="21" t="str">
        <f>IF($B30="N/A","N/A",IF(E30&gt;15,"No",IF(E30&lt;-15,"No","Yes")))</f>
        <v>N/A</v>
      </c>
      <c r="G30" s="23">
        <v>99.989922504000006</v>
      </c>
      <c r="H30" s="21" t="str">
        <f>IF($B30="N/A","N/A",IF(G30&gt;15,"No",IF(G30&lt;-15,"No","Yes")))</f>
        <v>N/A</v>
      </c>
      <c r="I30" s="22">
        <v>-7.0000000000000001E-3</v>
      </c>
      <c r="J30" s="22">
        <v>2.35E-2</v>
      </c>
      <c r="K30" s="21" t="str">
        <f t="shared" si="4"/>
        <v>Yes</v>
      </c>
    </row>
    <row r="31" spans="1:11">
      <c r="A31" s="7" t="s">
        <v>122</v>
      </c>
      <c r="B31" s="3" t="s">
        <v>51</v>
      </c>
      <c r="C31" s="32">
        <v>12.932830170000001</v>
      </c>
      <c r="D31" s="21" t="str">
        <f>IF($B31="N/A","N/A",IF(C31&gt;15,"No",IF(C31&lt;-15,"No","Yes")))</f>
        <v>N/A</v>
      </c>
      <c r="E31" s="32">
        <v>11.514649833</v>
      </c>
      <c r="F31" s="21" t="str">
        <f>IF($B31="N/A","N/A",IF(E31&gt;15,"No",IF(E31&lt;-15,"No","Yes")))</f>
        <v>N/A</v>
      </c>
      <c r="G31" s="32">
        <v>10.72041201</v>
      </c>
      <c r="H31" s="21" t="str">
        <f>IF($B31="N/A","N/A",IF(G31&gt;15,"No",IF(G31&lt;-15,"No","Yes")))</f>
        <v>N/A</v>
      </c>
      <c r="I31" s="22">
        <v>-11</v>
      </c>
      <c r="J31" s="22">
        <v>-6.9</v>
      </c>
      <c r="K31" s="21" t="str">
        <f t="shared" si="4"/>
        <v>Yes</v>
      </c>
    </row>
    <row r="32" spans="1:11">
      <c r="A32" s="7" t="s">
        <v>223</v>
      </c>
      <c r="B32" s="25" t="s">
        <v>63</v>
      </c>
      <c r="C32" s="23">
        <v>21.253874982999999</v>
      </c>
      <c r="D32" s="21" t="str">
        <f>IF($B32="N/A","N/A",IF(C32&gt;20,"No",IF(C32&lt;=0,"No","Yes")))</f>
        <v>No</v>
      </c>
      <c r="E32" s="23">
        <v>19.075927713999999</v>
      </c>
      <c r="F32" s="21" t="str">
        <f>IF($B32="N/A","N/A",IF(E32&gt;20,"No",IF(E32&lt;=0,"No","Yes")))</f>
        <v>Yes</v>
      </c>
      <c r="G32" s="23">
        <v>18.024420336999999</v>
      </c>
      <c r="H32" s="21" t="str">
        <f>IF($B32="N/A","N/A",IF(G32&gt;20,"No",IF(G32&lt;=0,"No","Yes")))</f>
        <v>Yes</v>
      </c>
      <c r="I32" s="22">
        <v>-10.199999999999999</v>
      </c>
      <c r="J32" s="22">
        <v>-5.51</v>
      </c>
      <c r="K32" s="21" t="str">
        <f t="shared" si="4"/>
        <v>Yes</v>
      </c>
    </row>
    <row r="33" spans="1:11">
      <c r="A33" s="7" t="s">
        <v>121</v>
      </c>
      <c r="B33" s="3" t="s">
        <v>51</v>
      </c>
      <c r="C33" s="23">
        <v>95.624346916999997</v>
      </c>
      <c r="D33" s="21" t="str">
        <f>IF($B33="N/A","N/A",IF(C33&gt;15,"No",IF(C33&lt;-15,"No","Yes")))</f>
        <v>N/A</v>
      </c>
      <c r="E33" s="23">
        <v>95.671668294</v>
      </c>
      <c r="F33" s="21" t="str">
        <f>IF($B33="N/A","N/A",IF(E33&gt;15,"No",IF(E33&lt;-15,"No","Yes")))</f>
        <v>N/A</v>
      </c>
      <c r="G33" s="23">
        <v>95.092679024000006</v>
      </c>
      <c r="H33" s="21" t="str">
        <f>IF($B33="N/A","N/A",IF(G33&gt;15,"No",IF(G33&lt;-15,"No","Yes")))</f>
        <v>N/A</v>
      </c>
      <c r="I33" s="22">
        <v>4.9500000000000002E-2</v>
      </c>
      <c r="J33" s="22">
        <v>-0.60499999999999998</v>
      </c>
      <c r="K33" s="21" t="str">
        <f t="shared" si="4"/>
        <v>Yes</v>
      </c>
    </row>
    <row r="34" spans="1:11">
      <c r="A34" s="7" t="s">
        <v>123</v>
      </c>
      <c r="B34" s="3" t="s">
        <v>51</v>
      </c>
      <c r="C34" s="32">
        <v>9.3063789099999994</v>
      </c>
      <c r="D34" s="21" t="str">
        <f>IF($B34="N/A","N/A",IF(C34&gt;15,"No",IF(C34&lt;-15,"No","Yes")))</f>
        <v>N/A</v>
      </c>
      <c r="E34" s="32">
        <v>9.1140086307000008</v>
      </c>
      <c r="F34" s="21" t="str">
        <f>IF($B34="N/A","N/A",IF(E34&gt;15,"No",IF(E34&lt;-15,"No","Yes")))</f>
        <v>N/A</v>
      </c>
      <c r="G34" s="32">
        <v>9.3809189921999998</v>
      </c>
      <c r="H34" s="21" t="str">
        <f>IF($B34="N/A","N/A",IF(G34&gt;15,"No",IF(G34&lt;-15,"No","Yes")))</f>
        <v>N/A</v>
      </c>
      <c r="I34" s="22">
        <v>-2.0699999999999998</v>
      </c>
      <c r="J34" s="22">
        <v>2.9289999999999998</v>
      </c>
      <c r="K34" s="21" t="str">
        <f t="shared" si="4"/>
        <v>Yes</v>
      </c>
    </row>
    <row r="35" spans="1:11">
      <c r="A35" s="7" t="s">
        <v>854</v>
      </c>
      <c r="B35" s="25" t="s">
        <v>64</v>
      </c>
      <c r="C35" s="23">
        <v>1.2094572711</v>
      </c>
      <c r="D35" s="21" t="str">
        <f>IF($B35="N/A","N/A",IF(C35&gt;10,"No",IF(C35&lt;=0,"No","Yes")))</f>
        <v>Yes</v>
      </c>
      <c r="E35" s="23">
        <v>1.1491624748</v>
      </c>
      <c r="F35" s="21" t="str">
        <f>IF($B35="N/A","N/A",IF(E35&gt;10,"No",IF(E35&lt;=0,"No","Yes")))</f>
        <v>Yes</v>
      </c>
      <c r="G35" s="23">
        <v>0.98546637400000003</v>
      </c>
      <c r="H35" s="21" t="str">
        <f>IF($B35="N/A","N/A",IF(G35&gt;10,"No",IF(G35&lt;=0,"No","Yes")))</f>
        <v>Yes</v>
      </c>
      <c r="I35" s="22">
        <v>-4.99</v>
      </c>
      <c r="J35" s="22">
        <v>-14.2</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5.2027543993999998</v>
      </c>
      <c r="D37" s="21" t="str">
        <f>IF($B37="N/A","N/A",IF(C37&gt;15,"No",IF(C37&lt;-15,"No","Yes")))</f>
        <v>N/A</v>
      </c>
      <c r="E37" s="32">
        <v>5.2240235814</v>
      </c>
      <c r="F37" s="21" t="str">
        <f>IF($B37="N/A","N/A",IF(E37&gt;15,"No",IF(E37&lt;-15,"No","Yes")))</f>
        <v>N/A</v>
      </c>
      <c r="G37" s="32">
        <v>6.1</v>
      </c>
      <c r="H37" s="21" t="str">
        <f>IF($B37="N/A","N/A",IF(G37&gt;15,"No",IF(G37&lt;-15,"No","Yes")))</f>
        <v>N/A</v>
      </c>
      <c r="I37" s="22">
        <v>0.4088</v>
      </c>
      <c r="J37" s="22">
        <v>16.77</v>
      </c>
      <c r="K37" s="21" t="str">
        <f t="shared" si="4"/>
        <v>No</v>
      </c>
    </row>
    <row r="38" spans="1:11">
      <c r="A38" s="7" t="s">
        <v>858</v>
      </c>
      <c r="B38" s="25" t="s">
        <v>55</v>
      </c>
      <c r="C38" s="23">
        <v>1.7452459168000001</v>
      </c>
      <c r="D38" s="21" t="str">
        <f>IF($B38="N/A","N/A",IF(C38&gt;5,"No",IF(C38&lt;=0,"No","Yes")))</f>
        <v>Yes</v>
      </c>
      <c r="E38" s="23">
        <v>1.537862236</v>
      </c>
      <c r="F38" s="21" t="str">
        <f>IF($B38="N/A","N/A",IF(E38&gt;5,"No",IF(E38&lt;=0,"No","Yes")))</f>
        <v>Yes</v>
      </c>
      <c r="G38" s="23">
        <v>1.4870126749000001</v>
      </c>
      <c r="H38" s="21" t="str">
        <f>IF($B38="N/A","N/A",IF(G38&gt;5,"No",IF(G38&lt;=0,"No","Yes")))</f>
        <v>Yes</v>
      </c>
      <c r="I38" s="22">
        <v>-11.9</v>
      </c>
      <c r="J38" s="22">
        <v>-3.31</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8.0450689289999993</v>
      </c>
      <c r="D40" s="21" t="str">
        <f>IF($B40="N/A","N/A",IF(C40&gt;15,"No",IF(C40&lt;-15,"No","Yes")))</f>
        <v>N/A</v>
      </c>
      <c r="E40" s="32">
        <v>8.4856828193999991</v>
      </c>
      <c r="F40" s="21" t="str">
        <f>IF($B40="N/A","N/A",IF(E40&gt;15,"No",IF(E40&lt;-15,"No","Yes")))</f>
        <v>N/A</v>
      </c>
      <c r="G40" s="32">
        <v>7.7925646551999996</v>
      </c>
      <c r="H40" s="21" t="str">
        <f>IF($B40="N/A","N/A",IF(G40&gt;15,"No",IF(G40&lt;-15,"No","Yes")))</f>
        <v>N/A</v>
      </c>
      <c r="I40" s="22">
        <v>5.4770000000000003</v>
      </c>
      <c r="J40" s="22">
        <v>-8.17</v>
      </c>
      <c r="K40" s="21" t="str">
        <f t="shared" si="4"/>
        <v>Yes</v>
      </c>
    </row>
    <row r="41" spans="1:11">
      <c r="A41" s="207" t="s">
        <v>768</v>
      </c>
      <c r="B41" s="197"/>
      <c r="C41" s="197"/>
      <c r="D41" s="197"/>
      <c r="E41" s="197"/>
      <c r="F41" s="197"/>
      <c r="G41" s="197"/>
      <c r="H41" s="197"/>
      <c r="I41" s="197"/>
      <c r="J41" s="197"/>
      <c r="K41" s="198"/>
    </row>
    <row r="42" spans="1:11">
      <c r="A42" s="7" t="s">
        <v>60</v>
      </c>
      <c r="B42" s="3" t="s">
        <v>65</v>
      </c>
      <c r="C42" s="23">
        <v>0.95035395359999997</v>
      </c>
      <c r="D42" s="21" t="str">
        <f>IF($B42="N/A","N/A",IF(C42&gt;20,"No",IF(C42&lt;1,"No","Yes")))</f>
        <v>No</v>
      </c>
      <c r="E42" s="23">
        <v>0.85192148099999998</v>
      </c>
      <c r="F42" s="21" t="str">
        <f>IF($B42="N/A","N/A",IF(E42&gt;20,"No",IF(E42&lt;1,"No","Yes")))</f>
        <v>No</v>
      </c>
      <c r="G42" s="23">
        <v>0.89252808179999998</v>
      </c>
      <c r="H42" s="21" t="str">
        <f>IF($B42="N/A","N/A",IF(G42&gt;20,"No",IF(G42&lt;1,"No","Yes")))</f>
        <v>No</v>
      </c>
      <c r="I42" s="22">
        <v>-10.4</v>
      </c>
      <c r="J42" s="22">
        <v>4.766</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99.862996138</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25.243140702000002</v>
      </c>
      <c r="D47" s="21" t="str">
        <f>IF($B47="N/A","N/A",IF(C47&gt;30,"No",IF(C47&lt;5,"No","Yes")))</f>
        <v>Yes</v>
      </c>
      <c r="E47" s="23">
        <v>23.880900360999998</v>
      </c>
      <c r="F47" s="21" t="str">
        <f>IF($B47="N/A","N/A",IF(E47&gt;30,"No",IF(E47&lt;5,"No","Yes")))</f>
        <v>Yes</v>
      </c>
      <c r="G47" s="23">
        <v>21.109010207000001</v>
      </c>
      <c r="H47" s="21" t="str">
        <f>IF($B47="N/A","N/A",IF(G47&gt;30,"No",IF(G47&lt;5,"No","Yes")))</f>
        <v>Yes</v>
      </c>
      <c r="I47" s="22">
        <v>-5.4</v>
      </c>
      <c r="J47" s="22">
        <v>-11.6</v>
      </c>
      <c r="K47" s="21" t="str">
        <f t="shared" si="4"/>
        <v>Yes</v>
      </c>
    </row>
    <row r="48" spans="1:11">
      <c r="A48" s="7" t="s">
        <v>205</v>
      </c>
      <c r="B48" s="3" t="s">
        <v>10</v>
      </c>
      <c r="C48" s="23">
        <v>48.756766761000002</v>
      </c>
      <c r="D48" s="21" t="str">
        <f>IF($B48="N/A","N/A",IF(C48&gt;75,"No",IF(C48&lt;15,"No","Yes")))</f>
        <v>Yes</v>
      </c>
      <c r="E48" s="23">
        <v>47.493352303000002</v>
      </c>
      <c r="F48" s="21" t="str">
        <f>IF($B48="N/A","N/A",IF(E48&gt;75,"No",IF(E48&lt;15,"No","Yes")))</f>
        <v>Yes</v>
      </c>
      <c r="G48" s="23">
        <v>47.451407695</v>
      </c>
      <c r="H48" s="21" t="str">
        <f>IF($B48="N/A","N/A",IF(G48&gt;75,"No",IF(G48&lt;15,"No","Yes")))</f>
        <v>Yes</v>
      </c>
      <c r="I48" s="22">
        <v>-2.59</v>
      </c>
      <c r="J48" s="22">
        <v>-8.7999999999999995E-2</v>
      </c>
      <c r="K48" s="21" t="str">
        <f t="shared" si="4"/>
        <v>Yes</v>
      </c>
    </row>
    <row r="49" spans="1:11">
      <c r="A49" s="7" t="s">
        <v>206</v>
      </c>
      <c r="B49" s="3" t="s">
        <v>11</v>
      </c>
      <c r="C49" s="23">
        <v>26.000092537</v>
      </c>
      <c r="D49" s="21" t="str">
        <f>IF($B49="N/A","N/A",IF(C49&gt;70,"No",IF(C49&lt;25,"No","Yes")))</f>
        <v>Yes</v>
      </c>
      <c r="E49" s="23">
        <v>28.625747337</v>
      </c>
      <c r="F49" s="21" t="str">
        <f>IF($B49="N/A","N/A",IF(E49&gt;70,"No",IF(E49&lt;25,"No","Yes")))</f>
        <v>Yes</v>
      </c>
      <c r="G49" s="23">
        <v>31.439582097999999</v>
      </c>
      <c r="H49" s="21" t="str">
        <f>IF($B49="N/A","N/A",IF(G49&gt;70,"No",IF(G49&lt;25,"No","Yes")))</f>
        <v>Yes</v>
      </c>
      <c r="I49" s="22">
        <v>10.1</v>
      </c>
      <c r="J49" s="22">
        <v>9.83</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99.855785409000006</v>
      </c>
      <c r="H51" s="21" t="str">
        <f>IF($B51="N/A","N/A",IF(G51&gt;100,"No",IF(G51&lt;95,"No","Yes")))</f>
        <v>Yes</v>
      </c>
      <c r="I51" s="22" t="s">
        <v>51</v>
      </c>
      <c r="J51" s="22" t="s">
        <v>51</v>
      </c>
      <c r="K51" s="21" t="str">
        <f>IF(J51="Div by 0", "N/A", IF(J51="N/A","N/A", IF(J51&gt;15, "No", IF(J51&lt;-15, "No", "Yes"))))</f>
        <v>N/A</v>
      </c>
    </row>
    <row r="52" spans="1:11">
      <c r="A52" s="7" t="s">
        <v>718</v>
      </c>
      <c r="B52" s="3" t="s">
        <v>66</v>
      </c>
      <c r="C52" s="23">
        <v>2.7131818813000002</v>
      </c>
      <c r="D52" s="21" t="str">
        <f>IF($B52="N/A","N/A",IF(C52&gt;5,"No",IF(C52&lt;1,"No","Yes")))</f>
        <v>Yes</v>
      </c>
      <c r="E52" s="23">
        <v>2.6734752637999999</v>
      </c>
      <c r="F52" s="21" t="str">
        <f>IF($B52="N/A","N/A",IF(E52&gt;5,"No",IF(E52&lt;1,"No","Yes")))</f>
        <v>Yes</v>
      </c>
      <c r="G52" s="23">
        <v>2.5766340313999998</v>
      </c>
      <c r="H52" s="21" t="str">
        <f>IF($B52="N/A","N/A",IF(G52&gt;5,"No",IF(G52&lt;1,"No","Yes")))</f>
        <v>Yes</v>
      </c>
      <c r="I52" s="22">
        <v>-1.46</v>
      </c>
      <c r="J52" s="22">
        <v>-3.62</v>
      </c>
      <c r="K52" s="21" t="str">
        <f>IF(J52="Div by 0", "N/A", IF(J52="N/A","N/A", IF(J52&gt;15, "No", IF(J52&lt;-15, "No", "Yes"))))</f>
        <v>Yes</v>
      </c>
    </row>
    <row r="53" spans="1:11">
      <c r="A53" s="7" t="s">
        <v>720</v>
      </c>
      <c r="B53" s="3" t="s">
        <v>67</v>
      </c>
      <c r="C53" s="23">
        <v>95.114977096999993</v>
      </c>
      <c r="D53" s="21" t="str">
        <f>IF($B53="N/A","N/A",IF(C53&gt;98,"No",IF(C53&lt;8,"No","Yes")))</f>
        <v>Yes</v>
      </c>
      <c r="E53" s="23">
        <v>94.886777433000006</v>
      </c>
      <c r="F53" s="21" t="str">
        <f>IF($B53="N/A","N/A",IF(E53&gt;98,"No",IF(E53&lt;8,"No","Yes")))</f>
        <v>Yes</v>
      </c>
      <c r="G53" s="23">
        <v>95.599852580999993</v>
      </c>
      <c r="H53" s="21" t="str">
        <f>IF($B53="N/A","N/A",IF(G53&gt;98,"No",IF(G53&lt;8,"No","Yes")))</f>
        <v>Yes</v>
      </c>
      <c r="I53" s="22">
        <v>-0.24</v>
      </c>
      <c r="J53" s="22">
        <v>0.75149999999999995</v>
      </c>
      <c r="K53" s="21" t="str">
        <f>IF(J53="Div by 0", "N/A", IF(J53="N/A","N/A", IF(J53&gt;15, "No", IF(J53&lt;-15, "No", "Yes"))))</f>
        <v>Yes</v>
      </c>
    </row>
    <row r="54" spans="1:11">
      <c r="A54" s="7" t="s">
        <v>721</v>
      </c>
      <c r="B54" s="25" t="s">
        <v>55</v>
      </c>
      <c r="C54" s="23">
        <v>0.53301253869999998</v>
      </c>
      <c r="D54" s="21" t="str">
        <f>IF($B54="N/A","N/A",IF(C54&gt;5,"No",IF(C54&lt;=0,"No","Yes")))</f>
        <v>Yes</v>
      </c>
      <c r="E54" s="23">
        <v>0.44035702789999998</v>
      </c>
      <c r="F54" s="21" t="str">
        <f>IF($B54="N/A","N/A",IF(E54&gt;5,"No",IF(E54&lt;=0,"No","Yes")))</f>
        <v>Yes</v>
      </c>
      <c r="G54" s="23">
        <v>0.43024019740000002</v>
      </c>
      <c r="H54" s="21" t="str">
        <f>IF($B54="N/A","N/A",IF(G54&gt;5,"No",IF(G54&lt;=0,"No","Yes")))</f>
        <v>Yes</v>
      </c>
      <c r="I54" s="22">
        <v>-17.399999999999999</v>
      </c>
      <c r="J54" s="22">
        <v>-2.2999999999999998</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324</v>
      </c>
      <c r="D56" s="21" t="str">
        <f>IF($B56="N/A","N/A",IF(C56&gt;15,"No",IF(C56&lt;-15,"No","Yes")))</f>
        <v>N/A</v>
      </c>
      <c r="E56" s="20">
        <v>485</v>
      </c>
      <c r="F56" s="21" t="str">
        <f>IF($B56="N/A","N/A",IF(E56&gt;15,"No",IF(E56&lt;-15,"No","Yes")))</f>
        <v>N/A</v>
      </c>
      <c r="G56" s="20">
        <v>662</v>
      </c>
      <c r="H56" s="21" t="str">
        <f>IF($B56="N/A","N/A",IF(G56&gt;15,"No",IF(G56&lt;-15,"No","Yes")))</f>
        <v>N/A</v>
      </c>
      <c r="I56" s="22">
        <v>49.69</v>
      </c>
      <c r="J56" s="22">
        <v>36.49</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787.24382716000002</v>
      </c>
      <c r="D59" s="21" t="str">
        <f>IF($B59="N/A","N/A",IF(C59&gt;15,"No",IF(C59&lt;-15,"No","Yes")))</f>
        <v>N/A</v>
      </c>
      <c r="E59" s="31">
        <v>1111.5731959</v>
      </c>
      <c r="F59" s="21" t="str">
        <f>IF($B59="N/A","N/A",IF(E59&gt;15,"No",IF(E59&lt;-15,"No","Yes")))</f>
        <v>N/A</v>
      </c>
      <c r="G59" s="31">
        <v>1097.6722053999999</v>
      </c>
      <c r="H59" s="21" t="str">
        <f>IF($B59="N/A","N/A",IF(G59&gt;15,"No",IF(G59&lt;-15,"No","Yes")))</f>
        <v>N/A</v>
      </c>
      <c r="I59" s="22">
        <v>41.2</v>
      </c>
      <c r="J59" s="22">
        <v>-1.25</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100</v>
      </c>
      <c r="F61" s="21" t="str">
        <f>IF($B61="N/A","N/A",IF(E61&gt;99,"No",IF(E61&lt;75,"No","Yes")))</f>
        <v>No</v>
      </c>
      <c r="G61" s="22">
        <v>100</v>
      </c>
      <c r="H61" s="21" t="str">
        <f>IF($B61="N/A","N/A",IF(G61&gt;99,"No",IF(G61&lt;75,"No","Yes")))</f>
        <v>No</v>
      </c>
      <c r="I61" s="22">
        <v>0</v>
      </c>
      <c r="J61" s="22">
        <v>0</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995</v>
      </c>
      <c r="J63" s="22" t="s">
        <v>995</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99.691358025</v>
      </c>
      <c r="D68" s="21" t="str">
        <f>IF($B68="N/A","N/A",IF(C68&gt;100,"No",IF(C68&lt;95,"No","Yes")))</f>
        <v>Yes</v>
      </c>
      <c r="E68" s="23">
        <v>100</v>
      </c>
      <c r="F68" s="21" t="str">
        <f>IF($B68="N/A","N/A",IF(E68&gt;100,"No",IF(E68&lt;95,"No","Yes")))</f>
        <v>Yes</v>
      </c>
      <c r="G68" s="23">
        <v>100</v>
      </c>
      <c r="H68" s="21" t="str">
        <f>IF($B68="N/A","N/A",IF(G68&gt;100,"No",IF(G68&lt;95,"No","Yes")))</f>
        <v>Yes</v>
      </c>
      <c r="I68" s="22">
        <v>0.30959999999999999</v>
      </c>
      <c r="J68" s="22">
        <v>0</v>
      </c>
      <c r="K68" s="21" t="str">
        <f t="shared" si="6"/>
        <v>Yes</v>
      </c>
    </row>
    <row r="69" spans="1:11">
      <c r="A69" s="7" t="s">
        <v>204</v>
      </c>
      <c r="B69" s="3" t="s">
        <v>57</v>
      </c>
      <c r="C69" s="23">
        <v>13.622291022000001</v>
      </c>
      <c r="D69" s="21" t="str">
        <f>IF($B69="N/A","N/A",IF(C69&gt;30,"No",IF(C69&lt;5,"No","Yes")))</f>
        <v>Yes</v>
      </c>
      <c r="E69" s="23">
        <v>13.608247423</v>
      </c>
      <c r="F69" s="21" t="str">
        <f>IF($B69="N/A","N/A",IF(E69&gt;30,"No",IF(E69&lt;5,"No","Yes")))</f>
        <v>Yes</v>
      </c>
      <c r="G69" s="23">
        <v>12.688821752000001</v>
      </c>
      <c r="H69" s="21" t="str">
        <f>IF($B69="N/A","N/A",IF(G69&gt;30,"No",IF(G69&lt;5,"No","Yes")))</f>
        <v>Yes</v>
      </c>
      <c r="I69" s="22">
        <v>-0.10299999999999999</v>
      </c>
      <c r="J69" s="22">
        <v>-6.76</v>
      </c>
      <c r="K69" s="21" t="str">
        <f t="shared" si="6"/>
        <v>Yes</v>
      </c>
    </row>
    <row r="70" spans="1:11">
      <c r="A70" s="7" t="s">
        <v>205</v>
      </c>
      <c r="B70" s="3" t="s">
        <v>10</v>
      </c>
      <c r="C70" s="23">
        <v>39.628482972</v>
      </c>
      <c r="D70" s="21" t="str">
        <f>IF($B70="N/A","N/A",IF(C70&gt;75,"No",IF(C70&lt;15,"No","Yes")))</f>
        <v>Yes</v>
      </c>
      <c r="E70" s="23">
        <v>43.092783505</v>
      </c>
      <c r="F70" s="21" t="str">
        <f>IF($B70="N/A","N/A",IF(E70&gt;75,"No",IF(E70&lt;15,"No","Yes")))</f>
        <v>Yes</v>
      </c>
      <c r="G70" s="23">
        <v>43.504531722000003</v>
      </c>
      <c r="H70" s="21" t="str">
        <f>IF($B70="N/A","N/A",IF(G70&gt;75,"No",IF(G70&lt;15,"No","Yes")))</f>
        <v>Yes</v>
      </c>
      <c r="I70" s="22">
        <v>8.7420000000000009</v>
      </c>
      <c r="J70" s="22">
        <v>0.95550000000000002</v>
      </c>
      <c r="K70" s="21" t="str">
        <f t="shared" si="6"/>
        <v>Yes</v>
      </c>
    </row>
    <row r="71" spans="1:11">
      <c r="A71" s="7" t="s">
        <v>206</v>
      </c>
      <c r="B71" s="3" t="s">
        <v>11</v>
      </c>
      <c r="C71" s="23">
        <v>46.749226006000001</v>
      </c>
      <c r="D71" s="21" t="str">
        <f>IF($B71="N/A","N/A",IF(C71&gt;70,"No",IF(C71&lt;25,"No","Yes")))</f>
        <v>Yes</v>
      </c>
      <c r="E71" s="23">
        <v>43.298969071999998</v>
      </c>
      <c r="F71" s="21" t="str">
        <f>IF($B71="N/A","N/A",IF(E71&gt;70,"No",IF(E71&lt;25,"No","Yes")))</f>
        <v>Yes</v>
      </c>
      <c r="G71" s="23">
        <v>43.806646526000002</v>
      </c>
      <c r="H71" s="21" t="str">
        <f>IF($B71="N/A","N/A",IF(G71&gt;70,"No",IF(G71&lt;25,"No","Yes")))</f>
        <v>Yes</v>
      </c>
      <c r="I71" s="22">
        <v>-7.38</v>
      </c>
      <c r="J71" s="22">
        <v>1.1719999999999999</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60.422960725000003</v>
      </c>
      <c r="H73" s="21" t="str">
        <f>IF($B73="N/A","N/A",IF(G73&gt;100,"No",IF(G73&lt;95,"No","Yes")))</f>
        <v>No</v>
      </c>
      <c r="I73" s="22" t="s">
        <v>51</v>
      </c>
      <c r="J73" s="22" t="s">
        <v>51</v>
      </c>
      <c r="K73" s="21" t="str">
        <f>IF(J73="Div by 0", "N/A", IF(J73="N/A","N/A", IF(J73&gt;15, "No", IF(J73&lt;-15, "No", "Yes"))))</f>
        <v>N/A</v>
      </c>
    </row>
    <row r="74" spans="1:11">
      <c r="A74" s="7" t="s">
        <v>718</v>
      </c>
      <c r="B74" s="3" t="s">
        <v>66</v>
      </c>
      <c r="C74" s="23">
        <v>2.1604938271999998</v>
      </c>
      <c r="D74" s="21" t="str">
        <f>IF($B74="N/A","N/A",IF(C74&gt;5,"No",IF(C74&lt;1,"No","Yes")))</f>
        <v>Yes</v>
      </c>
      <c r="E74" s="23">
        <v>3.5051546392000001</v>
      </c>
      <c r="F74" s="21" t="str">
        <f>IF($B74="N/A","N/A",IF(E74&gt;5,"No",IF(E74&lt;1,"No","Yes")))</f>
        <v>Yes</v>
      </c>
      <c r="G74" s="23">
        <v>3.6253776434999998</v>
      </c>
      <c r="H74" s="21" t="str">
        <f>IF($B74="N/A","N/A",IF(G74&gt;5,"No",IF(G74&lt;1,"No","Yes")))</f>
        <v>Yes</v>
      </c>
      <c r="I74" s="22">
        <v>62.24</v>
      </c>
      <c r="J74" s="22">
        <v>3.43</v>
      </c>
      <c r="K74" s="21" t="str">
        <f>IF(J74="Div by 0", "N/A", IF(J74="N/A","N/A", IF(J74&gt;15, "No", IF(J74&lt;-15, "No", "Yes"))))</f>
        <v>Yes</v>
      </c>
    </row>
    <row r="75" spans="1:11">
      <c r="A75" s="7" t="s">
        <v>720</v>
      </c>
      <c r="B75" s="3" t="s">
        <v>67</v>
      </c>
      <c r="C75" s="23">
        <v>7.0987654321000004</v>
      </c>
      <c r="D75" s="21" t="str">
        <f>IF($B75="N/A","N/A",IF(C75&gt;98,"No",IF(C75&lt;8,"No","Yes")))</f>
        <v>No</v>
      </c>
      <c r="E75" s="23">
        <v>18.556701030999999</v>
      </c>
      <c r="F75" s="21" t="str">
        <f>IF($B75="N/A","N/A",IF(E75&gt;98,"No",IF(E75&lt;8,"No","Yes")))</f>
        <v>Yes</v>
      </c>
      <c r="G75" s="23">
        <v>45.317220544000001</v>
      </c>
      <c r="H75" s="21" t="str">
        <f>IF($B75="N/A","N/A",IF(G75&gt;98,"No",IF(G75&lt;8,"No","Yes")))</f>
        <v>Yes</v>
      </c>
      <c r="I75" s="22">
        <v>161.4</v>
      </c>
      <c r="J75" s="22">
        <v>144.19999999999999</v>
      </c>
      <c r="K75" s="21" t="str">
        <f>IF(J75="Div by 0", "N/A", IF(J75="N/A","N/A", IF(J75&gt;15, "No", IF(J75&lt;-15, "No", "Yes"))))</f>
        <v>No</v>
      </c>
    </row>
    <row r="76" spans="1:11">
      <c r="A76" s="7" t="s">
        <v>721</v>
      </c>
      <c r="B76" s="25" t="s">
        <v>55</v>
      </c>
      <c r="C76" s="23">
        <v>0.30864197529999998</v>
      </c>
      <c r="D76" s="21" t="str">
        <f>IF($B76="N/A","N/A",IF(C76&gt;5,"No",IF(C76&lt;=0,"No","Yes")))</f>
        <v>Yes</v>
      </c>
      <c r="E76" s="23">
        <v>0.61855670100000004</v>
      </c>
      <c r="F76" s="21" t="str">
        <f>IF($B76="N/A","N/A",IF(E76&gt;5,"No",IF(E76&lt;=0,"No","Yes")))</f>
        <v>Yes</v>
      </c>
      <c r="G76" s="23">
        <v>1.2084592144999999</v>
      </c>
      <c r="H76" s="21" t="str">
        <f>IF($B76="N/A","N/A",IF(G76&gt;5,"No",IF(G76&lt;=0,"No","Yes")))</f>
        <v>Yes</v>
      </c>
      <c r="I76" s="22">
        <v>100.4</v>
      </c>
      <c r="J76" s="22">
        <v>95.37</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8152282</v>
      </c>
      <c r="D6" s="21" t="str">
        <f>IF($B6="N/A","N/A",IF(C6&gt;15,"No",IF(C6&lt;-15,"No","Yes")))</f>
        <v>N/A</v>
      </c>
      <c r="E6" s="39">
        <v>10482273</v>
      </c>
      <c r="F6" s="21" t="str">
        <f>IF($B6="N/A","N/A",IF(E6&gt;15,"No",IF(E6&lt;-15,"No","Yes")))</f>
        <v>N/A</v>
      </c>
      <c r="G6" s="39">
        <v>10523116</v>
      </c>
      <c r="H6" s="21" t="str">
        <f>IF($B6="N/A","N/A",IF(G6&gt;15,"No",IF(G6&lt;-15,"No","Yes")))</f>
        <v>N/A</v>
      </c>
      <c r="I6" s="41">
        <v>28.58</v>
      </c>
      <c r="J6" s="41">
        <v>0.3896</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3.7211175963000001</v>
      </c>
      <c r="D9" s="21" t="str">
        <f>IF($B9="N/A","N/A",IF(C9&gt;15,"No",IF(C9&lt;-15,"No","Yes")))</f>
        <v>N/A</v>
      </c>
      <c r="E9" s="21">
        <v>16.144265656999998</v>
      </c>
      <c r="F9" s="21" t="str">
        <f>IF($B9="N/A","N/A",IF(E9&gt;15,"No",IF(E9&lt;-15,"No","Yes")))</f>
        <v>N/A</v>
      </c>
      <c r="G9" s="21">
        <v>16.785531966000001</v>
      </c>
      <c r="H9" s="21" t="str">
        <f>IF($B9="N/A","N/A",IF(G9&gt;15,"No",IF(G9&lt;-15,"No","Yes")))</f>
        <v>N/A</v>
      </c>
      <c r="I9" s="41">
        <v>333.9</v>
      </c>
      <c r="J9" s="41">
        <v>3.972</v>
      </c>
      <c r="K9" s="21" t="str">
        <f t="shared" ref="K9:K26" si="0">IF(J9="Div by 0", "N/A", IF(J9="N/A","N/A", IF(J9&gt;15, "No", IF(J9&lt;-15, "No", "Yes"))))</f>
        <v>Yes</v>
      </c>
    </row>
    <row r="10" spans="1:11">
      <c r="A10" s="34" t="s">
        <v>21</v>
      </c>
      <c r="B10" s="70" t="s">
        <v>51</v>
      </c>
      <c r="C10" s="47">
        <v>7848926</v>
      </c>
      <c r="D10" s="21" t="str">
        <f>IF($B10="N/A","N/A",IF(C10&gt;15,"No",IF(C10&lt;-15,"No","Yes")))</f>
        <v>N/A</v>
      </c>
      <c r="E10" s="39">
        <v>8789987</v>
      </c>
      <c r="F10" s="21" t="str">
        <f>IF($B10="N/A","N/A",IF(E10&gt;15,"No",IF(E10&lt;-15,"No","Yes")))</f>
        <v>N/A</v>
      </c>
      <c r="G10" s="39">
        <v>8756755</v>
      </c>
      <c r="H10" s="21" t="str">
        <f>IF($B10="N/A","N/A",IF(G10&gt;15,"No",IF(G10&lt;-15,"No","Yes")))</f>
        <v>N/A</v>
      </c>
      <c r="I10" s="41">
        <v>11.99</v>
      </c>
      <c r="J10" s="41">
        <v>-0.378</v>
      </c>
      <c r="K10" s="21" t="str">
        <f t="shared" si="0"/>
        <v>Yes</v>
      </c>
    </row>
    <row r="11" spans="1:11">
      <c r="A11" s="152" t="s">
        <v>714</v>
      </c>
      <c r="B11" s="70" t="s">
        <v>53</v>
      </c>
      <c r="C11" s="9">
        <v>5.6282477372999997</v>
      </c>
      <c r="D11" s="21" t="str">
        <f>IF($B11="N/A","N/A",IF(C11&gt;20,"No",IF(C11&lt;5,"No","Yes")))</f>
        <v>Yes</v>
      </c>
      <c r="E11" s="21">
        <v>5.8439221809999999</v>
      </c>
      <c r="F11" s="21" t="str">
        <f>IF($B11="N/A","N/A",IF(E11&gt;20,"No",IF(E11&lt;5,"No","Yes")))</f>
        <v>Yes</v>
      </c>
      <c r="G11" s="21">
        <v>6.8834745290999999</v>
      </c>
      <c r="H11" s="21" t="str">
        <f>IF($B11="N/A","N/A",IF(G11&gt;20,"No",IF(G11&lt;5,"No","Yes")))</f>
        <v>Yes</v>
      </c>
      <c r="I11" s="41">
        <v>3.8319999999999999</v>
      </c>
      <c r="J11" s="41">
        <v>17.79</v>
      </c>
      <c r="K11" s="21" t="str">
        <f t="shared" si="0"/>
        <v>No</v>
      </c>
    </row>
    <row r="12" spans="1:11">
      <c r="A12" s="152" t="s">
        <v>715</v>
      </c>
      <c r="B12" s="70" t="s">
        <v>183</v>
      </c>
      <c r="C12" s="9">
        <v>0.48039693579999998</v>
      </c>
      <c r="D12" s="21" t="str">
        <f>IF($B12="N/A","N/A",IF(C12&gt;1,"Yes","No"))</f>
        <v>No</v>
      </c>
      <c r="E12" s="21">
        <v>0.44168438469999999</v>
      </c>
      <c r="F12" s="21" t="str">
        <f>IF($B12="N/A","N/A",IF(E12&gt;1,"Yes","No"))</f>
        <v>No</v>
      </c>
      <c r="G12" s="21">
        <v>0.36032754140000001</v>
      </c>
      <c r="H12" s="21" t="str">
        <f>IF($B12="N/A","N/A",IF(G12&gt;1,"Yes","No"))</f>
        <v>No</v>
      </c>
      <c r="I12" s="41">
        <v>-8.06</v>
      </c>
      <c r="J12" s="41">
        <v>-18.399999999999999</v>
      </c>
      <c r="K12" s="21" t="str">
        <f t="shared" si="0"/>
        <v>No</v>
      </c>
    </row>
    <row r="13" spans="1:11">
      <c r="A13" s="152" t="s">
        <v>716</v>
      </c>
      <c r="B13" s="70" t="s">
        <v>51</v>
      </c>
      <c r="C13" s="9">
        <v>71.068264998000004</v>
      </c>
      <c r="D13" s="21" t="str">
        <f>IF($B13="N/A","N/A",IF(C13&gt;15,"No",IF(C13&lt;-15,"No","Yes")))</f>
        <v>N/A</v>
      </c>
      <c r="E13" s="21">
        <v>79.569338552999994</v>
      </c>
      <c r="F13" s="21" t="str">
        <f>IF($B13="N/A","N/A",IF(E13&gt;15,"No",IF(E13&lt;-15,"No","Yes")))</f>
        <v>N/A</v>
      </c>
      <c r="G13" s="21">
        <v>78.493328684999994</v>
      </c>
      <c r="H13" s="21" t="str">
        <f>IF($B13="N/A","N/A",IF(G13&gt;15,"No",IF(G13&lt;-15,"No","Yes")))</f>
        <v>N/A</v>
      </c>
      <c r="I13" s="41">
        <v>11.96</v>
      </c>
      <c r="J13" s="41">
        <v>-1.35</v>
      </c>
      <c r="K13" s="21" t="str">
        <f t="shared" si="0"/>
        <v>Yes</v>
      </c>
    </row>
    <row r="14" spans="1:11">
      <c r="A14" s="152" t="s">
        <v>717</v>
      </c>
      <c r="B14" s="70" t="s">
        <v>51</v>
      </c>
      <c r="C14" s="92">
        <v>101.05216676000001</v>
      </c>
      <c r="D14" s="21" t="str">
        <f>IF($B14="N/A","N/A",IF(C14&gt;15,"No",IF(C14&lt;-15,"No","Yes")))</f>
        <v>N/A</v>
      </c>
      <c r="E14" s="86">
        <v>96.677364517000001</v>
      </c>
      <c r="F14" s="21" t="str">
        <f>IF($B14="N/A","N/A",IF(E14&gt;15,"No",IF(E14&lt;-15,"No","Yes")))</f>
        <v>N/A</v>
      </c>
      <c r="G14" s="86">
        <v>150.22650777999999</v>
      </c>
      <c r="H14" s="21" t="str">
        <f>IF($B14="N/A","N/A",IF(G14&gt;15,"No",IF(G14&lt;-15,"No","Yes")))</f>
        <v>N/A</v>
      </c>
      <c r="I14" s="41">
        <v>-4.33</v>
      </c>
      <c r="J14" s="41">
        <v>55.39</v>
      </c>
      <c r="K14" s="21" t="str">
        <f t="shared" si="0"/>
        <v>No</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0</v>
      </c>
      <c r="D16" s="21" t="str">
        <f>IF($B16="N/A","N/A",IF(C16&gt;15,"No",IF(C16&lt;-15,"No","Yes")))</f>
        <v>N/A</v>
      </c>
      <c r="E16" s="87">
        <v>0</v>
      </c>
      <c r="F16" s="21" t="str">
        <f>IF($B16="N/A","N/A",IF(E16&gt;15,"No",IF(E16&lt;-15,"No","Yes")))</f>
        <v>N/A</v>
      </c>
      <c r="G16" s="87">
        <v>0.43255248730000001</v>
      </c>
      <c r="H16" s="21" t="str">
        <f>IF($B16="N/A","N/A",IF(G16&gt;15,"No",IF(G16&lt;-15,"No","Yes")))</f>
        <v>N/A</v>
      </c>
      <c r="I16" s="41" t="s">
        <v>995</v>
      </c>
      <c r="J16" s="41" t="s">
        <v>995</v>
      </c>
      <c r="K16" s="21" t="str">
        <f t="shared" si="0"/>
        <v>N/A</v>
      </c>
    </row>
    <row r="17" spans="1:11">
      <c r="A17" s="91" t="s">
        <v>227</v>
      </c>
      <c r="B17" s="70" t="s">
        <v>51</v>
      </c>
      <c r="C17" s="93">
        <v>3.7211175963000001</v>
      </c>
      <c r="D17" s="21" t="str">
        <f>IF($B17="N/A","N/A",IF(C17&gt;15,"No",IF(C17&lt;-15,"No","Yes")))</f>
        <v>N/A</v>
      </c>
      <c r="E17" s="87">
        <v>16.144265656999998</v>
      </c>
      <c r="F17" s="21" t="str">
        <f>IF($B17="N/A","N/A",IF(E17&gt;15,"No",IF(E17&lt;-15,"No","Yes")))</f>
        <v>N/A</v>
      </c>
      <c r="G17" s="87">
        <v>16.352979478999998</v>
      </c>
      <c r="H17" s="21" t="str">
        <f>IF($B17="N/A","N/A",IF(G17&gt;15,"No",IF(G17&lt;-15,"No","Yes")))</f>
        <v>N/A</v>
      </c>
      <c r="I17" s="41">
        <v>333.9</v>
      </c>
      <c r="J17" s="41">
        <v>1.2929999999999999</v>
      </c>
      <c r="K17" s="21" t="str">
        <f t="shared" si="0"/>
        <v>Yes</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t="s">
        <v>995</v>
      </c>
      <c r="D19" s="21" t="str">
        <f>IF($B19="N/A","N/A",IF(C19&gt;250,"No",IF(C19&lt;20,"No","Yes")))</f>
        <v>No</v>
      </c>
      <c r="E19" s="86" t="s">
        <v>995</v>
      </c>
      <c r="F19" s="21" t="str">
        <f>IF($B19="N/A","N/A",IF(E19&gt;250,"No",IF(E19&lt;20,"No","Yes")))</f>
        <v>No</v>
      </c>
      <c r="G19" s="86">
        <v>43.422624016999997</v>
      </c>
      <c r="H19" s="21" t="str">
        <f>IF($B19="N/A","N/A",IF(G19&gt;250,"No",IF(G19&lt;20,"No","Yes")))</f>
        <v>Yes</v>
      </c>
      <c r="I19" s="41" t="s">
        <v>995</v>
      </c>
      <c r="J19" s="41" t="s">
        <v>995</v>
      </c>
      <c r="K19" s="21" t="str">
        <f t="shared" si="0"/>
        <v>N/A</v>
      </c>
    </row>
    <row r="20" spans="1:11">
      <c r="A20" s="91" t="s">
        <v>230</v>
      </c>
      <c r="B20" s="70" t="s">
        <v>145</v>
      </c>
      <c r="C20" s="92">
        <v>4.0033755719000004</v>
      </c>
      <c r="D20" s="21" t="str">
        <f>IF($B20="N/A","N/A",IF(C20&gt;5,"No",IF(C20&lt;3,"No","Yes")))</f>
        <v>Yes</v>
      </c>
      <c r="E20" s="86">
        <v>4.0050204279999999</v>
      </c>
      <c r="F20" s="21" t="str">
        <f>IF($B20="N/A","N/A",IF(E20&gt;5,"No",IF(E20&lt;3,"No","Yes")))</f>
        <v>Yes</v>
      </c>
      <c r="G20" s="86">
        <v>4.0039422539</v>
      </c>
      <c r="H20" s="21" t="str">
        <f>IF($B20="N/A","N/A",IF(G20&gt;5,"No",IF(G20&lt;3,"No","Yes")))</f>
        <v>Yes</v>
      </c>
      <c r="I20" s="41">
        <v>4.1099999999999998E-2</v>
      </c>
      <c r="J20" s="41">
        <v>-2.7E-2</v>
      </c>
      <c r="K20" s="21" t="str">
        <f t="shared" si="0"/>
        <v>Yes</v>
      </c>
    </row>
    <row r="21" spans="1:11" ht="12.75" customHeight="1">
      <c r="A21" s="72" t="s">
        <v>865</v>
      </c>
      <c r="B21" s="70" t="s">
        <v>51</v>
      </c>
      <c r="C21" s="47">
        <v>5218</v>
      </c>
      <c r="D21" s="70" t="s">
        <v>51</v>
      </c>
      <c r="E21" s="39">
        <v>10097</v>
      </c>
      <c r="F21" s="70" t="s">
        <v>51</v>
      </c>
      <c r="G21" s="39">
        <v>8998</v>
      </c>
      <c r="H21" s="21" t="str">
        <f>IF($B21="N/A","N/A",IF(G21&gt;15,"No",IF(G21&lt;-15,"No","Yes")))</f>
        <v>N/A</v>
      </c>
      <c r="I21" s="70" t="s">
        <v>998</v>
      </c>
      <c r="J21" s="41">
        <v>-10.9</v>
      </c>
      <c r="K21" s="21" t="str">
        <f t="shared" si="0"/>
        <v>Yes</v>
      </c>
    </row>
    <row r="22" spans="1:11" ht="25.5">
      <c r="A22" s="2" t="s">
        <v>866</v>
      </c>
      <c r="B22" s="70" t="s">
        <v>51</v>
      </c>
      <c r="C22" s="31" t="s">
        <v>51</v>
      </c>
      <c r="D22" s="70" t="s">
        <v>51</v>
      </c>
      <c r="E22" s="31">
        <v>41.008616420999999</v>
      </c>
      <c r="F22" s="70" t="s">
        <v>51</v>
      </c>
      <c r="G22" s="31">
        <v>50.435874638999998</v>
      </c>
      <c r="H22" s="70" t="s">
        <v>51</v>
      </c>
      <c r="I22" s="22" t="s">
        <v>51</v>
      </c>
      <c r="J22" s="22">
        <v>22.99</v>
      </c>
      <c r="K22" s="21" t="str">
        <f t="shared" si="0"/>
        <v>No</v>
      </c>
    </row>
    <row r="23" spans="1:11">
      <c r="A23" s="2" t="s">
        <v>171</v>
      </c>
      <c r="B23" s="70" t="s">
        <v>132</v>
      </c>
      <c r="C23" s="39" t="s">
        <v>51</v>
      </c>
      <c r="D23" s="21" t="str">
        <f>IF($B23="N/A","N/A",IF(C23="N/A","N/A",IF(C23=0,"Yes","No")))</f>
        <v>N/A</v>
      </c>
      <c r="E23" s="39">
        <v>3</v>
      </c>
      <c r="F23" s="21" t="str">
        <f>IF($B23="N/A","N/A",IF(E23="N/A","N/A",IF(E23=0,"Yes","No")))</f>
        <v>No</v>
      </c>
      <c r="G23" s="39">
        <v>0</v>
      </c>
      <c r="H23" s="21" t="str">
        <f>IF($B23="N/A","N/A",IF(G23=0,"Yes","No"))</f>
        <v>Yes</v>
      </c>
      <c r="I23" s="70" t="s">
        <v>51</v>
      </c>
      <c r="J23" s="41">
        <v>-100</v>
      </c>
      <c r="K23" s="21" t="str">
        <f t="shared" si="0"/>
        <v>No</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7407169</v>
      </c>
      <c r="D28" s="21" t="str">
        <f>IF($B28="N/A","N/A",IF(C28&gt;15,"No",IF(C28&lt;-15,"No","Yes")))</f>
        <v>N/A</v>
      </c>
      <c r="E28" s="39">
        <v>8276307</v>
      </c>
      <c r="F28" s="21" t="str">
        <f>IF($B28="N/A","N/A",IF(E28&gt;15,"No",IF(E28&lt;-15,"No","Yes")))</f>
        <v>N/A</v>
      </c>
      <c r="G28" s="39">
        <v>8153986</v>
      </c>
      <c r="H28" s="21" t="str">
        <f>IF($B28="N/A","N/A",IF(G28&gt;15,"No",IF(G28&lt;-15,"No","Yes")))</f>
        <v>N/A</v>
      </c>
      <c r="I28" s="41">
        <v>11.73</v>
      </c>
      <c r="J28" s="41">
        <v>-1.48</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10.505984135</v>
      </c>
      <c r="D31" s="21" t="str">
        <f t="shared" ref="D31:D37" si="5">IF($B31="N/A","N/A",IF(C31&gt;15,"No",IF(C31&lt;-15,"No","Yes")))</f>
        <v>N/A</v>
      </c>
      <c r="E31" s="41">
        <v>10.185847383</v>
      </c>
      <c r="F31" s="21" t="str">
        <f t="shared" ref="F31:F37" si="6">IF($B31="N/A","N/A",IF(E31&gt;15,"No",IF(E31&lt;-15,"No","Yes")))</f>
        <v>N/A</v>
      </c>
      <c r="G31" s="41">
        <v>10.654200289</v>
      </c>
      <c r="H31" s="21" t="str">
        <f t="shared" ref="H31:H37" si="7">IF($B31="N/A","N/A",IF(G31&gt;15,"No",IF(G31&lt;-15,"No","Yes")))</f>
        <v>N/A</v>
      </c>
      <c r="I31" s="41">
        <v>-3.05</v>
      </c>
      <c r="J31" s="41">
        <v>4.5979999999999999</v>
      </c>
      <c r="K31" s="21" t="str">
        <f t="shared" si="4"/>
        <v>Yes</v>
      </c>
    </row>
    <row r="32" spans="1:11">
      <c r="A32" s="91" t="s">
        <v>231</v>
      </c>
      <c r="B32" s="70" t="s">
        <v>51</v>
      </c>
      <c r="C32" s="94">
        <v>0</v>
      </c>
      <c r="D32" s="21" t="str">
        <f t="shared" si="5"/>
        <v>N/A</v>
      </c>
      <c r="E32" s="41">
        <v>0</v>
      </c>
      <c r="F32" s="21" t="str">
        <f t="shared" si="6"/>
        <v>N/A</v>
      </c>
      <c r="G32" s="41">
        <v>2.800697E-4</v>
      </c>
      <c r="H32" s="21" t="str">
        <f t="shared" si="7"/>
        <v>N/A</v>
      </c>
      <c r="I32" s="41" t="s">
        <v>995</v>
      </c>
      <c r="J32" s="41" t="s">
        <v>995</v>
      </c>
      <c r="K32" s="21" t="str">
        <f t="shared" si="4"/>
        <v>N/A</v>
      </c>
    </row>
    <row r="33" spans="1:11" ht="12.75" customHeight="1">
      <c r="A33" s="91" t="s">
        <v>232</v>
      </c>
      <c r="B33" s="70" t="s">
        <v>51</v>
      </c>
      <c r="C33" s="94">
        <v>0</v>
      </c>
      <c r="D33" s="21" t="str">
        <f t="shared" si="5"/>
        <v>N/A</v>
      </c>
      <c r="E33" s="41">
        <v>0</v>
      </c>
      <c r="F33" s="21" t="str">
        <f t="shared" si="6"/>
        <v>N/A</v>
      </c>
      <c r="G33" s="41">
        <v>0</v>
      </c>
      <c r="H33" s="21" t="str">
        <f t="shared" si="7"/>
        <v>N/A</v>
      </c>
      <c r="I33" s="41" t="s">
        <v>995</v>
      </c>
      <c r="J33" s="41" t="s">
        <v>995</v>
      </c>
      <c r="K33" s="21" t="str">
        <f t="shared" si="4"/>
        <v>N/A</v>
      </c>
    </row>
    <row r="34" spans="1:11">
      <c r="A34" s="91" t="s">
        <v>233</v>
      </c>
      <c r="B34" s="70" t="s">
        <v>51</v>
      </c>
      <c r="C34" s="94">
        <v>11.118316671000001</v>
      </c>
      <c r="D34" s="21" t="str">
        <f t="shared" si="5"/>
        <v>N/A</v>
      </c>
      <c r="E34" s="41">
        <v>10.722121418</v>
      </c>
      <c r="F34" s="21" t="str">
        <f t="shared" si="6"/>
        <v>N/A</v>
      </c>
      <c r="G34" s="41">
        <v>11.194735128</v>
      </c>
      <c r="H34" s="21" t="str">
        <f t="shared" si="7"/>
        <v>N/A</v>
      </c>
      <c r="I34" s="41">
        <v>-3.56</v>
      </c>
      <c r="J34" s="41">
        <v>4.4080000000000004</v>
      </c>
      <c r="K34" s="21" t="str">
        <f t="shared" si="4"/>
        <v>Yes</v>
      </c>
    </row>
    <row r="35" spans="1:11">
      <c r="A35" s="91" t="s">
        <v>904</v>
      </c>
      <c r="B35" s="70" t="s">
        <v>51</v>
      </c>
      <c r="C35" s="94" t="s">
        <v>51</v>
      </c>
      <c r="D35" s="21" t="str">
        <f t="shared" si="5"/>
        <v>N/A</v>
      </c>
      <c r="E35" s="41" t="s">
        <v>51</v>
      </c>
      <c r="F35" s="21" t="str">
        <f t="shared" si="6"/>
        <v>N/A</v>
      </c>
      <c r="G35" s="41">
        <v>47.210031700000002</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42.774004519000002</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66.569111106999998</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81.951281250999997</v>
      </c>
      <c r="H39" s="21" t="str">
        <f>IF($B39="N/A","N/A",IF(G39&gt;95,"Yes","No"))</f>
        <v>No</v>
      </c>
      <c r="I39" s="41" t="s">
        <v>51</v>
      </c>
      <c r="J39" s="41" t="s">
        <v>51</v>
      </c>
      <c r="K39" s="21" t="str">
        <f t="shared" ref="K39" si="10">IF(J39="Div by 0", "N/A", IF(J39="N/A","N/A", IF(J39&gt;15, "No", IF(J39&lt;-15, "No", "Yes"))))</f>
        <v>N/A</v>
      </c>
    </row>
    <row r="40" spans="1:11">
      <c r="A40" s="91" t="s">
        <v>234</v>
      </c>
      <c r="B40" s="88" t="s">
        <v>86</v>
      </c>
      <c r="C40" s="94">
        <v>37.406477426999999</v>
      </c>
      <c r="D40" s="21" t="str">
        <f>IF($B40="N/A","N/A",IF(C40&gt;90,"No",IF(C40&lt;50,"No","Yes")))</f>
        <v>No</v>
      </c>
      <c r="E40" s="41">
        <v>36.075740060999998</v>
      </c>
      <c r="F40" s="21" t="str">
        <f>IF($B40="N/A","N/A",IF(E40&gt;90,"No",IF(E40&lt;50,"No","Yes")))</f>
        <v>No</v>
      </c>
      <c r="G40" s="41">
        <v>33.883244341999998</v>
      </c>
      <c r="H40" s="21" t="str">
        <f>IF($B40="N/A","N/A",IF(G40&gt;90,"No",IF(G40&lt;50,"No","Yes")))</f>
        <v>No</v>
      </c>
      <c r="I40" s="41">
        <v>-3.56</v>
      </c>
      <c r="J40" s="41">
        <v>-6.08</v>
      </c>
      <c r="K40" s="21" t="str">
        <f t="shared" si="4"/>
        <v>Yes</v>
      </c>
    </row>
    <row r="41" spans="1:11">
      <c r="A41" s="91" t="s">
        <v>235</v>
      </c>
      <c r="B41" s="88" t="s">
        <v>55</v>
      </c>
      <c r="C41" s="94">
        <v>18.164510624999998</v>
      </c>
      <c r="D41" s="21" t="str">
        <f t="shared" ref="D41:D46" si="11">IF($B41="N/A","N/A",IF(C41&gt;5,"No",IF(C41&lt;=0,"No","Yes")))</f>
        <v>No</v>
      </c>
      <c r="E41" s="41">
        <v>18.634627738999999</v>
      </c>
      <c r="F41" s="21" t="str">
        <f t="shared" ref="F41:F46" si="12">IF($B41="N/A","N/A",IF(E41&gt;5,"No",IF(E41&lt;=0,"No","Yes")))</f>
        <v>No</v>
      </c>
      <c r="G41" s="41">
        <v>18.962652130999999</v>
      </c>
      <c r="H41" s="21" t="str">
        <f t="shared" ref="H41:H46" si="13">IF($B41="N/A","N/A",IF(G41&gt;5,"No",IF(G41&lt;=0,"No","Yes")))</f>
        <v>No</v>
      </c>
      <c r="I41" s="41">
        <v>2.5880000000000001</v>
      </c>
      <c r="J41" s="41">
        <v>1.76</v>
      </c>
      <c r="K41" s="21" t="str">
        <f t="shared" si="4"/>
        <v>Yes</v>
      </c>
    </row>
    <row r="42" spans="1:11">
      <c r="A42" s="91" t="s">
        <v>236</v>
      </c>
      <c r="B42" s="88" t="s">
        <v>55</v>
      </c>
      <c r="C42" s="94">
        <v>1.9430500370999999</v>
      </c>
      <c r="D42" s="21" t="str">
        <f t="shared" si="11"/>
        <v>Yes</v>
      </c>
      <c r="E42" s="41">
        <v>1.8091281534000001</v>
      </c>
      <c r="F42" s="21" t="str">
        <f t="shared" si="12"/>
        <v>Yes</v>
      </c>
      <c r="G42" s="41">
        <v>1.8715263921</v>
      </c>
      <c r="H42" s="21" t="str">
        <f t="shared" si="13"/>
        <v>Yes</v>
      </c>
      <c r="I42" s="41">
        <v>-6.89</v>
      </c>
      <c r="J42" s="41">
        <v>3.4489999999999998</v>
      </c>
      <c r="K42" s="21" t="str">
        <f t="shared" si="4"/>
        <v>Yes</v>
      </c>
    </row>
    <row r="43" spans="1:11">
      <c r="A43" s="91" t="s">
        <v>237</v>
      </c>
      <c r="B43" s="88" t="s">
        <v>55</v>
      </c>
      <c r="C43" s="94">
        <v>1.6943045300000001E-2</v>
      </c>
      <c r="D43" s="21" t="str">
        <f t="shared" si="11"/>
        <v>Yes</v>
      </c>
      <c r="E43" s="41">
        <v>1.5719571500000001E-2</v>
      </c>
      <c r="F43" s="21" t="str">
        <f t="shared" si="12"/>
        <v>Yes</v>
      </c>
      <c r="G43" s="41">
        <v>1.8175159999999999E-2</v>
      </c>
      <c r="H43" s="21" t="str">
        <f t="shared" si="13"/>
        <v>Yes</v>
      </c>
      <c r="I43" s="41">
        <v>-7.22</v>
      </c>
      <c r="J43" s="41">
        <v>15.62</v>
      </c>
      <c r="K43" s="21" t="str">
        <f t="shared" si="4"/>
        <v>No</v>
      </c>
    </row>
    <row r="44" spans="1:11">
      <c r="A44" s="91" t="s">
        <v>906</v>
      </c>
      <c r="B44" s="70" t="s">
        <v>51</v>
      </c>
      <c r="C44" s="94" t="s">
        <v>51</v>
      </c>
      <c r="D44" s="21" t="str">
        <f t="shared" si="11"/>
        <v>N/A</v>
      </c>
      <c r="E44" s="41" t="s">
        <v>51</v>
      </c>
      <c r="F44" s="21" t="str">
        <f t="shared" si="12"/>
        <v>N/A</v>
      </c>
      <c r="G44" s="41">
        <v>9.9767156800000006E-2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2.0112862999999998E-3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8.1309925999999994E-3</v>
      </c>
      <c r="H46" s="21" t="str">
        <f t="shared" si="13"/>
        <v>N/A</v>
      </c>
      <c r="I46" s="41" t="s">
        <v>51</v>
      </c>
      <c r="J46" s="41" t="s">
        <v>51</v>
      </c>
      <c r="K46" s="21" t="str">
        <f t="shared" ref="K46" si="15">IF(J46="Div by 0", "N/A", IF(J46="N/A","N/A", IF(J46&gt;15, "No", IF(J46&lt;-15, "No", "Yes"))))</f>
        <v>N/A</v>
      </c>
    </row>
    <row r="47" spans="1:11">
      <c r="A47" s="91" t="s">
        <v>238</v>
      </c>
      <c r="B47" s="70" t="s">
        <v>135</v>
      </c>
      <c r="C47" s="94">
        <v>1.9758290920999999</v>
      </c>
      <c r="D47" s="21" t="str">
        <f>IF($B47="N/A","N/A",IF(C47&gt;10,"No",IF(C47&lt;1,"No","Yes")))</f>
        <v>Yes</v>
      </c>
      <c r="E47" s="41">
        <v>1.8984071036000001</v>
      </c>
      <c r="F47" s="21" t="str">
        <f>IF($B47="N/A","N/A",IF(E47&gt;10,"No",IF(E47&lt;1,"No","Yes")))</f>
        <v>Yes</v>
      </c>
      <c r="G47" s="41">
        <v>1.7444719675</v>
      </c>
      <c r="H47" s="21" t="str">
        <f>IF($B47="N/A","N/A",IF(G47&gt;10,"No",IF(G47&lt;1,"No","Yes")))</f>
        <v>Yes</v>
      </c>
      <c r="I47" s="41">
        <v>-3.92</v>
      </c>
      <c r="J47" s="41">
        <v>-8.11</v>
      </c>
      <c r="K47" s="21" t="str">
        <f t="shared" si="4"/>
        <v>Yes</v>
      </c>
    </row>
    <row r="48" spans="1:11">
      <c r="A48" s="91" t="s">
        <v>239</v>
      </c>
      <c r="B48" s="89" t="s">
        <v>64</v>
      </c>
      <c r="C48" s="94">
        <v>12.48811793</v>
      </c>
      <c r="D48" s="21" t="str">
        <f>IF($B48="N/A","N/A",IF(C48&gt;10,"No",IF(C48&lt;=0,"No","Yes")))</f>
        <v>No</v>
      </c>
      <c r="E48" s="41">
        <v>11.714621026</v>
      </c>
      <c r="F48" s="21" t="str">
        <f>IF($B48="N/A","N/A",IF(E48&gt;10,"No",IF(E48&lt;=0,"No","Yes")))</f>
        <v>No</v>
      </c>
      <c r="G48" s="41">
        <v>11.480397440000001</v>
      </c>
      <c r="H48" s="21" t="str">
        <f>IF($B48="N/A","N/A",IF(G48&gt;10,"No",IF(G48&lt;=0,"No","Yes")))</f>
        <v>No</v>
      </c>
      <c r="I48" s="41">
        <v>-6.19</v>
      </c>
      <c r="J48" s="41">
        <v>-2</v>
      </c>
      <c r="K48" s="21" t="str">
        <f t="shared" si="4"/>
        <v>Yes</v>
      </c>
    </row>
    <row r="49" spans="1:11">
      <c r="A49" s="91" t="s">
        <v>240</v>
      </c>
      <c r="B49" s="88" t="s">
        <v>87</v>
      </c>
      <c r="C49" s="94">
        <v>19.802450841999999</v>
      </c>
      <c r="D49" s="21" t="str">
        <f>IF($B49="N/A","N/A",IF(C49&gt;=5,"No",IF(C49&lt;0,"No","Yes")))</f>
        <v>No</v>
      </c>
      <c r="E49" s="41">
        <v>19.525351101999998</v>
      </c>
      <c r="F49" s="21" t="str">
        <f>IF($B49="N/A","N/A",IF(E49&gt;=5,"No",IF(E49&lt;0,"No","Yes")))</f>
        <v>No</v>
      </c>
      <c r="G49" s="41">
        <v>18.048718748999999</v>
      </c>
      <c r="H49" s="21" t="str">
        <f>IF($B49="N/A","N/A",IF(G49&gt;=5,"No",IF(G49&lt;0,"No","Yes")))</f>
        <v>No</v>
      </c>
      <c r="I49" s="41">
        <v>-1.4</v>
      </c>
      <c r="J49" s="41">
        <v>-7.56</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0.39729078680000002</v>
      </c>
      <c r="D51" s="21" t="str">
        <f>IF($B51="N/A","N/A",IF(C51&gt;15,"No",IF(C51&lt;=0,"No","Yes")))</f>
        <v>Yes</v>
      </c>
      <c r="E51" s="41">
        <v>0.38715335229999998</v>
      </c>
      <c r="F51" s="21" t="str">
        <f>IF($B51="N/A","N/A",IF(E51&gt;15,"No",IF(E51&lt;=0,"No","Yes")))</f>
        <v>Yes</v>
      </c>
      <c r="G51" s="41">
        <v>0.39921579460000001</v>
      </c>
      <c r="H51" s="21" t="str">
        <f>IF($B51="N/A","N/A",IF(G51&gt;15,"No",IF(G51&lt;=0,"No","Yes")))</f>
        <v>Yes</v>
      </c>
      <c r="I51" s="41">
        <v>-2.5499999999999998</v>
      </c>
      <c r="J51" s="41">
        <v>3.1160000000000001</v>
      </c>
      <c r="K51" s="21" t="str">
        <f t="shared" si="4"/>
        <v>Yes</v>
      </c>
    </row>
    <row r="52" spans="1:11">
      <c r="A52" s="91" t="s">
        <v>195</v>
      </c>
      <c r="B52" s="70" t="s">
        <v>51</v>
      </c>
      <c r="C52" s="92">
        <v>60.065515834999999</v>
      </c>
      <c r="D52" s="21" t="str">
        <f>IF($B52="N/A","N/A",IF(C52&gt;15,"No",IF(C52&lt;-15,"No","Yes")))</f>
        <v>N/A</v>
      </c>
      <c r="E52" s="86">
        <v>61.393639598</v>
      </c>
      <c r="F52" s="21" t="str">
        <f>IF($B52="N/A","N/A",IF(E52&gt;15,"No",IF(E52&lt;-15,"No","Yes")))</f>
        <v>N/A</v>
      </c>
      <c r="G52" s="86">
        <v>70.483749078000002</v>
      </c>
      <c r="H52" s="21" t="str">
        <f>IF($B52="N/A","N/A",IF(G52&gt;15,"No",IF(G52&lt;-15,"No","Yes")))</f>
        <v>N/A</v>
      </c>
      <c r="I52" s="41">
        <v>2.2109999999999999</v>
      </c>
      <c r="J52" s="41">
        <v>14.81</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10.323390758</v>
      </c>
      <c r="D54" s="21" t="str">
        <f>IF($B54="N/A","N/A",IF(C54&gt;35,"No",IF(C54&lt;10,"No","Yes")))</f>
        <v>Yes</v>
      </c>
      <c r="E54" s="41">
        <v>9.6470925982000004</v>
      </c>
      <c r="F54" s="21" t="str">
        <f>IF($B54="N/A","N/A",IF(E54&gt;35,"No",IF(E54&lt;10,"No","Yes")))</f>
        <v>No</v>
      </c>
      <c r="G54" s="41">
        <v>9.5968769138999992</v>
      </c>
      <c r="H54" s="21" t="str">
        <f>IF($B54="N/A","N/A",IF(G54&gt;35,"No",IF(G54&lt;10,"No","Yes")))</f>
        <v>No</v>
      </c>
      <c r="I54" s="41">
        <v>-6.55</v>
      </c>
      <c r="J54" s="41">
        <v>-0.52100000000000002</v>
      </c>
      <c r="K54" s="21" t="str">
        <f t="shared" ref="K54:K79" si="16">IF(J54="Div by 0", "N/A", IF(J54="N/A","N/A", IF(J54&gt;15, "No", IF(J54&lt;-15, "No", "Yes"))))</f>
        <v>Yes</v>
      </c>
    </row>
    <row r="55" spans="1:11">
      <c r="A55" s="91" t="s">
        <v>242</v>
      </c>
      <c r="B55" s="70" t="s">
        <v>71</v>
      </c>
      <c r="C55" s="94">
        <v>9.0469651766000005</v>
      </c>
      <c r="D55" s="21" t="str">
        <f>IF($B55="N/A","N/A",IF(C55&gt;20,"No",IF(C55&lt;2,"No","Yes")))</f>
        <v>Yes</v>
      </c>
      <c r="E55" s="41">
        <v>8.9316285633000003</v>
      </c>
      <c r="F55" s="21" t="str">
        <f>IF($B55="N/A","N/A",IF(E55&gt;20,"No",IF(E55&lt;2,"No","Yes")))</f>
        <v>Yes</v>
      </c>
      <c r="G55" s="41">
        <v>7.0317388330000004</v>
      </c>
      <c r="H55" s="21" t="str">
        <f>IF($B55="N/A","N/A",IF(G55&gt;20,"No",IF(G55&lt;2,"No","Yes")))</f>
        <v>Yes</v>
      </c>
      <c r="I55" s="41">
        <v>-1.27</v>
      </c>
      <c r="J55" s="41">
        <v>-21.3</v>
      </c>
      <c r="K55" s="21" t="str">
        <f t="shared" si="16"/>
        <v>No</v>
      </c>
    </row>
    <row r="56" spans="1:11">
      <c r="A56" s="91" t="s">
        <v>243</v>
      </c>
      <c r="B56" s="70" t="s">
        <v>92</v>
      </c>
      <c r="C56" s="94">
        <v>1.1981770633</v>
      </c>
      <c r="D56" s="21" t="str">
        <f>IF($B56="N/A","N/A",IF(C56&gt;8,"No",IF(C56&lt;0.5,"No","Yes")))</f>
        <v>Yes</v>
      </c>
      <c r="E56" s="41">
        <v>1.1849850421999999</v>
      </c>
      <c r="F56" s="21" t="str">
        <f>IF($B56="N/A","N/A",IF(E56&gt;8,"No",IF(E56&lt;0.5,"No","Yes")))</f>
        <v>Yes</v>
      </c>
      <c r="G56" s="41">
        <v>1.2645717076</v>
      </c>
      <c r="H56" s="21" t="str">
        <f>IF($B56="N/A","N/A",IF(G56&gt;8,"No",IF(G56&lt;0.5,"No","Yes")))</f>
        <v>Yes</v>
      </c>
      <c r="I56" s="41">
        <v>-1.1000000000000001</v>
      </c>
      <c r="J56" s="41">
        <v>6.7160000000000002</v>
      </c>
      <c r="K56" s="21" t="str">
        <f t="shared" si="16"/>
        <v>Yes</v>
      </c>
    </row>
    <row r="57" spans="1:11">
      <c r="A57" s="91" t="s">
        <v>244</v>
      </c>
      <c r="B57" s="70" t="s">
        <v>72</v>
      </c>
      <c r="C57" s="94">
        <v>5.0277103169000004</v>
      </c>
      <c r="D57" s="21" t="str">
        <f>IF($B57="N/A","N/A",IF(C57&gt;25,"No",IF(C57&lt;3,"No","Yes")))</f>
        <v>Yes</v>
      </c>
      <c r="E57" s="41">
        <v>4.5636175652000004</v>
      </c>
      <c r="F57" s="21" t="str">
        <f>IF($B57="N/A","N/A",IF(E57&gt;25,"No",IF(E57&lt;3,"No","Yes")))</f>
        <v>Yes</v>
      </c>
      <c r="G57" s="41">
        <v>4.3788890488999996</v>
      </c>
      <c r="H57" s="21" t="str">
        <f>IF($B57="N/A","N/A",IF(G57&gt;25,"No",IF(G57&lt;3,"No","Yes")))</f>
        <v>Yes</v>
      </c>
      <c r="I57" s="41">
        <v>-9.23</v>
      </c>
      <c r="J57" s="41">
        <v>-4.05</v>
      </c>
      <c r="K57" s="21" t="str">
        <f t="shared" si="16"/>
        <v>Yes</v>
      </c>
    </row>
    <row r="58" spans="1:11">
      <c r="A58" s="91" t="s">
        <v>245</v>
      </c>
      <c r="B58" s="70" t="s">
        <v>73</v>
      </c>
      <c r="C58" s="94">
        <v>2.2617547945999998</v>
      </c>
      <c r="D58" s="21" t="str">
        <f>IF($B58="N/A","N/A",IF(C58&gt;25,"No",IF(C58&lt;2,"No","Yes")))</f>
        <v>Yes</v>
      </c>
      <c r="E58" s="41">
        <v>2.1751851399</v>
      </c>
      <c r="F58" s="21" t="str">
        <f>IF($B58="N/A","N/A",IF(E58&gt;25,"No",IF(E58&lt;2,"No","Yes")))</f>
        <v>Yes</v>
      </c>
      <c r="G58" s="41">
        <v>2.3198102130999998</v>
      </c>
      <c r="H58" s="21" t="str">
        <f>IF($B58="N/A","N/A",IF(G58&gt;25,"No",IF(G58&lt;2,"No","Yes")))</f>
        <v>Yes</v>
      </c>
      <c r="I58" s="41">
        <v>-3.83</v>
      </c>
      <c r="J58" s="41">
        <v>6.649</v>
      </c>
      <c r="K58" s="21" t="str">
        <f t="shared" si="16"/>
        <v>Yes</v>
      </c>
    </row>
    <row r="59" spans="1:11">
      <c r="A59" s="91" t="s">
        <v>246</v>
      </c>
      <c r="B59" s="70" t="s">
        <v>74</v>
      </c>
      <c r="C59" s="94">
        <v>0.47971093949999999</v>
      </c>
      <c r="D59" s="21" t="str">
        <f>IF($B59="N/A","N/A",IF(C59&gt;25,"No",IF(C59&lt;=0,"No","Yes")))</f>
        <v>Yes</v>
      </c>
      <c r="E59" s="41">
        <v>0.43794895480000001</v>
      </c>
      <c r="F59" s="21" t="str">
        <f>IF($B59="N/A","N/A",IF(E59&gt;25,"No",IF(E59&lt;=0,"No","Yes")))</f>
        <v>Yes</v>
      </c>
      <c r="G59" s="41">
        <v>0.44969417410000001</v>
      </c>
      <c r="H59" s="21" t="str">
        <f>IF($B59="N/A","N/A",IF(G59&gt;25,"No",IF(G59&lt;=0,"No","Yes")))</f>
        <v>Yes</v>
      </c>
      <c r="I59" s="41">
        <v>-8.7100000000000009</v>
      </c>
      <c r="J59" s="41">
        <v>2.6819999999999999</v>
      </c>
      <c r="K59" s="21" t="str">
        <f t="shared" si="16"/>
        <v>Yes</v>
      </c>
    </row>
    <row r="60" spans="1:11">
      <c r="A60" s="91" t="s">
        <v>247</v>
      </c>
      <c r="B60" s="70" t="s">
        <v>76</v>
      </c>
      <c r="C60" s="94">
        <v>10.892812084999999</v>
      </c>
      <c r="D60" s="21" t="str">
        <f>IF($B60="N/A","N/A",IF(C60&gt;20,"No",IF(C60&lt;4,"No","Yes")))</f>
        <v>Yes</v>
      </c>
      <c r="E60" s="41">
        <v>10.529563488000001</v>
      </c>
      <c r="F60" s="21" t="str">
        <f>IF($B60="N/A","N/A",IF(E60&gt;20,"No",IF(E60&lt;4,"No","Yes")))</f>
        <v>Yes</v>
      </c>
      <c r="G60" s="41">
        <v>10.569431932000001</v>
      </c>
      <c r="H60" s="21" t="str">
        <f>IF($B60="N/A","N/A",IF(G60&gt;20,"No",IF(G60&lt;4,"No","Yes")))</f>
        <v>Yes</v>
      </c>
      <c r="I60" s="41">
        <v>-3.33</v>
      </c>
      <c r="J60" s="41">
        <v>0.37859999999999999</v>
      </c>
      <c r="K60" s="21" t="str">
        <f t="shared" si="16"/>
        <v>Yes</v>
      </c>
    </row>
    <row r="61" spans="1:11">
      <c r="A61" s="91" t="s">
        <v>248</v>
      </c>
      <c r="B61" s="70" t="s">
        <v>77</v>
      </c>
      <c r="C61" s="94">
        <v>0.14619620529999999</v>
      </c>
      <c r="D61" s="21" t="str">
        <f>IF($B61="N/A","N/A",IF(C61&gt;=3,"No",IF(C61&lt;0,"No","Yes")))</f>
        <v>Yes</v>
      </c>
      <c r="E61" s="41">
        <v>0.1728790389</v>
      </c>
      <c r="F61" s="21" t="str">
        <f>IF($B61="N/A","N/A",IF(E61&gt;=3,"No",IF(E61&lt;0,"No","Yes")))</f>
        <v>Yes</v>
      </c>
      <c r="G61" s="41">
        <v>0.21366237320000001</v>
      </c>
      <c r="H61" s="21" t="str">
        <f>IF($B61="N/A","N/A",IF(G61&gt;=3,"No",IF(G61&lt;0,"No","Yes")))</f>
        <v>Yes</v>
      </c>
      <c r="I61" s="41">
        <v>18.25</v>
      </c>
      <c r="J61" s="41">
        <v>23.59</v>
      </c>
      <c r="K61" s="21" t="str">
        <f t="shared" si="16"/>
        <v>No</v>
      </c>
    </row>
    <row r="62" spans="1:11">
      <c r="A62" s="91" t="s">
        <v>249</v>
      </c>
      <c r="B62" s="70" t="s">
        <v>78</v>
      </c>
      <c r="C62" s="94">
        <v>15.426838513</v>
      </c>
      <c r="D62" s="21" t="str">
        <f>IF($B62="N/A","N/A",IF(C62&gt;=25,"No",IF(C62&lt;0,"No","Yes")))</f>
        <v>Yes</v>
      </c>
      <c r="E62" s="41">
        <v>16.095210097999999</v>
      </c>
      <c r="F62" s="21" t="str">
        <f>IF($B62="N/A","N/A",IF(E62&gt;=25,"No",IF(E62&lt;0,"No","Yes")))</f>
        <v>Yes</v>
      </c>
      <c r="G62" s="41">
        <v>16.850764767000001</v>
      </c>
      <c r="H62" s="21" t="str">
        <f>IF($B62="N/A","N/A",IF(G62&gt;=25,"No",IF(G62&lt;0,"No","Yes")))</f>
        <v>Yes</v>
      </c>
      <c r="I62" s="41">
        <v>4.3330000000000002</v>
      </c>
      <c r="J62" s="41">
        <v>4.694</v>
      </c>
      <c r="K62" s="21" t="str">
        <f t="shared" si="16"/>
        <v>Yes</v>
      </c>
    </row>
    <row r="63" spans="1:11">
      <c r="A63" s="91" t="s">
        <v>250</v>
      </c>
      <c r="B63" s="70" t="s">
        <v>134</v>
      </c>
      <c r="C63" s="94">
        <v>2.8086033949</v>
      </c>
      <c r="D63" s="21" t="str">
        <f>IF($B63="N/A","N/A",IF(C63&gt;3,"Yes","No"))</f>
        <v>No</v>
      </c>
      <c r="E63" s="41">
        <v>2.7215036852000001</v>
      </c>
      <c r="F63" s="21" t="str">
        <f>IF($B63="N/A","N/A",IF(E63&gt;3,"Yes","No"))</f>
        <v>No</v>
      </c>
      <c r="G63" s="41">
        <v>2.8037943650999999</v>
      </c>
      <c r="H63" s="21" t="str">
        <f>IF($B63="N/A","N/A",IF(G63&gt;3,"Yes","No"))</f>
        <v>No</v>
      </c>
      <c r="I63" s="41">
        <v>-3.1</v>
      </c>
      <c r="J63" s="41">
        <v>3.024</v>
      </c>
      <c r="K63" s="21" t="str">
        <f t="shared" si="16"/>
        <v>Yes</v>
      </c>
    </row>
    <row r="64" spans="1:11">
      <c r="A64" s="91" t="s">
        <v>251</v>
      </c>
      <c r="B64" s="70" t="s">
        <v>133</v>
      </c>
      <c r="C64" s="94">
        <v>5.3014316266000003</v>
      </c>
      <c r="D64" s="21" t="str">
        <f>IF($B64="N/A","N/A",IF(C64&gt;1,"Yes","No"))</f>
        <v>Yes</v>
      </c>
      <c r="E64" s="41">
        <v>5.1975355675000001</v>
      </c>
      <c r="F64" s="21" t="str">
        <f>IF($B64="N/A","N/A",IF(E64&gt;1,"Yes","No"))</f>
        <v>Yes</v>
      </c>
      <c r="G64" s="41">
        <v>5.2225132592000003</v>
      </c>
      <c r="H64" s="21" t="str">
        <f>IF($B64="N/A","N/A",IF(G64&gt;1,"Yes","No"))</f>
        <v>Yes</v>
      </c>
      <c r="I64" s="41">
        <v>-1.96</v>
      </c>
      <c r="J64" s="41">
        <v>0.48060000000000003</v>
      </c>
      <c r="K64" s="21" t="str">
        <f t="shared" si="16"/>
        <v>Yes</v>
      </c>
    </row>
    <row r="65" spans="1:11">
      <c r="A65" s="91" t="s">
        <v>252</v>
      </c>
      <c r="B65" s="70" t="s">
        <v>51</v>
      </c>
      <c r="C65" s="94">
        <v>3.11185015E-2</v>
      </c>
      <c r="D65" s="21" t="str">
        <f>IF($B65="N/A","N/A",IF(C65&gt;15,"No",IF(C65&lt;-15,"No","Yes")))</f>
        <v>N/A</v>
      </c>
      <c r="E65" s="41">
        <v>2.84788856E-2</v>
      </c>
      <c r="F65" s="21" t="str">
        <f>IF($B65="N/A","N/A",IF(E65&gt;15,"No",IF(E65&lt;-15,"No","Yes")))</f>
        <v>N/A</v>
      </c>
      <c r="G65" s="41">
        <v>2.7434435100000001E-2</v>
      </c>
      <c r="H65" s="21" t="str">
        <f>IF($B65="N/A","N/A",IF(G65&gt;15,"No",IF(G65&lt;-15,"No","Yes")))</f>
        <v>N/A</v>
      </c>
      <c r="I65" s="41">
        <v>-8.48</v>
      </c>
      <c r="J65" s="41">
        <v>-3.67</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7.0720811148999996</v>
      </c>
      <c r="D67" s="21" t="str">
        <f>IF($B67="N/A","N/A",IF(C67&gt;0,"Yes","No"))</f>
        <v>Yes</v>
      </c>
      <c r="E67" s="41">
        <v>6.9061841229000001</v>
      </c>
      <c r="F67" s="21" t="str">
        <f>IF($B67="N/A","N/A",IF(E67&gt;0,"Yes","No"))</f>
        <v>Yes</v>
      </c>
      <c r="G67" s="41">
        <v>6.8714859210999997</v>
      </c>
      <c r="H67" s="21" t="str">
        <f>IF($B67="N/A","N/A",IF(G67&gt;0,"Yes","No"))</f>
        <v>Yes</v>
      </c>
      <c r="I67" s="41">
        <v>-2.35</v>
      </c>
      <c r="J67" s="41">
        <v>-0.502</v>
      </c>
      <c r="K67" s="21" t="str">
        <f t="shared" si="16"/>
        <v>Yes</v>
      </c>
    </row>
    <row r="68" spans="1:11">
      <c r="A68" s="91" t="s">
        <v>255</v>
      </c>
      <c r="B68" s="70" t="s">
        <v>75</v>
      </c>
      <c r="C68" s="94">
        <v>1.1598763305999999</v>
      </c>
      <c r="D68" s="21" t="str">
        <f>IF($B68="N/A","N/A",IF(C68&gt;0,"Yes","No"))</f>
        <v>Yes</v>
      </c>
      <c r="E68" s="41">
        <v>1.1960527805000001</v>
      </c>
      <c r="F68" s="21" t="str">
        <f>IF($B68="N/A","N/A",IF(E68&gt;0,"Yes","No"))</f>
        <v>Yes</v>
      </c>
      <c r="G68" s="41">
        <v>1.8701773586999999</v>
      </c>
      <c r="H68" s="21" t="str">
        <f>IF($B68="N/A","N/A",IF(G68&gt;0,"Yes","No"))</f>
        <v>Yes</v>
      </c>
      <c r="I68" s="41">
        <v>3.1190000000000002</v>
      </c>
      <c r="J68" s="41">
        <v>56.36</v>
      </c>
      <c r="K68" s="21" t="str">
        <f t="shared" si="16"/>
        <v>No</v>
      </c>
    </row>
    <row r="69" spans="1:11">
      <c r="A69" s="91" t="s">
        <v>256</v>
      </c>
      <c r="B69" s="70" t="s">
        <v>75</v>
      </c>
      <c r="C69" s="94">
        <v>0.28596620379999999</v>
      </c>
      <c r="D69" s="21" t="str">
        <f>IF($B69="N/A","N/A",IF(C69&gt;0,"Yes","No"))</f>
        <v>Yes</v>
      </c>
      <c r="E69" s="41">
        <v>0.3195144888</v>
      </c>
      <c r="F69" s="21" t="str">
        <f>IF($B69="N/A","N/A",IF(E69&gt;0,"Yes","No"))</f>
        <v>Yes</v>
      </c>
      <c r="G69" s="41">
        <v>0.38362832609999997</v>
      </c>
      <c r="H69" s="21" t="str">
        <f>IF($B69="N/A","N/A",IF(G69&gt;0,"Yes","No"))</f>
        <v>Yes</v>
      </c>
      <c r="I69" s="41">
        <v>11.73</v>
      </c>
      <c r="J69" s="41">
        <v>20.07</v>
      </c>
      <c r="K69" s="21" t="str">
        <f t="shared" si="16"/>
        <v>No</v>
      </c>
    </row>
    <row r="70" spans="1:11">
      <c r="A70" s="91" t="s">
        <v>257</v>
      </c>
      <c r="B70" s="70" t="s">
        <v>133</v>
      </c>
      <c r="C70" s="94">
        <v>1.3486529063999999</v>
      </c>
      <c r="D70" s="21" t="str">
        <f>IF($B70="N/A","N/A",IF(C70&gt;1,"Yes","No"))</f>
        <v>Yes</v>
      </c>
      <c r="E70" s="41">
        <v>1.320468175</v>
      </c>
      <c r="F70" s="21" t="str">
        <f>IF($B70="N/A","N/A",IF(E70&gt;1,"Yes","No"))</f>
        <v>Yes</v>
      </c>
      <c r="G70" s="41">
        <v>1.3232791912999999</v>
      </c>
      <c r="H70" s="21" t="str">
        <f>IF($B70="N/A","N/A",IF(G70&gt;1,"Yes","No"))</f>
        <v>Yes</v>
      </c>
      <c r="I70" s="41">
        <v>-2.09</v>
      </c>
      <c r="J70" s="41">
        <v>0.21290000000000001</v>
      </c>
      <c r="K70" s="21" t="str">
        <f t="shared" si="16"/>
        <v>Yes</v>
      </c>
    </row>
    <row r="71" spans="1:11">
      <c r="A71" s="91" t="s">
        <v>258</v>
      </c>
      <c r="B71" s="70" t="s">
        <v>75</v>
      </c>
      <c r="C71" s="94">
        <v>3.2266038499999997E-2</v>
      </c>
      <c r="D71" s="21" t="str">
        <f>IF($B71="N/A","N/A",IF(C71&gt;0,"Yes","No"))</f>
        <v>Yes</v>
      </c>
      <c r="E71" s="41">
        <v>3.5486842099999999E-2</v>
      </c>
      <c r="F71" s="21" t="str">
        <f>IF($B71="N/A","N/A",IF(E71&gt;0,"Yes","No"))</f>
        <v>Yes</v>
      </c>
      <c r="G71" s="41">
        <v>4.3549253099999997E-2</v>
      </c>
      <c r="H71" s="21" t="str">
        <f>IF($B71="N/A","N/A",IF(G71&gt;0,"Yes","No"))</f>
        <v>Yes</v>
      </c>
      <c r="I71" s="41">
        <v>9.9819999999999993</v>
      </c>
      <c r="J71" s="41">
        <v>22.72</v>
      </c>
      <c r="K71" s="21" t="str">
        <f t="shared" si="16"/>
        <v>No</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0.84226510830000001</v>
      </c>
      <c r="D73" s="21" t="str">
        <f>IF($B73="N/A","N/A",IF(C73&gt;15,"No",IF(C73&lt;-15,"No","Yes")))</f>
        <v>N/A</v>
      </c>
      <c r="E73" s="41">
        <v>0.8505001083</v>
      </c>
      <c r="F73" s="21" t="str">
        <f>IF($B73="N/A","N/A",IF(E73&gt;15,"No",IF(E73&lt;-15,"No","Yes")))</f>
        <v>N/A</v>
      </c>
      <c r="G73" s="41">
        <v>0.85207406539999997</v>
      </c>
      <c r="H73" s="21" t="str">
        <f>IF($B73="N/A","N/A",IF(G73&gt;15,"No",IF(G73&lt;-15,"No","Yes")))</f>
        <v>N/A</v>
      </c>
      <c r="I73" s="41">
        <v>0.97770000000000001</v>
      </c>
      <c r="J73" s="41">
        <v>0.18509999999999999</v>
      </c>
      <c r="K73" s="21" t="str">
        <f t="shared" si="16"/>
        <v>Yes</v>
      </c>
    </row>
    <row r="74" spans="1:11">
      <c r="A74" s="91" t="s">
        <v>261</v>
      </c>
      <c r="B74" s="70" t="s">
        <v>51</v>
      </c>
      <c r="C74" s="94">
        <v>8.95213812E-2</v>
      </c>
      <c r="D74" s="21" t="str">
        <f>IF($B74="N/A","N/A",IF(C74&gt;15,"No",IF(C74&lt;-15,"No","Yes")))</f>
        <v>N/A</v>
      </c>
      <c r="E74" s="41">
        <v>7.7836648600000002E-2</v>
      </c>
      <c r="F74" s="21" t="str">
        <f>IF($B74="N/A","N/A",IF(E74&gt;15,"No",IF(E74&lt;-15,"No","Yes")))</f>
        <v>N/A</v>
      </c>
      <c r="G74" s="41">
        <v>6.6813948400000003E-2</v>
      </c>
      <c r="H74" s="21" t="str">
        <f>IF($B74="N/A","N/A",IF(G74&gt;15,"No",IF(G74&lt;-15,"No","Yes")))</f>
        <v>N/A</v>
      </c>
      <c r="I74" s="41">
        <v>-13.1</v>
      </c>
      <c r="J74" s="41">
        <v>-14.2</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5.4149027786000001</v>
      </c>
      <c r="D76" s="21" t="str">
        <f>IF($B76="N/A","N/A",IF(C76&gt;15,"No",IF(C76&lt;-15,"No","Yes")))</f>
        <v>N/A</v>
      </c>
      <c r="E76" s="41">
        <v>5.8695019409000002</v>
      </c>
      <c r="F76" s="21" t="str">
        <f>IF($B76="N/A","N/A",IF(E76&gt;15,"No",IF(E76&lt;-15,"No","Yes")))</f>
        <v>N/A</v>
      </c>
      <c r="G76" s="41">
        <v>6.2354902253000004</v>
      </c>
      <c r="H76" s="21" t="str">
        <f>IF($B76="N/A","N/A",IF(G76&gt;15,"No",IF(G76&lt;-15,"No","Yes")))</f>
        <v>N/A</v>
      </c>
      <c r="I76" s="41">
        <v>8.3949999999999996</v>
      </c>
      <c r="J76" s="41">
        <v>6.2350000000000003</v>
      </c>
      <c r="K76" s="21" t="str">
        <f t="shared" si="16"/>
        <v>Yes</v>
      </c>
    </row>
    <row r="77" spans="1:11">
      <c r="A77" s="91" t="s">
        <v>264</v>
      </c>
      <c r="B77" s="70" t="s">
        <v>133</v>
      </c>
      <c r="C77" s="94">
        <v>20.376921330999998</v>
      </c>
      <c r="D77" s="21" t="str">
        <f>IF($B77="N/A","N/A",IF(C77&gt;1,"Yes","No"))</f>
        <v>Yes</v>
      </c>
      <c r="E77" s="41">
        <v>21.226822543000001</v>
      </c>
      <c r="F77" s="21" t="str">
        <f>IF($B77="N/A","N/A",IF(E77&gt;1,"Yes","No"))</f>
        <v>Yes</v>
      </c>
      <c r="G77" s="41">
        <v>20.995363494999999</v>
      </c>
      <c r="H77" s="21" t="str">
        <f>IF($B77="N/A","N/A",IF(G77&gt;1,"Yes","No"))</f>
        <v>Yes</v>
      </c>
      <c r="I77" s="41">
        <v>4.1710000000000003</v>
      </c>
      <c r="J77" s="41">
        <v>-1.0900000000000001</v>
      </c>
      <c r="K77" s="21" t="str">
        <f t="shared" si="16"/>
        <v>Yes</v>
      </c>
    </row>
    <row r="78" spans="1:11">
      <c r="A78" s="91" t="s">
        <v>265</v>
      </c>
      <c r="B78" s="70" t="s">
        <v>75</v>
      </c>
      <c r="C78" s="94">
        <v>0.37389453379999998</v>
      </c>
      <c r="D78" s="21" t="str">
        <f>IF($B78="N/A","N/A",IF(C78&gt;0,"Yes","No"))</f>
        <v>Yes</v>
      </c>
      <c r="E78" s="41">
        <v>0.49384344969999999</v>
      </c>
      <c r="F78" s="21" t="str">
        <f>IF($B78="N/A","N/A",IF(E78&gt;0,"Yes","No"))</f>
        <v>Yes</v>
      </c>
      <c r="G78" s="41">
        <v>0.58705030889999998</v>
      </c>
      <c r="H78" s="21" t="str">
        <f>IF($B78="N/A","N/A",IF(G78&gt;0,"Yes","No"))</f>
        <v>Yes</v>
      </c>
      <c r="I78" s="41">
        <v>32.08</v>
      </c>
      <c r="J78" s="41">
        <v>18.87</v>
      </c>
      <c r="K78" s="21" t="str">
        <f t="shared" si="16"/>
        <v>No</v>
      </c>
    </row>
    <row r="79" spans="1:11">
      <c r="A79" s="91" t="s">
        <v>266</v>
      </c>
      <c r="B79" s="70" t="s">
        <v>79</v>
      </c>
      <c r="C79" s="94">
        <v>5.8942897100000002E-2</v>
      </c>
      <c r="D79" s="21" t="str">
        <f>IF($B79="N/A","N/A",IF(C79&gt;=1,"No",IF(C79&lt;0,"No","Yes")))</f>
        <v>Yes</v>
      </c>
      <c r="E79" s="41">
        <v>1.81602737E-2</v>
      </c>
      <c r="F79" s="21" t="str">
        <f>IF($B79="N/A","N/A",IF(E79&gt;=1,"No",IF(E79&lt;0,"No","Yes")))</f>
        <v>Yes</v>
      </c>
      <c r="G79" s="41">
        <v>4.1905884999999997E-2</v>
      </c>
      <c r="H79" s="21" t="str">
        <f>IF($B79="N/A","N/A",IF(G79&gt;=1,"No",IF(G79&lt;0,"No","Yes")))</f>
        <v>Yes</v>
      </c>
      <c r="I79" s="41">
        <v>-69.2</v>
      </c>
      <c r="J79" s="41">
        <v>130.80000000000001</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69.765551318999997</v>
      </c>
      <c r="D81" s="21" t="str">
        <f>IF($B81="N/A","N/A",IF(C81&gt;15,"No",IF(C81&lt;-15,"No","Yes")))</f>
        <v>N/A</v>
      </c>
      <c r="E81" s="86">
        <v>71.883654992000004</v>
      </c>
      <c r="F81" s="21" t="str">
        <f>IF($B81="N/A","N/A",IF(E81&gt;15,"No",IF(E81&lt;-15,"No","Yes")))</f>
        <v>N/A</v>
      </c>
      <c r="G81" s="86">
        <v>76.562124707999999</v>
      </c>
      <c r="H81" s="21" t="str">
        <f>IF($B81="N/A","N/A",IF(G81&gt;15,"No",IF(G81&lt;-15,"No","Yes")))</f>
        <v>N/A</v>
      </c>
      <c r="I81" s="41">
        <v>3.036</v>
      </c>
      <c r="J81" s="41">
        <v>6.508</v>
      </c>
      <c r="K81" s="21" t="str">
        <f t="shared" ref="K81:K100" si="17">IF(J81="Div by 0", "N/A", IF(J81="N/A","N/A", IF(J81&gt;15, "No", IF(J81&lt;-15, "No", "Yes"))))</f>
        <v>Yes</v>
      </c>
    </row>
    <row r="82" spans="1:11">
      <c r="A82" s="152" t="s">
        <v>241</v>
      </c>
      <c r="B82" s="70" t="s">
        <v>80</v>
      </c>
      <c r="C82" s="92">
        <v>78.969775236999993</v>
      </c>
      <c r="D82" s="21" t="str">
        <f>IF($B82="N/A","N/A",IF(C82&gt;90,"No",IF(C82&lt;20,"No","Yes")))</f>
        <v>Yes</v>
      </c>
      <c r="E82" s="86">
        <v>81.781057159</v>
      </c>
      <c r="F82" s="21" t="str">
        <f>IF($B82="N/A","N/A",IF(E82&gt;90,"No",IF(E82&lt;20,"No","Yes")))</f>
        <v>Yes</v>
      </c>
      <c r="G82" s="86">
        <v>83.630875828000001</v>
      </c>
      <c r="H82" s="21" t="str">
        <f>IF($B82="N/A","N/A",IF(G82&gt;90,"No",IF(G82&lt;20,"No","Yes")))</f>
        <v>Yes</v>
      </c>
      <c r="I82" s="41">
        <v>3.56</v>
      </c>
      <c r="J82" s="41">
        <v>2.262</v>
      </c>
      <c r="K82" s="21" t="str">
        <f t="shared" si="17"/>
        <v>Yes</v>
      </c>
    </row>
    <row r="83" spans="1:11">
      <c r="A83" s="152" t="s">
        <v>242</v>
      </c>
      <c r="B83" s="70" t="s">
        <v>81</v>
      </c>
      <c r="C83" s="92">
        <v>39.325111472000003</v>
      </c>
      <c r="D83" s="21" t="str">
        <f>IF($B83="N/A","N/A",IF(C83&gt;60,"No",IF(C83&lt;10,"No","Yes")))</f>
        <v>Yes</v>
      </c>
      <c r="E83" s="86">
        <v>38.585198503000001</v>
      </c>
      <c r="F83" s="21" t="str">
        <f>IF($B83="N/A","N/A",IF(E83&gt;60,"No",IF(E83&lt;10,"No","Yes")))</f>
        <v>Yes</v>
      </c>
      <c r="G83" s="86">
        <v>39.390512534000003</v>
      </c>
      <c r="H83" s="21" t="str">
        <f>IF($B83="N/A","N/A",IF(G83&gt;60,"No",IF(G83&lt;10,"No","Yes")))</f>
        <v>Yes</v>
      </c>
      <c r="I83" s="41">
        <v>-1.88</v>
      </c>
      <c r="J83" s="41">
        <v>2.0870000000000002</v>
      </c>
      <c r="K83" s="21" t="str">
        <f t="shared" si="17"/>
        <v>Yes</v>
      </c>
    </row>
    <row r="84" spans="1:11">
      <c r="A84" s="152" t="s">
        <v>243</v>
      </c>
      <c r="B84" s="70" t="s">
        <v>82</v>
      </c>
      <c r="C84" s="92">
        <v>71.237991684999997</v>
      </c>
      <c r="D84" s="21" t="str">
        <f>IF($B84="N/A","N/A",IF(C84&gt;100,"No",IF(C84&lt;10,"No","Yes")))</f>
        <v>Yes</v>
      </c>
      <c r="E84" s="86">
        <v>71.960621169999996</v>
      </c>
      <c r="F84" s="21" t="str">
        <f>IF($B84="N/A","N/A",IF(E84&gt;100,"No",IF(E84&lt;10,"No","Yes")))</f>
        <v>Yes</v>
      </c>
      <c r="G84" s="86">
        <v>69.851153589000006</v>
      </c>
      <c r="H84" s="21" t="str">
        <f>IF($B84="N/A","N/A",IF(G84&gt;100,"No",IF(G84&lt;10,"No","Yes")))</f>
        <v>Yes</v>
      </c>
      <c r="I84" s="41">
        <v>1.014</v>
      </c>
      <c r="J84" s="41">
        <v>-2.93</v>
      </c>
      <c r="K84" s="21" t="str">
        <f t="shared" si="17"/>
        <v>Yes</v>
      </c>
    </row>
    <row r="85" spans="1:11">
      <c r="A85" s="152" t="s">
        <v>244</v>
      </c>
      <c r="B85" s="70" t="s">
        <v>83</v>
      </c>
      <c r="C85" s="92">
        <v>105.35363886</v>
      </c>
      <c r="D85" s="21" t="str">
        <f>IF($B85="N/A","N/A",IF(C85&gt;100,"No",IF(C85&lt;20,"No","Yes")))</f>
        <v>No</v>
      </c>
      <c r="E85" s="86">
        <v>119.36102558</v>
      </c>
      <c r="F85" s="21" t="str">
        <f>IF($B85="N/A","N/A",IF(E85&gt;100,"No",IF(E85&lt;20,"No","Yes")))</f>
        <v>No</v>
      </c>
      <c r="G85" s="86">
        <v>133.69005249</v>
      </c>
      <c r="H85" s="21" t="str">
        <f>IF($B85="N/A","N/A",IF(G85&gt;100,"No",IF(G85&lt;20,"No","Yes")))</f>
        <v>No</v>
      </c>
      <c r="I85" s="41">
        <v>13.3</v>
      </c>
      <c r="J85" s="41">
        <v>12</v>
      </c>
      <c r="K85" s="21" t="str">
        <f t="shared" si="17"/>
        <v>Yes</v>
      </c>
    </row>
    <row r="86" spans="1:11">
      <c r="A86" s="152" t="s">
        <v>245</v>
      </c>
      <c r="B86" s="70" t="s">
        <v>83</v>
      </c>
      <c r="C86" s="92">
        <v>136.19915001000001</v>
      </c>
      <c r="D86" s="21" t="str">
        <f>IF($B86="N/A","N/A",IF(C86&gt;100,"No",IF(C86&lt;20,"No","Yes")))</f>
        <v>No</v>
      </c>
      <c r="E86" s="86">
        <v>154.51368977000001</v>
      </c>
      <c r="F86" s="21" t="str">
        <f>IF($B86="N/A","N/A",IF(E86&gt;100,"No",IF(E86&lt;20,"No","Yes")))</f>
        <v>No</v>
      </c>
      <c r="G86" s="86">
        <v>207.68421470000001</v>
      </c>
      <c r="H86" s="21" t="str">
        <f>IF($B86="N/A","N/A",IF(G86&gt;100,"No",IF(G86&lt;20,"No","Yes")))</f>
        <v>No</v>
      </c>
      <c r="I86" s="41">
        <v>13.45</v>
      </c>
      <c r="J86" s="41">
        <v>34.409999999999997</v>
      </c>
      <c r="K86" s="21" t="str">
        <f t="shared" si="17"/>
        <v>No</v>
      </c>
    </row>
    <row r="87" spans="1:11">
      <c r="A87" s="152" t="s">
        <v>246</v>
      </c>
      <c r="B87" s="70" t="s">
        <v>51</v>
      </c>
      <c r="C87" s="92">
        <v>111.00399629</v>
      </c>
      <c r="D87" s="21" t="str">
        <f>IF($B87="N/A","N/A",IF(C87&gt;15,"No",IF(C87&lt;-15,"No","Yes")))</f>
        <v>N/A</v>
      </c>
      <c r="E87" s="86">
        <v>108.48278431</v>
      </c>
      <c r="F87" s="21" t="str">
        <f>IF($B87="N/A","N/A",IF(E87&gt;15,"No",IF(E87&lt;-15,"No","Yes")))</f>
        <v>N/A</v>
      </c>
      <c r="G87" s="86">
        <v>110.7917803</v>
      </c>
      <c r="H87" s="21" t="str">
        <f>IF($B87="N/A","N/A",IF(G87&gt;15,"No",IF(G87&lt;-15,"No","Yes")))</f>
        <v>N/A</v>
      </c>
      <c r="I87" s="41">
        <v>-2.27</v>
      </c>
      <c r="J87" s="41">
        <v>2.1280000000000001</v>
      </c>
      <c r="K87" s="21" t="str">
        <f t="shared" si="17"/>
        <v>Yes</v>
      </c>
    </row>
    <row r="88" spans="1:11">
      <c r="A88" s="152" t="s">
        <v>247</v>
      </c>
      <c r="B88" s="70" t="s">
        <v>84</v>
      </c>
      <c r="C88" s="92">
        <v>26.360242126999999</v>
      </c>
      <c r="D88" s="21" t="str">
        <f>IF($B88="N/A","N/A",IF(C88&gt;60,"No",IF(C88&lt;10,"No","Yes")))</f>
        <v>Yes</v>
      </c>
      <c r="E88" s="86">
        <v>27.351146754999998</v>
      </c>
      <c r="F88" s="21" t="str">
        <f>IF($B88="N/A","N/A",IF(E88&gt;60,"No",IF(E88&lt;10,"No","Yes")))</f>
        <v>Yes</v>
      </c>
      <c r="G88" s="86">
        <v>28.130512977999999</v>
      </c>
      <c r="H88" s="21" t="str">
        <f>IF($B88="N/A","N/A",IF(G88&gt;60,"No",IF(G88&lt;10,"No","Yes")))</f>
        <v>Yes</v>
      </c>
      <c r="I88" s="41">
        <v>3.7589999999999999</v>
      </c>
      <c r="J88" s="41">
        <v>2.8490000000000002</v>
      </c>
      <c r="K88" s="21" t="str">
        <f t="shared" si="17"/>
        <v>Yes</v>
      </c>
    </row>
    <row r="89" spans="1:11">
      <c r="A89" s="152" t="s">
        <v>248</v>
      </c>
      <c r="B89" s="70" t="s">
        <v>84</v>
      </c>
      <c r="C89" s="92">
        <v>29.502631822000001</v>
      </c>
      <c r="D89" s="21" t="str">
        <f>IF($B89="N/A","N/A",IF(C89&gt;60,"No",IF(C89&lt;10,"No","Yes")))</f>
        <v>Yes</v>
      </c>
      <c r="E89" s="86">
        <v>37.423259715</v>
      </c>
      <c r="F89" s="21" t="str">
        <f>IF($B89="N/A","N/A",IF(E89&gt;60,"No",IF(E89&lt;10,"No","Yes")))</f>
        <v>Yes</v>
      </c>
      <c r="G89" s="86">
        <v>59.863046722999997</v>
      </c>
      <c r="H89" s="21" t="str">
        <f>IF($B89="N/A","N/A",IF(G89&gt;60,"No",IF(G89&lt;10,"No","Yes")))</f>
        <v>Yes</v>
      </c>
      <c r="I89" s="41">
        <v>26.85</v>
      </c>
      <c r="J89" s="41">
        <v>59.96</v>
      </c>
      <c r="K89" s="21" t="str">
        <f t="shared" si="17"/>
        <v>No</v>
      </c>
    </row>
    <row r="90" spans="1:11">
      <c r="A90" s="152" t="s">
        <v>249</v>
      </c>
      <c r="B90" s="70" t="s">
        <v>51</v>
      </c>
      <c r="C90" s="92">
        <v>50.877984619000003</v>
      </c>
      <c r="D90" s="21" t="str">
        <f t="shared" ref="D90:D100" si="18">IF($B90="N/A","N/A",IF(C90&gt;15,"No",IF(C90&lt;-15,"No","Yes")))</f>
        <v>N/A</v>
      </c>
      <c r="E90" s="86">
        <v>45.349543461000003</v>
      </c>
      <c r="F90" s="21" t="str">
        <f>IF($B90="N/A","N/A",IF(E90&gt;15,"No",IF(E90&lt;-15,"No","Yes")))</f>
        <v>N/A</v>
      </c>
      <c r="G90" s="86">
        <v>45.146293802000002</v>
      </c>
      <c r="H90" s="21" t="str">
        <f>IF($B90="N/A","N/A",IF(G90&gt;15,"No",IF(G90&lt;-15,"No","Yes")))</f>
        <v>N/A</v>
      </c>
      <c r="I90" s="41">
        <v>-10.9</v>
      </c>
      <c r="J90" s="41">
        <v>-0.44800000000000001</v>
      </c>
      <c r="K90" s="21" t="str">
        <f t="shared" si="17"/>
        <v>Yes</v>
      </c>
    </row>
    <row r="91" spans="1:11">
      <c r="A91" s="152" t="s">
        <v>250</v>
      </c>
      <c r="B91" s="70" t="s">
        <v>51</v>
      </c>
      <c r="C91" s="92">
        <v>70.235043598000004</v>
      </c>
      <c r="D91" s="21" t="str">
        <f t="shared" si="18"/>
        <v>N/A</v>
      </c>
      <c r="E91" s="86">
        <v>73.010078139000001</v>
      </c>
      <c r="F91" s="21" t="str">
        <f t="shared" ref="F91:F99" si="19">IF($B91="N/A","N/A",IF(E91&gt;15,"No",IF(E91&lt;-15,"No","Yes")))</f>
        <v>N/A</v>
      </c>
      <c r="G91" s="86">
        <v>71.627475165999996</v>
      </c>
      <c r="H91" s="21" t="str">
        <f t="shared" ref="H91:H112" si="20">IF($B91="N/A","N/A",IF(G91&gt;15,"No",IF(G91&lt;-15,"No","Yes")))</f>
        <v>N/A</v>
      </c>
      <c r="I91" s="41">
        <v>3.9510000000000001</v>
      </c>
      <c r="J91" s="41">
        <v>-1.89</v>
      </c>
      <c r="K91" s="21" t="str">
        <f t="shared" si="17"/>
        <v>Yes</v>
      </c>
    </row>
    <row r="92" spans="1:11">
      <c r="A92" s="152" t="s">
        <v>251</v>
      </c>
      <c r="B92" s="70" t="s">
        <v>51</v>
      </c>
      <c r="C92" s="92">
        <v>35.141405601000002</v>
      </c>
      <c r="D92" s="21" t="str">
        <f t="shared" si="18"/>
        <v>N/A</v>
      </c>
      <c r="E92" s="86">
        <v>41.265535935000003</v>
      </c>
      <c r="F92" s="21" t="str">
        <f t="shared" si="19"/>
        <v>N/A</v>
      </c>
      <c r="G92" s="86">
        <v>43.141124781000002</v>
      </c>
      <c r="H92" s="21" t="str">
        <f t="shared" si="20"/>
        <v>N/A</v>
      </c>
      <c r="I92" s="41">
        <v>17.43</v>
      </c>
      <c r="J92" s="41">
        <v>4.5449999999999999</v>
      </c>
      <c r="K92" s="21" t="str">
        <f t="shared" si="17"/>
        <v>Yes</v>
      </c>
    </row>
    <row r="93" spans="1:11">
      <c r="A93" s="152" t="s">
        <v>254</v>
      </c>
      <c r="B93" s="70" t="s">
        <v>51</v>
      </c>
      <c r="C93" s="92">
        <v>107.6461999</v>
      </c>
      <c r="D93" s="21" t="str">
        <f t="shared" si="18"/>
        <v>N/A</v>
      </c>
      <c r="E93" s="86">
        <v>108.96514555</v>
      </c>
      <c r="F93" s="21" t="str">
        <f t="shared" si="19"/>
        <v>N/A</v>
      </c>
      <c r="G93" s="86">
        <v>120.54127075</v>
      </c>
      <c r="H93" s="21" t="str">
        <f t="shared" si="20"/>
        <v>N/A</v>
      </c>
      <c r="I93" s="41">
        <v>1.2250000000000001</v>
      </c>
      <c r="J93" s="41">
        <v>10.62</v>
      </c>
      <c r="K93" s="21" t="str">
        <f t="shared" si="17"/>
        <v>Yes</v>
      </c>
    </row>
    <row r="94" spans="1:11">
      <c r="A94" s="152" t="s">
        <v>255</v>
      </c>
      <c r="B94" s="70" t="s">
        <v>51</v>
      </c>
      <c r="C94" s="92">
        <v>96.985299252999994</v>
      </c>
      <c r="D94" s="21" t="str">
        <f t="shared" si="18"/>
        <v>N/A</v>
      </c>
      <c r="E94" s="86">
        <v>96.454393922999998</v>
      </c>
      <c r="F94" s="21" t="str">
        <f t="shared" si="19"/>
        <v>N/A</v>
      </c>
      <c r="G94" s="86">
        <v>74.432049785999993</v>
      </c>
      <c r="H94" s="21" t="str">
        <f t="shared" si="20"/>
        <v>N/A</v>
      </c>
      <c r="I94" s="41">
        <v>-0.54700000000000004</v>
      </c>
      <c r="J94" s="41">
        <v>-22.8</v>
      </c>
      <c r="K94" s="21" t="str">
        <f t="shared" si="17"/>
        <v>No</v>
      </c>
    </row>
    <row r="95" spans="1:11">
      <c r="A95" s="152" t="s">
        <v>256</v>
      </c>
      <c r="B95" s="70" t="s">
        <v>51</v>
      </c>
      <c r="C95" s="92">
        <v>91.852091397999999</v>
      </c>
      <c r="D95" s="21" t="str">
        <f t="shared" si="18"/>
        <v>N/A</v>
      </c>
      <c r="E95" s="86">
        <v>102.58171986000001</v>
      </c>
      <c r="F95" s="21" t="str">
        <f t="shared" si="19"/>
        <v>N/A</v>
      </c>
      <c r="G95" s="86">
        <v>102.72731051</v>
      </c>
      <c r="H95" s="21" t="str">
        <f t="shared" si="20"/>
        <v>N/A</v>
      </c>
      <c r="I95" s="41">
        <v>11.68</v>
      </c>
      <c r="J95" s="41">
        <v>0.1419</v>
      </c>
      <c r="K95" s="21" t="str">
        <f t="shared" si="17"/>
        <v>Yes</v>
      </c>
    </row>
    <row r="96" spans="1:11">
      <c r="A96" s="152" t="s">
        <v>257</v>
      </c>
      <c r="B96" s="70" t="s">
        <v>51</v>
      </c>
      <c r="C96" s="92">
        <v>50.552278846999997</v>
      </c>
      <c r="D96" s="21" t="str">
        <f t="shared" si="18"/>
        <v>N/A</v>
      </c>
      <c r="E96" s="86">
        <v>54.035914939000001</v>
      </c>
      <c r="F96" s="21" t="str">
        <f t="shared" si="19"/>
        <v>N/A</v>
      </c>
      <c r="G96" s="86">
        <v>59.888683966999999</v>
      </c>
      <c r="H96" s="21" t="str">
        <f t="shared" si="20"/>
        <v>N/A</v>
      </c>
      <c r="I96" s="41">
        <v>6.891</v>
      </c>
      <c r="J96" s="41">
        <v>10.83</v>
      </c>
      <c r="K96" s="21" t="str">
        <f t="shared" si="17"/>
        <v>Yes</v>
      </c>
    </row>
    <row r="97" spans="1:11">
      <c r="A97" s="152" t="s">
        <v>258</v>
      </c>
      <c r="B97" s="70" t="s">
        <v>51</v>
      </c>
      <c r="C97" s="92">
        <v>1067.1995816000001</v>
      </c>
      <c r="D97" s="21" t="str">
        <f t="shared" si="18"/>
        <v>N/A</v>
      </c>
      <c r="E97" s="86">
        <v>1508.7143344000001</v>
      </c>
      <c r="F97" s="21" t="str">
        <f t="shared" si="19"/>
        <v>N/A</v>
      </c>
      <c r="G97" s="86">
        <v>1451.0239369000001</v>
      </c>
      <c r="H97" s="21" t="str">
        <f t="shared" si="20"/>
        <v>N/A</v>
      </c>
      <c r="I97" s="41">
        <v>41.37</v>
      </c>
      <c r="J97" s="41">
        <v>-3.82</v>
      </c>
      <c r="K97" s="21" t="str">
        <f t="shared" si="17"/>
        <v>Yes</v>
      </c>
    </row>
    <row r="98" spans="1:11">
      <c r="A98" s="152" t="s">
        <v>263</v>
      </c>
      <c r="B98" s="70" t="s">
        <v>51</v>
      </c>
      <c r="C98" s="92">
        <v>125.92138193</v>
      </c>
      <c r="D98" s="21" t="str">
        <f t="shared" si="18"/>
        <v>N/A</v>
      </c>
      <c r="E98" s="86">
        <v>131.17123459999999</v>
      </c>
      <c r="F98" s="21" t="str">
        <f t="shared" si="19"/>
        <v>N/A</v>
      </c>
      <c r="G98" s="86">
        <v>131.02313738999999</v>
      </c>
      <c r="H98" s="21" t="str">
        <f t="shared" si="20"/>
        <v>N/A</v>
      </c>
      <c r="I98" s="41">
        <v>4.1689999999999996</v>
      </c>
      <c r="J98" s="41">
        <v>-0.113</v>
      </c>
      <c r="K98" s="21" t="str">
        <f t="shared" si="17"/>
        <v>Yes</v>
      </c>
    </row>
    <row r="99" spans="1:11">
      <c r="A99" s="152" t="s">
        <v>264</v>
      </c>
      <c r="B99" s="70" t="s">
        <v>51</v>
      </c>
      <c r="C99" s="92">
        <v>77.487076912999996</v>
      </c>
      <c r="D99" s="21" t="str">
        <f t="shared" si="18"/>
        <v>N/A</v>
      </c>
      <c r="E99" s="86">
        <v>80.147817875000001</v>
      </c>
      <c r="F99" s="21" t="str">
        <f t="shared" si="19"/>
        <v>N/A</v>
      </c>
      <c r="G99" s="86">
        <v>85.058347191999999</v>
      </c>
      <c r="H99" s="21" t="str">
        <f t="shared" si="20"/>
        <v>N/A</v>
      </c>
      <c r="I99" s="41">
        <v>3.4340000000000002</v>
      </c>
      <c r="J99" s="41">
        <v>6.1269999999999998</v>
      </c>
      <c r="K99" s="21" t="str">
        <f t="shared" si="17"/>
        <v>Yes</v>
      </c>
    </row>
    <row r="100" spans="1:11">
      <c r="A100" s="152" t="s">
        <v>265</v>
      </c>
      <c r="B100" s="70" t="s">
        <v>51</v>
      </c>
      <c r="C100" s="92">
        <v>37.497165553000002</v>
      </c>
      <c r="D100" s="21" t="str">
        <f t="shared" si="18"/>
        <v>N/A</v>
      </c>
      <c r="E100" s="86">
        <v>33.599383441000001</v>
      </c>
      <c r="F100" s="21" t="str">
        <f>IF($B100="N/A","N/A",IF(E100&gt;15,"No",IF(E100&lt;-15,"No","Yes")))</f>
        <v>N/A</v>
      </c>
      <c r="G100" s="86">
        <v>33.26121835</v>
      </c>
      <c r="H100" s="21" t="str">
        <f t="shared" si="20"/>
        <v>N/A</v>
      </c>
      <c r="I100" s="41">
        <v>-10.4</v>
      </c>
      <c r="J100" s="41">
        <v>-1.01</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0.22992590020000001</v>
      </c>
      <c r="D102" s="21" t="str">
        <f>IF($B102="N/A","N/A",IF(C102&gt;15,"No",IF(C102&lt;-15,"No","Yes")))</f>
        <v>N/A</v>
      </c>
      <c r="E102" s="41">
        <v>0.22442376780000001</v>
      </c>
      <c r="F102" s="21" t="str">
        <f>IF($B102="N/A","N/A",IF(E102&gt;15,"No",IF(E102&lt;-15,"No","Yes")))</f>
        <v>N/A</v>
      </c>
      <c r="G102" s="41">
        <v>0.21861700519999999</v>
      </c>
      <c r="H102" s="21" t="str">
        <f t="shared" si="20"/>
        <v>N/A</v>
      </c>
      <c r="I102" s="41">
        <v>-2.39</v>
      </c>
      <c r="J102" s="41">
        <v>-2.59</v>
      </c>
      <c r="K102" s="21" t="str">
        <f>IF(J102="Div by 0", "N/A", IF(J102="N/A","N/A", IF(J102&gt;15, "No", IF(J102&lt;-15, "No", "Yes"))))</f>
        <v>Yes</v>
      </c>
    </row>
    <row r="103" spans="1:11">
      <c r="A103" s="91" t="s">
        <v>269</v>
      </c>
      <c r="B103" s="70" t="s">
        <v>51</v>
      </c>
      <c r="C103" s="94">
        <v>1.0268700498000001</v>
      </c>
      <c r="D103" s="21" t="str">
        <f>IF($B103="N/A","N/A",IF(C103&gt;15,"No",IF(C103&lt;-15,"No","Yes")))</f>
        <v>N/A</v>
      </c>
      <c r="E103" s="41">
        <v>0.93461975249999996</v>
      </c>
      <c r="F103" s="21" t="str">
        <f t="shared" ref="F103:F112" si="21">IF($B103="N/A","N/A",IF(E103&gt;15,"No",IF(E103&lt;-15,"No","Yes")))</f>
        <v>N/A</v>
      </c>
      <c r="G103" s="41">
        <v>0.91165228880000004</v>
      </c>
      <c r="H103" s="21" t="str">
        <f t="shared" si="20"/>
        <v>N/A</v>
      </c>
      <c r="I103" s="41">
        <v>-8.98</v>
      </c>
      <c r="J103" s="41">
        <v>-2.46</v>
      </c>
      <c r="K103" s="21" t="str">
        <f>IF(J103="Div by 0", "N/A", IF(J103="N/A","N/A", IF(J103&gt;15, "No", IF(J103&lt;-15, "No", "Yes"))))</f>
        <v>Yes</v>
      </c>
    </row>
    <row r="104" spans="1:11">
      <c r="A104" s="91" t="s">
        <v>270</v>
      </c>
      <c r="B104" s="70" t="s">
        <v>51</v>
      </c>
      <c r="C104" s="94">
        <v>0.63962358630000005</v>
      </c>
      <c r="D104" s="21" t="str">
        <f>IF($B104="N/A","N/A",IF(C104&gt;15,"No",IF(C104&lt;-15,"No","Yes")))</f>
        <v>N/A</v>
      </c>
      <c r="E104" s="41">
        <v>0.61717140270000004</v>
      </c>
      <c r="F104" s="21" t="str">
        <f t="shared" si="21"/>
        <v>N/A</v>
      </c>
      <c r="G104" s="41">
        <v>0.7055077112</v>
      </c>
      <c r="H104" s="21" t="str">
        <f t="shared" si="20"/>
        <v>N/A</v>
      </c>
      <c r="I104" s="41">
        <v>-3.51</v>
      </c>
      <c r="J104" s="41">
        <v>14.31</v>
      </c>
      <c r="K104" s="21" t="str">
        <f>IF(J104="Div by 0", "N/A", IF(J104="N/A","N/A", IF(J104&gt;15, "No", IF(J104&lt;-15, "No", "Yes"))))</f>
        <v>Yes</v>
      </c>
    </row>
    <row r="105" spans="1:11">
      <c r="A105" s="91" t="s">
        <v>271</v>
      </c>
      <c r="B105" s="70" t="s">
        <v>51</v>
      </c>
      <c r="C105" s="94">
        <v>0.12791661700000001</v>
      </c>
      <c r="D105" s="21" t="str">
        <f>IF($B105="N/A","N/A",IF(C105&gt;15,"No",IF(C105&lt;-15,"No","Yes")))</f>
        <v>N/A</v>
      </c>
      <c r="E105" s="41">
        <v>0.1232554568</v>
      </c>
      <c r="F105" s="21" t="str">
        <f t="shared" si="21"/>
        <v>N/A</v>
      </c>
      <c r="G105" s="41">
        <v>0.1063528929</v>
      </c>
      <c r="H105" s="21" t="str">
        <f t="shared" si="20"/>
        <v>N/A</v>
      </c>
      <c r="I105" s="41">
        <v>-3.64</v>
      </c>
      <c r="J105" s="41">
        <v>-13.7</v>
      </c>
      <c r="K105" s="21" t="str">
        <f>IF(J105="Div by 0", "N/A", IF(J105="N/A","N/A", IF(J105&gt;15, "No", IF(J105&lt;-15, "No", "Yes"))))</f>
        <v>Yes</v>
      </c>
    </row>
    <row r="106" spans="1:11">
      <c r="A106" s="91" t="s">
        <v>909</v>
      </c>
      <c r="B106" s="70" t="s">
        <v>51</v>
      </c>
      <c r="C106" s="94">
        <v>8.6953328593000005</v>
      </c>
      <c r="D106" s="21" t="str">
        <f>IF($B106="N/A","N/A",IF(C106&gt;15,"No",IF(C106&lt;-15,"No","Yes")))</f>
        <v>N/A</v>
      </c>
      <c r="E106" s="41">
        <v>10.375835501999999</v>
      </c>
      <c r="F106" s="21" t="str">
        <f t="shared" si="21"/>
        <v>N/A</v>
      </c>
      <c r="G106" s="41">
        <v>10.929317269</v>
      </c>
      <c r="H106" s="21" t="str">
        <f t="shared" si="20"/>
        <v>N/A</v>
      </c>
      <c r="I106" s="41">
        <v>19.329999999999998</v>
      </c>
      <c r="J106" s="41">
        <v>5.3339999999999996</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50.546826375000002</v>
      </c>
      <c r="D108" s="21" t="str">
        <f>IF($B108="N/A","N/A",IF(C108&gt;15,"No",IF(C108&lt;-15,"No","Yes")))</f>
        <v>N/A</v>
      </c>
      <c r="E108" s="90">
        <v>56.839937546999998</v>
      </c>
      <c r="F108" s="21" t="str">
        <f t="shared" si="21"/>
        <v>N/A</v>
      </c>
      <c r="G108" s="90">
        <v>67.317962527000006</v>
      </c>
      <c r="H108" s="21" t="str">
        <f>IF($B108="N/A","N/A",IF(G108&gt;15,"No",IF(G108&lt;-15,"No","Yes")))</f>
        <v>N/A</v>
      </c>
      <c r="I108" s="41">
        <v>12.45</v>
      </c>
      <c r="J108" s="41">
        <v>18.43</v>
      </c>
      <c r="K108" s="21" t="str">
        <f t="shared" ref="K108:K133" si="22">IF(J108="Div by 0", "N/A", IF(J108="N/A","N/A", IF(J108&gt;15, "No", IF(J108&lt;-15, "No", "Yes"))))</f>
        <v>No</v>
      </c>
    </row>
    <row r="109" spans="1:11">
      <c r="A109" s="91" t="s">
        <v>269</v>
      </c>
      <c r="B109" s="70" t="s">
        <v>51</v>
      </c>
      <c r="C109" s="95">
        <v>85.002734610999994</v>
      </c>
      <c r="D109" s="21" t="str">
        <f>IF($B109="N/A","N/A",IF(C109&gt;15,"No",IF(C109&lt;-15,"No","Yes")))</f>
        <v>N/A</v>
      </c>
      <c r="E109" s="90">
        <v>87.845718274999996</v>
      </c>
      <c r="F109" s="21" t="str">
        <f t="shared" si="21"/>
        <v>N/A</v>
      </c>
      <c r="G109" s="90">
        <v>91.174235902000007</v>
      </c>
      <c r="H109" s="21" t="str">
        <f t="shared" si="20"/>
        <v>N/A</v>
      </c>
      <c r="I109" s="41">
        <v>3.3450000000000002</v>
      </c>
      <c r="J109" s="41">
        <v>3.7890000000000001</v>
      </c>
      <c r="K109" s="21" t="str">
        <f t="shared" si="22"/>
        <v>Yes</v>
      </c>
    </row>
    <row r="110" spans="1:11">
      <c r="A110" s="91" t="s">
        <v>270</v>
      </c>
      <c r="B110" s="70" t="s">
        <v>51</v>
      </c>
      <c r="C110" s="95">
        <v>114.25870657</v>
      </c>
      <c r="D110" s="21" t="str">
        <f>IF($B110="N/A","N/A",IF(C110&gt;15,"No",IF(C110&lt;-15,"No","Yes")))</f>
        <v>N/A</v>
      </c>
      <c r="E110" s="90">
        <v>117.21045831000001</v>
      </c>
      <c r="F110" s="21" t="str">
        <f t="shared" si="21"/>
        <v>N/A</v>
      </c>
      <c r="G110" s="90">
        <v>122.89234620000001</v>
      </c>
      <c r="H110" s="21" t="str">
        <f t="shared" si="20"/>
        <v>N/A</v>
      </c>
      <c r="I110" s="41">
        <v>2.5830000000000002</v>
      </c>
      <c r="J110" s="41">
        <v>4.8479999999999999</v>
      </c>
      <c r="K110" s="21" t="str">
        <f t="shared" si="22"/>
        <v>Yes</v>
      </c>
    </row>
    <row r="111" spans="1:11">
      <c r="A111" s="91" t="s">
        <v>271</v>
      </c>
      <c r="B111" s="70" t="s">
        <v>51</v>
      </c>
      <c r="C111" s="95">
        <v>218.48189973999999</v>
      </c>
      <c r="D111" s="21" t="str">
        <f>IF($B111="N/A","N/A",IF(C111&gt;15,"No",IF(C111&lt;-15,"No","Yes")))</f>
        <v>N/A</v>
      </c>
      <c r="E111" s="90">
        <v>239.71032252000001</v>
      </c>
      <c r="F111" s="21" t="str">
        <f t="shared" si="21"/>
        <v>N/A</v>
      </c>
      <c r="G111" s="90">
        <v>252.36323801</v>
      </c>
      <c r="H111" s="21" t="str">
        <f t="shared" si="20"/>
        <v>N/A</v>
      </c>
      <c r="I111" s="41">
        <v>9.7159999999999993</v>
      </c>
      <c r="J111" s="41">
        <v>5.2779999999999996</v>
      </c>
      <c r="K111" s="21" t="str">
        <f t="shared" si="22"/>
        <v>Yes</v>
      </c>
    </row>
    <row r="112" spans="1:11">
      <c r="A112" s="91" t="s">
        <v>909</v>
      </c>
      <c r="B112" s="70" t="s">
        <v>51</v>
      </c>
      <c r="C112" s="95">
        <v>144.41870549999999</v>
      </c>
      <c r="D112" s="21" t="str">
        <f>IF($B112="N/A","N/A",IF(C112&gt;15,"No",IF(C112&lt;-15,"No","Yes")))</f>
        <v>N/A</v>
      </c>
      <c r="E112" s="90">
        <v>142.39939283000001</v>
      </c>
      <c r="F112" s="21" t="str">
        <f t="shared" si="21"/>
        <v>N/A</v>
      </c>
      <c r="G112" s="90">
        <v>150.64334951000001</v>
      </c>
      <c r="H112" s="21" t="str">
        <f t="shared" si="20"/>
        <v>N/A</v>
      </c>
      <c r="I112" s="41">
        <v>-1.4</v>
      </c>
      <c r="J112" s="41">
        <v>5.7889999999999997</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99.997731927000004</v>
      </c>
      <c r="D114" s="21" t="str">
        <f>IF($B114="N/A","N/A",IF(C114&gt;60,"Yes","No"))</f>
        <v>Yes</v>
      </c>
      <c r="E114" s="41">
        <v>99.999661685000007</v>
      </c>
      <c r="F114" s="21" t="str">
        <f>IF($B114="N/A","N/A",IF(E114&gt;60,"Yes","No"))</f>
        <v>Yes</v>
      </c>
      <c r="G114" s="41">
        <v>99.999889624999994</v>
      </c>
      <c r="H114" s="21" t="str">
        <f>IF($B114="N/A","N/A",IF(G114&gt;60,"Yes","No"))</f>
        <v>Yes</v>
      </c>
      <c r="I114" s="41">
        <v>1.9E-3</v>
      </c>
      <c r="J114" s="41">
        <v>2.0000000000000001E-4</v>
      </c>
      <c r="K114" s="21" t="str">
        <f t="shared" si="22"/>
        <v>Yes</v>
      </c>
    </row>
    <row r="115" spans="1:11">
      <c r="A115" s="91" t="s">
        <v>273</v>
      </c>
      <c r="B115" s="70" t="s">
        <v>85</v>
      </c>
      <c r="C115" s="94">
        <v>99.987352580999996</v>
      </c>
      <c r="D115" s="21" t="str">
        <f>IF($B115="N/A","N/A",IF(C115&gt;100,"No",IF(C115&lt;85,"No","Yes")))</f>
        <v>Yes</v>
      </c>
      <c r="E115" s="41">
        <v>100</v>
      </c>
      <c r="F115" s="21" t="str">
        <f>IF($B115="N/A","N/A",IF(E115&gt;100,"No",IF(E115&lt;85,"No","Yes")))</f>
        <v>Yes</v>
      </c>
      <c r="G115" s="41">
        <v>100</v>
      </c>
      <c r="H115" s="21" t="str">
        <f>IF($B115="N/A","N/A",IF(G115&gt;100,"No",IF(G115&lt;85,"No","Yes")))</f>
        <v>Yes</v>
      </c>
      <c r="I115" s="41">
        <v>1.26E-2</v>
      </c>
      <c r="J115" s="41">
        <v>0</v>
      </c>
      <c r="K115" s="21" t="str">
        <f t="shared" si="22"/>
        <v>Yes</v>
      </c>
    </row>
    <row r="116" spans="1:11">
      <c r="A116" s="91" t="s">
        <v>274</v>
      </c>
      <c r="B116" s="70" t="s">
        <v>51</v>
      </c>
      <c r="C116" s="94">
        <v>18.487036791000001</v>
      </c>
      <c r="D116" s="21" t="str">
        <f>IF($B116="N/A","N/A",IF(C116&gt;15,"No",IF(C116&lt;-15,"No","Yes")))</f>
        <v>N/A</v>
      </c>
      <c r="E116" s="41">
        <v>18.725359549</v>
      </c>
      <c r="F116" s="21" t="str">
        <f>IF($B116="N/A","N/A",IF(E116&gt;15,"No",IF(E116&lt;-15,"No","Yes")))</f>
        <v>N/A</v>
      </c>
      <c r="G116" s="41">
        <v>19.584627231999999</v>
      </c>
      <c r="H116" s="21" t="str">
        <f>IF($B116="N/A","N/A",IF(G116&gt;15,"No",IF(G116&lt;-15,"No","Yes")))</f>
        <v>N/A</v>
      </c>
      <c r="I116" s="41">
        <v>1.2889999999999999</v>
      </c>
      <c r="J116" s="41">
        <v>4.5890000000000004</v>
      </c>
      <c r="K116" s="21" t="str">
        <f t="shared" si="22"/>
        <v>Yes</v>
      </c>
    </row>
    <row r="117" spans="1:11">
      <c r="A117" s="91" t="s">
        <v>204</v>
      </c>
      <c r="B117" s="70" t="s">
        <v>12</v>
      </c>
      <c r="C117" s="94">
        <v>10.64996481</v>
      </c>
      <c r="D117" s="21" t="str">
        <f>IF($B117="N/A","N/A",IF(C117&gt;25,"No",IF(C117&lt;5,"No","Yes")))</f>
        <v>Yes</v>
      </c>
      <c r="E117" s="41">
        <v>10.533803899</v>
      </c>
      <c r="F117" s="21" t="str">
        <f>IF($B117="N/A","N/A",IF(E117&gt;25,"No",IF(E117&lt;5,"No","Yes")))</f>
        <v>Yes</v>
      </c>
      <c r="G117" s="41">
        <v>10.397355792999999</v>
      </c>
      <c r="H117" s="21" t="str">
        <f>IF($B117="N/A","N/A",IF(G117&gt;25,"No",IF(G117&lt;5,"No","Yes")))</f>
        <v>Yes</v>
      </c>
      <c r="I117" s="41">
        <v>-1.0900000000000001</v>
      </c>
      <c r="J117" s="41">
        <v>-1.3</v>
      </c>
      <c r="K117" s="21" t="str">
        <f t="shared" si="22"/>
        <v>Yes</v>
      </c>
    </row>
    <row r="118" spans="1:11">
      <c r="A118" s="91" t="s">
        <v>205</v>
      </c>
      <c r="B118" s="70" t="s">
        <v>13</v>
      </c>
      <c r="C118" s="94">
        <v>59.433743831999998</v>
      </c>
      <c r="D118" s="21" t="str">
        <f>IF($B118="N/A","N/A",IF(C118&gt;70,"No",IF(C118&lt;40,"No","Yes")))</f>
        <v>Yes</v>
      </c>
      <c r="E118" s="41">
        <v>58.570379273</v>
      </c>
      <c r="F118" s="21" t="str">
        <f>IF($B118="N/A","N/A",IF(E118&gt;70,"No",IF(E118&lt;40,"No","Yes")))</f>
        <v>Yes</v>
      </c>
      <c r="G118" s="41">
        <v>57.346433525999998</v>
      </c>
      <c r="H118" s="21" t="str">
        <f>IF($B118="N/A","N/A",IF(G118&gt;70,"No",IF(G118&lt;40,"No","Yes")))</f>
        <v>Yes</v>
      </c>
      <c r="I118" s="41">
        <v>-1.45</v>
      </c>
      <c r="J118" s="41">
        <v>-2.09</v>
      </c>
      <c r="K118" s="21" t="str">
        <f t="shared" si="22"/>
        <v>Yes</v>
      </c>
    </row>
    <row r="119" spans="1:11">
      <c r="A119" s="91" t="s">
        <v>206</v>
      </c>
      <c r="B119" s="70" t="s">
        <v>14</v>
      </c>
      <c r="C119" s="94">
        <v>29.916291356999999</v>
      </c>
      <c r="D119" s="21" t="str">
        <f>IF($B119="N/A","N/A",IF(C119&gt;55,"No",IF(C119&lt;20,"No","Yes")))</f>
        <v>Yes</v>
      </c>
      <c r="E119" s="41">
        <v>30.895816828000001</v>
      </c>
      <c r="F119" s="21" t="str">
        <f>IF($B119="N/A","N/A",IF(E119&gt;55,"No",IF(E119&lt;20,"No","Yes")))</f>
        <v>Yes</v>
      </c>
      <c r="G119" s="41">
        <v>32.256210680999999</v>
      </c>
      <c r="H119" s="21" t="str">
        <f>IF($B119="N/A","N/A",IF(G119&gt;55,"No",IF(G119&lt;20,"No","Yes")))</f>
        <v>Yes</v>
      </c>
      <c r="I119" s="41">
        <v>3.274</v>
      </c>
      <c r="J119" s="41">
        <v>4.4029999999999996</v>
      </c>
      <c r="K119" s="21" t="str">
        <f t="shared" si="22"/>
        <v>Yes</v>
      </c>
    </row>
    <row r="120" spans="1:11">
      <c r="A120" s="188" t="s">
        <v>985</v>
      </c>
      <c r="B120" s="182" t="s">
        <v>991</v>
      </c>
      <c r="C120" s="94" t="s">
        <v>51</v>
      </c>
      <c r="D120" s="21" t="str">
        <f>IF($B120="N/A","N/A",IF(C120&gt;95,"Yes","No"))</f>
        <v>Yes</v>
      </c>
      <c r="E120" s="41" t="s">
        <v>51</v>
      </c>
      <c r="F120" s="21" t="str">
        <f>IF($B120="N/A","N/A",IF(E120&gt;95,"Yes","No"))</f>
        <v>Yes</v>
      </c>
      <c r="G120" s="41">
        <v>95.409079681999998</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97.911663179000001</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99.262875532999999</v>
      </c>
      <c r="D125" s="21" t="str">
        <f>IF($B125="N/A","N/A",IF(C125&gt;100,"No",IF(C125&lt;98,"No","Yes")))</f>
        <v>Yes</v>
      </c>
      <c r="E125" s="41">
        <v>99.247083763999996</v>
      </c>
      <c r="F125" s="21" t="str">
        <f>IF($B125="N/A","N/A",IF(E125&gt;100,"No",IF(E125&lt;98,"No","Yes")))</f>
        <v>Yes</v>
      </c>
      <c r="G125" s="41">
        <v>99.153894764</v>
      </c>
      <c r="H125" s="21" t="str">
        <f>IF($B125="N/A","N/A",IF(G125&gt;100,"No",IF(G125&lt;98,"No","Yes")))</f>
        <v>Yes</v>
      </c>
      <c r="I125" s="41">
        <v>-1.6E-2</v>
      </c>
      <c r="J125" s="41">
        <v>-9.4E-2</v>
      </c>
      <c r="K125" s="21" t="str">
        <f t="shared" si="22"/>
        <v>Yes</v>
      </c>
    </row>
    <row r="126" spans="1:11">
      <c r="A126" s="91" t="s">
        <v>278</v>
      </c>
      <c r="B126" s="70" t="s">
        <v>51</v>
      </c>
      <c r="C126" s="94">
        <v>29.816404855999998</v>
      </c>
      <c r="D126" s="21" t="str">
        <f>IF($B126="N/A","N/A",IF(C126&gt;15,"No",IF(C126&lt;-15,"No","Yes")))</f>
        <v>N/A</v>
      </c>
      <c r="E126" s="41">
        <v>28.535370827000001</v>
      </c>
      <c r="F126" s="21" t="str">
        <f>IF($B126="N/A","N/A",IF(E126&gt;15,"No",IF(E126&lt;-15,"No","Yes")))</f>
        <v>N/A</v>
      </c>
      <c r="G126" s="41">
        <v>28.404915238000001</v>
      </c>
      <c r="H126" s="21" t="str">
        <f>IF($B126="N/A","N/A",IF(G126&gt;15,"No",IF(G126&lt;-15,"No","Yes")))</f>
        <v>N/A</v>
      </c>
      <c r="I126" s="41">
        <v>-4.3</v>
      </c>
      <c r="J126" s="41">
        <v>-0.45700000000000002</v>
      </c>
      <c r="K126" s="21" t="str">
        <f t="shared" si="22"/>
        <v>Yes</v>
      </c>
    </row>
    <row r="127" spans="1:11">
      <c r="A127" s="91" t="s">
        <v>279</v>
      </c>
      <c r="B127" s="70" t="s">
        <v>51</v>
      </c>
      <c r="C127" s="94">
        <v>18.389734437000001</v>
      </c>
      <c r="D127" s="21" t="str">
        <f>IF($B127="N/A","N/A",IF(C127&gt;15,"No",IF(C127&lt;-15,"No","Yes")))</f>
        <v>N/A</v>
      </c>
      <c r="E127" s="41">
        <v>18.151472650999999</v>
      </c>
      <c r="F127" s="21" t="str">
        <f>IF($B127="N/A","N/A",IF(E127&gt;15,"No",IF(E127&lt;-15,"No","Yes")))</f>
        <v>N/A</v>
      </c>
      <c r="G127" s="41">
        <v>17.451983337000001</v>
      </c>
      <c r="H127" s="21" t="str">
        <f>IF($B127="N/A","N/A",IF(G127&gt;15,"No",IF(G127&lt;-15,"No","Yes")))</f>
        <v>N/A</v>
      </c>
      <c r="I127" s="41">
        <v>-1.3</v>
      </c>
      <c r="J127" s="41">
        <v>-3.85</v>
      </c>
      <c r="K127" s="21" t="str">
        <f t="shared" si="22"/>
        <v>Yes</v>
      </c>
    </row>
    <row r="128" spans="1:11">
      <c r="A128" s="91" t="s">
        <v>280</v>
      </c>
      <c r="B128" s="70" t="s">
        <v>51</v>
      </c>
      <c r="C128" s="94">
        <v>6.9618420000000004E-4</v>
      </c>
      <c r="D128" s="21" t="str">
        <f>IF($B128="N/A","N/A",IF(C128&gt;15,"No",IF(C128&lt;-15,"No","Yes")))</f>
        <v>N/A</v>
      </c>
      <c r="E128" s="41">
        <v>1.7719679999999999E-4</v>
      </c>
      <c r="F128" s="21" t="str">
        <f>IF($B128="N/A","N/A",IF(E128&gt;15,"No",IF(E128&lt;-15,"No","Yes")))</f>
        <v>N/A</v>
      </c>
      <c r="G128" s="41">
        <v>1.156865E-4</v>
      </c>
      <c r="H128" s="21" t="str">
        <f>IF($B128="N/A","N/A",IF(G128&gt;15,"No",IF(G128&lt;-15,"No","Yes")))</f>
        <v>N/A</v>
      </c>
      <c r="I128" s="41">
        <v>-74.5</v>
      </c>
      <c r="J128" s="41">
        <v>-34.700000000000003</v>
      </c>
      <c r="K128" s="21" t="str">
        <f t="shared" si="22"/>
        <v>No</v>
      </c>
    </row>
    <row r="129" spans="1:11">
      <c r="A129" s="91" t="s">
        <v>281</v>
      </c>
      <c r="B129" s="70" t="s">
        <v>51</v>
      </c>
      <c r="C129" s="94">
        <v>51.793164521999998</v>
      </c>
      <c r="D129" s="21" t="str">
        <f>IF($B129="N/A","N/A",IF(C129&gt;15,"No",IF(C129&lt;-15,"No","Yes")))</f>
        <v>N/A</v>
      </c>
      <c r="E129" s="41">
        <v>53.312979325000001</v>
      </c>
      <c r="F129" s="21" t="str">
        <f>IF($B129="N/A","N/A",IF(E129&gt;15,"No",IF(E129&lt;-15,"No","Yes")))</f>
        <v>N/A</v>
      </c>
      <c r="G129" s="41">
        <v>54.142985738999997</v>
      </c>
      <c r="H129" s="21" t="str">
        <f>IF($B129="N/A","N/A",IF(G129&gt;15,"No",IF(G129&lt;-15,"No","Yes")))</f>
        <v>N/A</v>
      </c>
      <c r="I129" s="41">
        <v>2.9340000000000002</v>
      </c>
      <c r="J129" s="41">
        <v>1.5569999999999999</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99.978945193000001</v>
      </c>
      <c r="D133" s="21" t="str">
        <f>IF($B133="N/A","N/A",IF(C133&gt;15,"No",IF(C133&lt;-15,"No","Yes")))</f>
        <v>N/A</v>
      </c>
      <c r="E133" s="41">
        <v>100</v>
      </c>
      <c r="F133" s="21" t="str">
        <f>IF($B133="N/A","N/A",IF(E133&gt;15,"No",IF(E133&lt;-15,"No","Yes")))</f>
        <v>N/A</v>
      </c>
      <c r="G133" s="41">
        <v>100</v>
      </c>
      <c r="H133" s="21" t="str">
        <f>IF($B133="N/A","N/A",IF(G133&gt;15,"No",IF(G133&lt;-15,"No","Yes")))</f>
        <v>N/A</v>
      </c>
      <c r="I133" s="41">
        <v>2.1100000000000001E-2</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78.474313195999997</v>
      </c>
      <c r="D135" s="21" t="str">
        <f t="shared" ref="D135:D158" si="25">IF($B135="N/A","N/A",IF(C135&gt;15,"No",IF(C135&lt;-15,"No","Yes")))</f>
        <v>N/A</v>
      </c>
      <c r="E135" s="21">
        <v>78.111904258999999</v>
      </c>
      <c r="F135" s="21" t="str">
        <f t="shared" ref="F135:F158" si="26">IF($B135="N/A","N/A",IF(E135&gt;15,"No",IF(E135&lt;-15,"No","Yes")))</f>
        <v>N/A</v>
      </c>
      <c r="G135" s="41">
        <v>76.764186252000002</v>
      </c>
      <c r="H135" s="21" t="str">
        <f t="shared" ref="H135:H158" si="27">IF($B135="N/A","N/A",IF(G135&gt;15,"No",IF(G135&lt;-15,"No","Yes")))</f>
        <v>N/A</v>
      </c>
      <c r="I135" s="70" t="s">
        <v>999</v>
      </c>
      <c r="J135" s="41">
        <v>-1.73</v>
      </c>
      <c r="K135" s="21" t="str">
        <f t="shared" ref="K135:K158" si="28">IF(J135="Div by 0", "N/A", IF(J135="N/A","N/A", IF(J135&gt;15, "No", IF(J135&lt;-15, "No", "Yes"))))</f>
        <v>Yes</v>
      </c>
    </row>
    <row r="136" spans="1:11" ht="12.75" customHeight="1">
      <c r="A136" s="91" t="s">
        <v>284</v>
      </c>
      <c r="B136" s="70" t="s">
        <v>51</v>
      </c>
      <c r="C136" s="9">
        <v>12.830488948999999</v>
      </c>
      <c r="D136" s="70" t="s">
        <v>51</v>
      </c>
      <c r="E136" s="21">
        <v>11.512260239</v>
      </c>
      <c r="F136" s="70" t="s">
        <v>51</v>
      </c>
      <c r="G136" s="41">
        <v>12.306496479</v>
      </c>
      <c r="H136" s="70" t="s">
        <v>51</v>
      </c>
      <c r="I136" s="70" t="s">
        <v>1000</v>
      </c>
      <c r="J136" s="41">
        <v>6.899</v>
      </c>
      <c r="K136" s="21" t="str">
        <f t="shared" si="28"/>
        <v>Yes</v>
      </c>
    </row>
    <row r="137" spans="1:11">
      <c r="A137" s="152" t="s">
        <v>285</v>
      </c>
      <c r="B137" s="70" t="s">
        <v>51</v>
      </c>
      <c r="C137" s="9">
        <v>4.8034140979000002</v>
      </c>
      <c r="D137" s="21" t="str">
        <f t="shared" si="25"/>
        <v>N/A</v>
      </c>
      <c r="E137" s="21">
        <v>3.6585641398000002</v>
      </c>
      <c r="F137" s="21" t="str">
        <f t="shared" si="26"/>
        <v>N/A</v>
      </c>
      <c r="G137" s="41">
        <v>3.5848724782999999</v>
      </c>
      <c r="H137" s="21" t="str">
        <f t="shared" si="27"/>
        <v>N/A</v>
      </c>
      <c r="I137" s="70" t="s">
        <v>1001</v>
      </c>
      <c r="J137" s="41">
        <v>-2.0099999999999998</v>
      </c>
      <c r="K137" s="21" t="str">
        <f t="shared" si="28"/>
        <v>Yes</v>
      </c>
    </row>
    <row r="138" spans="1:11">
      <c r="A138" s="152" t="s">
        <v>851</v>
      </c>
      <c r="B138" s="70" t="s">
        <v>51</v>
      </c>
      <c r="C138" s="9">
        <v>8.95213812E-2</v>
      </c>
      <c r="D138" s="21" t="str">
        <f t="shared" si="25"/>
        <v>N/A</v>
      </c>
      <c r="E138" s="21">
        <v>7.7836648600000002E-2</v>
      </c>
      <c r="F138" s="21" t="str">
        <f t="shared" si="26"/>
        <v>N/A</v>
      </c>
      <c r="G138" s="41">
        <v>6.6813948400000003E-2</v>
      </c>
      <c r="H138" s="21" t="str">
        <f t="shared" si="27"/>
        <v>N/A</v>
      </c>
      <c r="I138" s="70" t="s">
        <v>1002</v>
      </c>
      <c r="J138" s="41">
        <v>-14.2</v>
      </c>
      <c r="K138" s="21" t="str">
        <f t="shared" si="28"/>
        <v>Yes</v>
      </c>
    </row>
    <row r="139" spans="1:11">
      <c r="A139" s="152" t="s">
        <v>286</v>
      </c>
      <c r="B139" s="70" t="s">
        <v>51</v>
      </c>
      <c r="C139" s="9">
        <v>0.30357077040000002</v>
      </c>
      <c r="D139" s="21" t="str">
        <f t="shared" si="25"/>
        <v>N/A</v>
      </c>
      <c r="E139" s="21">
        <v>0.37612186209999998</v>
      </c>
      <c r="F139" s="21" t="str">
        <f t="shared" si="26"/>
        <v>N/A</v>
      </c>
      <c r="G139" s="41">
        <v>0.4587449623</v>
      </c>
      <c r="H139" s="21" t="str">
        <f t="shared" si="27"/>
        <v>N/A</v>
      </c>
      <c r="I139" s="70" t="s">
        <v>1003</v>
      </c>
      <c r="J139" s="41">
        <v>21.97</v>
      </c>
      <c r="K139" s="21" t="str">
        <f t="shared" si="28"/>
        <v>No</v>
      </c>
    </row>
    <row r="140" spans="1:11">
      <c r="A140" s="152" t="s">
        <v>287</v>
      </c>
      <c r="B140" s="70" t="s">
        <v>51</v>
      </c>
      <c r="C140" s="9">
        <v>0.47971093949999999</v>
      </c>
      <c r="D140" s="21" t="str">
        <f t="shared" si="25"/>
        <v>N/A</v>
      </c>
      <c r="E140" s="21">
        <v>0.43794895480000001</v>
      </c>
      <c r="F140" s="21" t="str">
        <f t="shared" si="26"/>
        <v>N/A</v>
      </c>
      <c r="G140" s="41">
        <v>0.44952247890000002</v>
      </c>
      <c r="H140" s="21" t="str">
        <f t="shared" si="27"/>
        <v>N/A</v>
      </c>
      <c r="I140" s="70" t="s">
        <v>1004</v>
      </c>
      <c r="J140" s="41">
        <v>2.6429999999999998</v>
      </c>
      <c r="K140" s="21" t="str">
        <f t="shared" si="28"/>
        <v>Yes</v>
      </c>
    </row>
    <row r="141" spans="1:11">
      <c r="A141" s="152" t="s">
        <v>288</v>
      </c>
      <c r="B141" s="70" t="s">
        <v>51</v>
      </c>
      <c r="C141" s="9">
        <v>0.20631364020000001</v>
      </c>
      <c r="D141" s="21" t="str">
        <f t="shared" si="25"/>
        <v>N/A</v>
      </c>
      <c r="E141" s="21">
        <v>8.1981009199999996E-2</v>
      </c>
      <c r="F141" s="21" t="str">
        <f t="shared" si="26"/>
        <v>N/A</v>
      </c>
      <c r="G141" s="41">
        <v>6.4863981900000006E-2</v>
      </c>
      <c r="H141" s="21" t="str">
        <f t="shared" si="27"/>
        <v>N/A</v>
      </c>
      <c r="I141" s="70" t="s">
        <v>1005</v>
      </c>
      <c r="J141" s="41">
        <v>-20.9</v>
      </c>
      <c r="K141" s="21" t="str">
        <f t="shared" si="28"/>
        <v>No</v>
      </c>
    </row>
    <row r="142" spans="1:11">
      <c r="A142" s="152" t="s">
        <v>289</v>
      </c>
      <c r="B142" s="70" t="s">
        <v>51</v>
      </c>
      <c r="C142" s="9">
        <v>0.17819223510000001</v>
      </c>
      <c r="D142" s="21" t="str">
        <f t="shared" si="25"/>
        <v>N/A</v>
      </c>
      <c r="E142" s="21">
        <v>0.19914679339999999</v>
      </c>
      <c r="F142" s="21" t="str">
        <f t="shared" si="26"/>
        <v>N/A</v>
      </c>
      <c r="G142" s="41">
        <v>0.24156283810000001</v>
      </c>
      <c r="H142" s="21" t="str">
        <f t="shared" si="27"/>
        <v>N/A</v>
      </c>
      <c r="I142" s="70" t="s">
        <v>1006</v>
      </c>
      <c r="J142" s="41">
        <v>21.3</v>
      </c>
      <c r="K142" s="21" t="str">
        <f t="shared" si="28"/>
        <v>No</v>
      </c>
    </row>
    <row r="143" spans="1:11">
      <c r="A143" s="152" t="s">
        <v>290</v>
      </c>
      <c r="B143" s="70" t="s">
        <v>51</v>
      </c>
      <c r="C143" s="9">
        <v>0.95724830900000002</v>
      </c>
      <c r="D143" s="21" t="str">
        <f t="shared" si="25"/>
        <v>N/A</v>
      </c>
      <c r="E143" s="21">
        <v>0.99283412280000005</v>
      </c>
      <c r="F143" s="21" t="str">
        <f t="shared" si="26"/>
        <v>N/A</v>
      </c>
      <c r="G143" s="41">
        <v>1.6331276507000001</v>
      </c>
      <c r="H143" s="21" t="str">
        <f t="shared" si="27"/>
        <v>N/A</v>
      </c>
      <c r="I143" s="70" t="s">
        <v>1007</v>
      </c>
      <c r="J143" s="41">
        <v>64.489999999999995</v>
      </c>
      <c r="K143" s="21" t="str">
        <f t="shared" si="28"/>
        <v>No</v>
      </c>
    </row>
    <row r="144" spans="1:11">
      <c r="A144" s="152" t="s">
        <v>291</v>
      </c>
      <c r="B144" s="70" t="s">
        <v>51</v>
      </c>
      <c r="C144" s="9">
        <v>4.2195203052999997</v>
      </c>
      <c r="D144" s="21" t="str">
        <f t="shared" si="25"/>
        <v>N/A</v>
      </c>
      <c r="E144" s="21">
        <v>4.1479490792</v>
      </c>
      <c r="F144" s="21" t="str">
        <f t="shared" si="26"/>
        <v>N/A</v>
      </c>
      <c r="G144" s="41">
        <v>4.1910422705999997</v>
      </c>
      <c r="H144" s="21" t="str">
        <f t="shared" si="27"/>
        <v>N/A</v>
      </c>
      <c r="I144" s="70" t="s">
        <v>1008</v>
      </c>
      <c r="J144" s="41">
        <v>1.0389999999999999</v>
      </c>
      <c r="K144" s="21" t="str">
        <f t="shared" si="28"/>
        <v>Yes</v>
      </c>
    </row>
    <row r="145" spans="1:11">
      <c r="A145" s="152" t="s">
        <v>292</v>
      </c>
      <c r="B145" s="70" t="s">
        <v>51</v>
      </c>
      <c r="C145" s="9">
        <v>3.2185035899999999E-2</v>
      </c>
      <c r="D145" s="21" t="str">
        <f t="shared" si="25"/>
        <v>N/A</v>
      </c>
      <c r="E145" s="21">
        <v>3.4894790600000003E-2</v>
      </c>
      <c r="F145" s="21" t="str">
        <f t="shared" si="26"/>
        <v>N/A</v>
      </c>
      <c r="G145" s="41">
        <v>4.3487933399999998E-2</v>
      </c>
      <c r="H145" s="21" t="str">
        <f t="shared" si="27"/>
        <v>N/A</v>
      </c>
      <c r="I145" s="70" t="s">
        <v>1009</v>
      </c>
      <c r="J145" s="41">
        <v>24.63</v>
      </c>
      <c r="K145" s="21" t="str">
        <f t="shared" si="28"/>
        <v>No</v>
      </c>
    </row>
    <row r="146" spans="1:11">
      <c r="A146" s="152" t="s">
        <v>293</v>
      </c>
      <c r="B146" s="70" t="s">
        <v>51</v>
      </c>
      <c r="C146" s="9">
        <v>1.5608122347</v>
      </c>
      <c r="D146" s="21" t="str">
        <f t="shared" si="25"/>
        <v>N/A</v>
      </c>
      <c r="E146" s="21">
        <v>1.5049828383999999</v>
      </c>
      <c r="F146" s="21" t="str">
        <f t="shared" si="26"/>
        <v>N/A</v>
      </c>
      <c r="G146" s="41">
        <v>1.5724579365</v>
      </c>
      <c r="H146" s="21" t="str">
        <f t="shared" si="27"/>
        <v>N/A</v>
      </c>
      <c r="I146" s="70" t="s">
        <v>1010</v>
      </c>
      <c r="J146" s="41">
        <v>4.4829999999999997</v>
      </c>
      <c r="K146" s="21" t="str">
        <f t="shared" si="28"/>
        <v>Yes</v>
      </c>
    </row>
    <row r="147" spans="1:11">
      <c r="A147" s="91" t="s">
        <v>294</v>
      </c>
      <c r="B147" s="70" t="s">
        <v>51</v>
      </c>
      <c r="C147" s="9">
        <v>8.6951978549</v>
      </c>
      <c r="D147" s="21" t="str">
        <f t="shared" si="25"/>
        <v>N/A</v>
      </c>
      <c r="E147" s="21">
        <v>10.375835501999999</v>
      </c>
      <c r="F147" s="21" t="str">
        <f t="shared" si="26"/>
        <v>N/A</v>
      </c>
      <c r="G147" s="41">
        <v>10.929317269</v>
      </c>
      <c r="H147" s="21" t="str">
        <f t="shared" si="27"/>
        <v>N/A</v>
      </c>
      <c r="I147" s="70" t="s">
        <v>1011</v>
      </c>
      <c r="J147" s="41">
        <v>5.3339999999999996</v>
      </c>
      <c r="K147" s="21" t="str">
        <f t="shared" si="28"/>
        <v>Yes</v>
      </c>
    </row>
    <row r="148" spans="1:11">
      <c r="A148" s="152" t="s">
        <v>295</v>
      </c>
      <c r="B148" s="70" t="s">
        <v>51</v>
      </c>
      <c r="C148" s="9">
        <v>0.93517509860000003</v>
      </c>
      <c r="D148" s="21" t="str">
        <f t="shared" si="25"/>
        <v>N/A</v>
      </c>
      <c r="E148" s="21">
        <v>1.014256721</v>
      </c>
      <c r="F148" s="21" t="str">
        <f t="shared" si="26"/>
        <v>N/A</v>
      </c>
      <c r="G148" s="41">
        <v>1.1446181045999999</v>
      </c>
      <c r="H148" s="21" t="str">
        <f t="shared" si="27"/>
        <v>N/A</v>
      </c>
      <c r="I148" s="70" t="s">
        <v>1012</v>
      </c>
      <c r="J148" s="41">
        <v>12.85</v>
      </c>
      <c r="K148" s="21" t="str">
        <f t="shared" si="28"/>
        <v>Yes</v>
      </c>
    </row>
    <row r="149" spans="1:11">
      <c r="A149" s="152" t="s">
        <v>296</v>
      </c>
      <c r="B149" s="70" t="s">
        <v>51</v>
      </c>
      <c r="C149" s="9">
        <v>2.2686670169999998</v>
      </c>
      <c r="D149" s="21" t="str">
        <f t="shared" si="25"/>
        <v>N/A</v>
      </c>
      <c r="E149" s="21">
        <v>3.2476199831999999</v>
      </c>
      <c r="F149" s="21" t="str">
        <f t="shared" si="26"/>
        <v>N/A</v>
      </c>
      <c r="G149" s="41">
        <v>3.2865153313</v>
      </c>
      <c r="H149" s="21" t="str">
        <f t="shared" si="27"/>
        <v>N/A</v>
      </c>
      <c r="I149" s="70" t="s">
        <v>1013</v>
      </c>
      <c r="J149" s="41">
        <v>1.198</v>
      </c>
      <c r="K149" s="21" t="str">
        <f t="shared" si="28"/>
        <v>Yes</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7.0323763400000003E-2</v>
      </c>
      <c r="D151" s="21" t="str">
        <f t="shared" si="25"/>
        <v>N/A</v>
      </c>
      <c r="E151" s="21">
        <v>0.1177215877</v>
      </c>
      <c r="F151" s="21" t="str">
        <f t="shared" si="26"/>
        <v>N/A</v>
      </c>
      <c r="G151" s="41">
        <v>0.12830534660000001</v>
      </c>
      <c r="H151" s="21" t="str">
        <f t="shared" si="27"/>
        <v>N/A</v>
      </c>
      <c r="I151" s="70" t="s">
        <v>1014</v>
      </c>
      <c r="J151" s="41">
        <v>8.99</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5.2084541341000001</v>
      </c>
      <c r="D153" s="21" t="str">
        <f t="shared" si="25"/>
        <v>N/A</v>
      </c>
      <c r="E153" s="21">
        <v>5.7875209316999996</v>
      </c>
      <c r="F153" s="21" t="str">
        <f t="shared" si="26"/>
        <v>N/A</v>
      </c>
      <c r="G153" s="41">
        <v>6.1705649236999998</v>
      </c>
      <c r="H153" s="21" t="str">
        <f t="shared" si="27"/>
        <v>N/A</v>
      </c>
      <c r="I153" s="70" t="s">
        <v>1015</v>
      </c>
      <c r="J153" s="41">
        <v>6.6180000000000003</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0.2125778418</v>
      </c>
      <c r="D158" s="21" t="str">
        <f t="shared" si="25"/>
        <v>N/A</v>
      </c>
      <c r="E158" s="21">
        <v>0.2087162789</v>
      </c>
      <c r="F158" s="21" t="str">
        <f t="shared" si="26"/>
        <v>N/A</v>
      </c>
      <c r="G158" s="41">
        <v>0.1993135627</v>
      </c>
      <c r="H158" s="21" t="str">
        <f t="shared" si="27"/>
        <v>N/A</v>
      </c>
      <c r="I158" s="70" t="s">
        <v>1016</v>
      </c>
      <c r="J158" s="41">
        <v>-4.51</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441757</v>
      </c>
      <c r="D160" s="21" t="str">
        <f>IF($B160="N/A","N/A",IF(C160&gt;15,"No",IF(C160&lt;-15,"No","Yes")))</f>
        <v>N/A</v>
      </c>
      <c r="E160" s="39">
        <v>513680</v>
      </c>
      <c r="F160" s="21" t="str">
        <f>IF($B160="N/A","N/A",IF(E160&gt;15,"No",IF(E160&lt;-15,"No","Yes")))</f>
        <v>N/A</v>
      </c>
      <c r="G160" s="39">
        <v>602769</v>
      </c>
      <c r="H160" s="21" t="str">
        <f>IF($B160="N/A","N/A",IF(G160&gt;15,"No",IF(G160&lt;-15,"No","Yes")))</f>
        <v>N/A</v>
      </c>
      <c r="I160" s="41">
        <v>16.28</v>
      </c>
      <c r="J160" s="41">
        <v>17.34</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24.753930327999999</v>
      </c>
      <c r="D163" s="21" t="str">
        <f>IF($B163="N/A","N/A",IF(C163&gt;15,"No",IF(C163&lt;-15,"No","Yes")))</f>
        <v>N/A</v>
      </c>
      <c r="E163" s="86">
        <v>26.751317941</v>
      </c>
      <c r="F163" s="21" t="str">
        <f>IF($B163="N/A","N/A",IF(E163&gt;15,"No",IF(E163&lt;-15,"No","Yes")))</f>
        <v>N/A</v>
      </c>
      <c r="G163" s="86">
        <v>26.188750583000001</v>
      </c>
      <c r="H163" s="21" t="str">
        <f>IF($B163="N/A","N/A",IF(G163&gt;15,"No",IF(G163&lt;-15,"No","Yes")))</f>
        <v>N/A</v>
      </c>
      <c r="I163" s="41">
        <v>8.0690000000000008</v>
      </c>
      <c r="J163" s="41">
        <v>-2.1</v>
      </c>
      <c r="K163" s="21" t="str">
        <f>IF(J163="Div by 0", "N/A", IF(J163="N/A","N/A", IF(J163&gt;15, "No", IF(J163&lt;-15, "No", "Yes"))))</f>
        <v>Yes</v>
      </c>
    </row>
    <row r="164" spans="1:11">
      <c r="A164" s="91" t="s">
        <v>91</v>
      </c>
      <c r="B164" s="70" t="s">
        <v>51</v>
      </c>
      <c r="C164" s="94">
        <v>3.2861958045000002</v>
      </c>
      <c r="D164" s="21" t="str">
        <f>IF($B164="N/A","N/A",IF(C164&gt;15,"No",IF(C164&lt;-15,"No","Yes")))</f>
        <v>N/A</v>
      </c>
      <c r="E164" s="41">
        <v>2.4511368945999998</v>
      </c>
      <c r="F164" s="21" t="str">
        <f>IF($B164="N/A","N/A",IF(E164&gt;15,"No",IF(E164&lt;-15,"No","Yes")))</f>
        <v>N/A</v>
      </c>
      <c r="G164" s="41">
        <v>1.7836020101000001</v>
      </c>
      <c r="H164" s="21" t="str">
        <f>IF($B164="N/A","N/A",IF(G164&gt;15,"No",IF(G164&lt;-15,"No","Yes")))</f>
        <v>N/A</v>
      </c>
      <c r="I164" s="41">
        <v>-25.4</v>
      </c>
      <c r="J164" s="41">
        <v>-27.2</v>
      </c>
      <c r="K164" s="21" t="str">
        <f t="shared" si="29"/>
        <v>No</v>
      </c>
    </row>
    <row r="165" spans="1:11">
      <c r="A165" s="91" t="s">
        <v>231</v>
      </c>
      <c r="B165" s="70" t="s">
        <v>51</v>
      </c>
      <c r="C165" s="94">
        <v>7.2546658638999997</v>
      </c>
      <c r="D165" s="21" t="str">
        <f>IF($B165="N/A","N/A",IF(C165&gt;15,"No",IF(C165&lt;-15,"No","Yes")))</f>
        <v>N/A</v>
      </c>
      <c r="E165" s="41">
        <v>1.4502636087</v>
      </c>
      <c r="F165" s="21" t="str">
        <f>IF($B165="N/A","N/A",IF(E165&gt;15,"No",IF(E165&lt;-15,"No","Yes")))</f>
        <v>N/A</v>
      </c>
      <c r="G165" s="41">
        <v>0.10858432229999999</v>
      </c>
      <c r="H165" s="21" t="str">
        <f>IF($B165="N/A","N/A",IF(G165&gt;15,"No",IF(G165&lt;-15,"No","Yes")))</f>
        <v>N/A</v>
      </c>
      <c r="I165" s="41">
        <v>-80</v>
      </c>
      <c r="J165" s="41">
        <v>-92.5</v>
      </c>
      <c r="K165" s="21" t="str">
        <f t="shared" si="29"/>
        <v>No</v>
      </c>
    </row>
    <row r="166" spans="1:11" ht="12.75" customHeight="1">
      <c r="A166" s="91" t="s">
        <v>232</v>
      </c>
      <c r="B166" s="70" t="s">
        <v>51</v>
      </c>
      <c r="C166" s="94" t="s">
        <v>995</v>
      </c>
      <c r="D166" s="21" t="str">
        <f>IF($B166="N/A","N/A",IF(C166&gt;15,"No",IF(C166&lt;-15,"No","Yes")))</f>
        <v>N/A</v>
      </c>
      <c r="E166" s="41">
        <v>0</v>
      </c>
      <c r="F166" s="21" t="str">
        <f>IF($B166="N/A","N/A",IF(E166&gt;15,"No",IF(E166&lt;-15,"No","Yes")))</f>
        <v>N/A</v>
      </c>
      <c r="G166" s="41">
        <v>0</v>
      </c>
      <c r="H166" s="21" t="str">
        <f>IF($B166="N/A","N/A",IF(G166&gt;15,"No",IF(G166&lt;-15,"No","Yes")))</f>
        <v>N/A</v>
      </c>
      <c r="I166" s="41" t="s">
        <v>995</v>
      </c>
      <c r="J166" s="41" t="s">
        <v>995</v>
      </c>
      <c r="K166" s="21" t="str">
        <f t="shared" si="29"/>
        <v>N/A</v>
      </c>
    </row>
    <row r="167" spans="1:11">
      <c r="A167" s="91" t="s">
        <v>233</v>
      </c>
      <c r="B167" s="70" t="s">
        <v>51</v>
      </c>
      <c r="C167" s="94">
        <v>3.0321715107</v>
      </c>
      <c r="D167" s="21" t="str">
        <f>IF($B167="N/A","N/A",IF(C167&gt;15,"No",IF(C167&lt;-15,"No","Yes")))</f>
        <v>N/A</v>
      </c>
      <c r="E167" s="41">
        <v>2.5839525499999998</v>
      </c>
      <c r="F167" s="21" t="str">
        <f>IF($B167="N/A","N/A",IF(E167&gt;15,"No",IF(E167&lt;-15,"No","Yes")))</f>
        <v>N/A</v>
      </c>
      <c r="G167" s="41">
        <v>2.2435321358000002</v>
      </c>
      <c r="H167" s="21" t="str">
        <f>IF($B167="N/A","N/A",IF(G167&gt;15,"No",IF(G167&lt;-15,"No","Yes")))</f>
        <v>N/A</v>
      </c>
      <c r="I167" s="41">
        <v>-14.8</v>
      </c>
      <c r="J167" s="41">
        <v>-13.2</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48.504720921000001</v>
      </c>
      <c r="D169" s="21" t="str">
        <f>IF($B169="N/A","N/A",IF(C169&gt;15,"No",IF(C169&lt;-15,"No","Yes")))</f>
        <v>N/A</v>
      </c>
      <c r="E169" s="41">
        <v>45.351580751</v>
      </c>
      <c r="F169" s="21" t="str">
        <f t="shared" ref="F169:F189" si="30">IF($B169="N/A","N/A",IF(E169&gt;15,"No",IF(E169&lt;-15,"No","Yes")))</f>
        <v>N/A</v>
      </c>
      <c r="G169" s="41">
        <v>38.733080168000001</v>
      </c>
      <c r="H169" s="21" t="str">
        <f t="shared" ref="H169:H189" si="31">IF($B169="N/A","N/A",IF(G169&gt;15,"No",IF(G169&lt;-15,"No","Yes")))</f>
        <v>N/A</v>
      </c>
      <c r="I169" s="41">
        <v>-6.5</v>
      </c>
      <c r="J169" s="41">
        <v>-14.6</v>
      </c>
      <c r="K169" s="21" t="str">
        <f t="shared" ref="K169:K204" si="32">IF(J169="Div by 0", "N/A", IF(J169="N/A","N/A", IF(J169&gt;15, "No", IF(J169&lt;-15, "No", "Yes"))))</f>
        <v>Yes</v>
      </c>
    </row>
    <row r="170" spans="1:11">
      <c r="A170" s="91" t="s">
        <v>243</v>
      </c>
      <c r="B170" s="70" t="s">
        <v>51</v>
      </c>
      <c r="C170" s="94">
        <v>4.0959169859999998</v>
      </c>
      <c r="D170" s="21" t="str">
        <f>IF($B170="N/A","N/A",IF(C170&gt;15,"No",IF(C170&lt;-15,"No","Yes")))</f>
        <v>N/A</v>
      </c>
      <c r="E170" s="41">
        <v>4.2812646005000001</v>
      </c>
      <c r="F170" s="21" t="str">
        <f t="shared" si="30"/>
        <v>N/A</v>
      </c>
      <c r="G170" s="41">
        <v>3.9897539522000001</v>
      </c>
      <c r="H170" s="21" t="str">
        <f t="shared" si="31"/>
        <v>N/A</v>
      </c>
      <c r="I170" s="41">
        <v>4.5250000000000004</v>
      </c>
      <c r="J170" s="41">
        <v>-6.81</v>
      </c>
      <c r="K170" s="21" t="str">
        <f t="shared" si="32"/>
        <v>Yes</v>
      </c>
    </row>
    <row r="171" spans="1:11">
      <c r="A171" s="91" t="s">
        <v>244</v>
      </c>
      <c r="B171" s="70" t="s">
        <v>51</v>
      </c>
      <c r="C171" s="94">
        <v>6.0159771095999997</v>
      </c>
      <c r="D171" s="21" t="str">
        <f>IF($B171="N/A","N/A",IF(C171&gt;15,"No",IF(C171&lt;-15,"No","Yes")))</f>
        <v>N/A</v>
      </c>
      <c r="E171" s="41">
        <v>11.705147173</v>
      </c>
      <c r="F171" s="21" t="str">
        <f t="shared" si="30"/>
        <v>N/A</v>
      </c>
      <c r="G171" s="41">
        <v>21.54274689</v>
      </c>
      <c r="H171" s="21" t="str">
        <f t="shared" si="31"/>
        <v>N/A</v>
      </c>
      <c r="I171" s="41">
        <v>94.57</v>
      </c>
      <c r="J171" s="41">
        <v>84.05</v>
      </c>
      <c r="K171" s="21" t="str">
        <f t="shared" si="32"/>
        <v>No</v>
      </c>
    </row>
    <row r="172" spans="1:11">
      <c r="A172" s="91" t="s">
        <v>245</v>
      </c>
      <c r="B172" s="70" t="s">
        <v>51</v>
      </c>
      <c r="C172" s="94">
        <v>7.8099498140000003</v>
      </c>
      <c r="D172" s="21" t="str">
        <f>IF($B172="N/A","N/A",IF(C172&gt;15,"No",IF(C172&lt;-15,"No","Yes")))</f>
        <v>N/A</v>
      </c>
      <c r="E172" s="41">
        <v>7.6064865285999996</v>
      </c>
      <c r="F172" s="21" t="str">
        <f t="shared" si="30"/>
        <v>N/A</v>
      </c>
      <c r="G172" s="41">
        <v>6.8291501388000002</v>
      </c>
      <c r="H172" s="21" t="str">
        <f t="shared" si="31"/>
        <v>N/A</v>
      </c>
      <c r="I172" s="41">
        <v>-2.61</v>
      </c>
      <c r="J172" s="41">
        <v>-10.199999999999999</v>
      </c>
      <c r="K172" s="21" t="str">
        <f t="shared" si="32"/>
        <v>Yes</v>
      </c>
    </row>
    <row r="173" spans="1:11">
      <c r="A173" s="91" t="s">
        <v>246</v>
      </c>
      <c r="B173" s="70" t="s">
        <v>51</v>
      </c>
      <c r="C173" s="94">
        <v>0</v>
      </c>
      <c r="D173" s="21" t="str">
        <f t="shared" ref="D173:D189" si="33">IF($B173="N/A","N/A",IF(C173&gt;15,"No",IF(C173&lt;-15,"No","Yes")))</f>
        <v>N/A</v>
      </c>
      <c r="E173" s="41">
        <v>4.4774957000000004E-3</v>
      </c>
      <c r="F173" s="21" t="str">
        <f t="shared" si="30"/>
        <v>N/A</v>
      </c>
      <c r="G173" s="41">
        <v>1.6590100000000001E-4</v>
      </c>
      <c r="H173" s="21" t="str">
        <f t="shared" si="31"/>
        <v>N/A</v>
      </c>
      <c r="I173" s="41" t="s">
        <v>995</v>
      </c>
      <c r="J173" s="41">
        <v>-96.3</v>
      </c>
      <c r="K173" s="21" t="str">
        <f t="shared" si="32"/>
        <v>No</v>
      </c>
    </row>
    <row r="174" spans="1:11">
      <c r="A174" s="91" t="s">
        <v>247</v>
      </c>
      <c r="B174" s="70" t="s">
        <v>51</v>
      </c>
      <c r="C174" s="94">
        <v>10.950590482999999</v>
      </c>
      <c r="D174" s="21" t="str">
        <f t="shared" si="33"/>
        <v>N/A</v>
      </c>
      <c r="E174" s="41">
        <v>9.9637906867999995</v>
      </c>
      <c r="F174" s="21" t="str">
        <f t="shared" si="30"/>
        <v>N/A</v>
      </c>
      <c r="G174" s="41">
        <v>8.7987272073000007</v>
      </c>
      <c r="H174" s="21" t="str">
        <f t="shared" si="31"/>
        <v>N/A</v>
      </c>
      <c r="I174" s="41">
        <v>-9.01</v>
      </c>
      <c r="J174" s="41">
        <v>-11.7</v>
      </c>
      <c r="K174" s="21" t="str">
        <f t="shared" si="32"/>
        <v>Yes</v>
      </c>
    </row>
    <row r="175" spans="1:11">
      <c r="A175" s="91" t="s">
        <v>249</v>
      </c>
      <c r="B175" s="70" t="s">
        <v>51</v>
      </c>
      <c r="C175" s="94">
        <v>15.097893186</v>
      </c>
      <c r="D175" s="21" t="str">
        <f t="shared" si="33"/>
        <v>N/A</v>
      </c>
      <c r="E175" s="41">
        <v>13.876343249</v>
      </c>
      <c r="F175" s="21" t="str">
        <f t="shared" si="30"/>
        <v>N/A</v>
      </c>
      <c r="G175" s="41">
        <v>12.671189129</v>
      </c>
      <c r="H175" s="21" t="str">
        <f t="shared" si="31"/>
        <v>N/A</v>
      </c>
      <c r="I175" s="41">
        <v>-8.09</v>
      </c>
      <c r="J175" s="41">
        <v>-8.68</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0.1790577173</v>
      </c>
      <c r="D177" s="21" t="str">
        <f t="shared" si="33"/>
        <v>N/A</v>
      </c>
      <c r="E177" s="41">
        <v>0.1407491045</v>
      </c>
      <c r="F177" s="21" t="str">
        <f t="shared" si="30"/>
        <v>N/A</v>
      </c>
      <c r="G177" s="41">
        <v>0.1796708192</v>
      </c>
      <c r="H177" s="21" t="str">
        <f t="shared" si="31"/>
        <v>N/A</v>
      </c>
      <c r="I177" s="41">
        <v>-21.4</v>
      </c>
      <c r="J177" s="41">
        <v>27.65</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1.47139717E-2</v>
      </c>
      <c r="D180" s="21" t="str">
        <f t="shared" si="33"/>
        <v>N/A</v>
      </c>
      <c r="E180" s="41">
        <v>0.42945024139999999</v>
      </c>
      <c r="F180" s="21" t="str">
        <f t="shared" si="30"/>
        <v>N/A</v>
      </c>
      <c r="G180" s="41">
        <v>0.73875730169999998</v>
      </c>
      <c r="H180" s="21" t="str">
        <f t="shared" si="31"/>
        <v>N/A</v>
      </c>
      <c r="I180" s="41">
        <v>2819</v>
      </c>
      <c r="J180" s="41">
        <v>72.02</v>
      </c>
      <c r="K180" s="21" t="str">
        <f t="shared" si="32"/>
        <v>No</v>
      </c>
    </row>
    <row r="181" spans="1:11">
      <c r="A181" s="91" t="s">
        <v>257</v>
      </c>
      <c r="B181" s="70" t="s">
        <v>51</v>
      </c>
      <c r="C181" s="94">
        <v>6.5465855663000001</v>
      </c>
      <c r="D181" s="21" t="str">
        <f t="shared" si="33"/>
        <v>N/A</v>
      </c>
      <c r="E181" s="41">
        <v>5.7971889114000001</v>
      </c>
      <c r="F181" s="21" t="str">
        <f t="shared" si="30"/>
        <v>N/A</v>
      </c>
      <c r="G181" s="41">
        <v>5.5663114725999998</v>
      </c>
      <c r="H181" s="21" t="str">
        <f t="shared" si="31"/>
        <v>N/A</v>
      </c>
      <c r="I181" s="41">
        <v>-11.4</v>
      </c>
      <c r="J181" s="41">
        <v>-3.98</v>
      </c>
      <c r="K181" s="21" t="str">
        <f t="shared" si="32"/>
        <v>Yes</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99.999773630999996</v>
      </c>
      <c r="D187" s="21" t="str">
        <f t="shared" si="33"/>
        <v>N/A</v>
      </c>
      <c r="E187" s="41">
        <v>100</v>
      </c>
      <c r="F187" s="21" t="str">
        <f t="shared" si="30"/>
        <v>N/A</v>
      </c>
      <c r="G187" s="41">
        <v>99.998838692999996</v>
      </c>
      <c r="H187" s="21" t="str">
        <f t="shared" si="31"/>
        <v>N/A</v>
      </c>
      <c r="I187" s="41">
        <v>2.0000000000000001E-4</v>
      </c>
      <c r="J187" s="41">
        <v>-1E-3</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99.999752774000001</v>
      </c>
      <c r="H188" s="21" t="str">
        <f>IF($B188="N/A","N/A",IF(G188&gt;100,"No",IF(G188&lt;85,"No","Yes")))</f>
        <v>Yes</v>
      </c>
      <c r="I188" s="41">
        <v>0</v>
      </c>
      <c r="J188" s="41">
        <v>0</v>
      </c>
      <c r="K188" s="21" t="str">
        <f t="shared" si="32"/>
        <v>Yes</v>
      </c>
    </row>
    <row r="189" spans="1:11">
      <c r="A189" s="91" t="s">
        <v>274</v>
      </c>
      <c r="B189" s="70" t="s">
        <v>51</v>
      </c>
      <c r="C189" s="94">
        <v>52.955251314999998</v>
      </c>
      <c r="D189" s="21" t="str">
        <f t="shared" si="33"/>
        <v>N/A</v>
      </c>
      <c r="E189" s="41">
        <v>55.060154181999998</v>
      </c>
      <c r="F189" s="21" t="str">
        <f t="shared" si="30"/>
        <v>N/A</v>
      </c>
      <c r="G189" s="41">
        <v>59.784624776999998</v>
      </c>
      <c r="H189" s="21" t="str">
        <f t="shared" si="31"/>
        <v>N/A</v>
      </c>
      <c r="I189" s="41">
        <v>3.9750000000000001</v>
      </c>
      <c r="J189" s="41">
        <v>8.5809999999999995</v>
      </c>
      <c r="K189" s="21" t="str">
        <f t="shared" si="32"/>
        <v>Yes</v>
      </c>
    </row>
    <row r="190" spans="1:11">
      <c r="A190" s="91" t="s">
        <v>204</v>
      </c>
      <c r="B190" s="70" t="s">
        <v>12</v>
      </c>
      <c r="C190" s="94">
        <v>9.8486494807000007</v>
      </c>
      <c r="D190" s="21" t="str">
        <f>IF($B190="N/A","N/A",IF(C190&gt;25,"No",IF(C190&lt;5,"No","Yes")))</f>
        <v>Yes</v>
      </c>
      <c r="E190" s="41">
        <v>7.8554742252</v>
      </c>
      <c r="F190" s="21" t="str">
        <f>IF($B190="N/A","N/A",IF(E190&gt;25,"No",IF(E190&lt;5,"No","Yes")))</f>
        <v>Yes</v>
      </c>
      <c r="G190" s="41">
        <v>6.9427070718000001</v>
      </c>
      <c r="H190" s="21" t="str">
        <f>IF($B190="N/A","N/A",IF(G190&gt;25,"No",IF(G190&lt;5,"No","Yes")))</f>
        <v>Yes</v>
      </c>
      <c r="I190" s="41">
        <v>-20.2</v>
      </c>
      <c r="J190" s="41">
        <v>-11.6</v>
      </c>
      <c r="K190" s="21" t="str">
        <f t="shared" si="32"/>
        <v>Yes</v>
      </c>
    </row>
    <row r="191" spans="1:11">
      <c r="A191" s="91" t="s">
        <v>205</v>
      </c>
      <c r="B191" s="70" t="s">
        <v>13</v>
      </c>
      <c r="C191" s="94">
        <v>42.774065321000002</v>
      </c>
      <c r="D191" s="21" t="str">
        <f>IF($B191="N/A","N/A",IF(C191&gt;70,"No",IF(C191&lt;40,"No","Yes")))</f>
        <v>Yes</v>
      </c>
      <c r="E191" s="41">
        <v>43.102320511000002</v>
      </c>
      <c r="F191" s="21" t="str">
        <f>IF($B191="N/A","N/A",IF(E191&gt;70,"No",IF(E191&lt;40,"No","Yes")))</f>
        <v>Yes</v>
      </c>
      <c r="G191" s="41">
        <v>45.230787608</v>
      </c>
      <c r="H191" s="21" t="str">
        <f>IF($B191="N/A","N/A",IF(G191&gt;70,"No",IF(G191&lt;40,"No","Yes")))</f>
        <v>Yes</v>
      </c>
      <c r="I191" s="41">
        <v>0.76739999999999997</v>
      </c>
      <c r="J191" s="41">
        <v>4.9379999999999997</v>
      </c>
      <c r="K191" s="21" t="str">
        <f t="shared" si="32"/>
        <v>Yes</v>
      </c>
    </row>
    <row r="192" spans="1:11">
      <c r="A192" s="91" t="s">
        <v>206</v>
      </c>
      <c r="B192" s="70" t="s">
        <v>14</v>
      </c>
      <c r="C192" s="94">
        <v>47.377285198000003</v>
      </c>
      <c r="D192" s="21" t="str">
        <f>IF($B192="N/A","N/A",IF(C192&gt;55,"No",IF(C192&lt;20,"No","Yes")))</f>
        <v>Yes</v>
      </c>
      <c r="E192" s="41">
        <v>49.042205264000003</v>
      </c>
      <c r="F192" s="21" t="str">
        <f>IF($B192="N/A","N/A",IF(E192&gt;55,"No",IF(E192&lt;20,"No","Yes")))</f>
        <v>Yes</v>
      </c>
      <c r="G192" s="41">
        <v>47.826505320999999</v>
      </c>
      <c r="H192" s="21" t="str">
        <f>IF($B192="N/A","N/A",IF(G192&gt;55,"No",IF(G192&lt;20,"No","Yes")))</f>
        <v>Yes</v>
      </c>
      <c r="I192" s="41">
        <v>3.5139999999999998</v>
      </c>
      <c r="J192" s="41">
        <v>-2.48</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t="s">
        <v>995</v>
      </c>
      <c r="D195" s="21" t="str">
        <f t="shared" si="34"/>
        <v>N/A</v>
      </c>
      <c r="E195" s="41">
        <v>100</v>
      </c>
      <c r="F195" s="21" t="str">
        <f>IF($B195="N/A","N/A",IF(E195&gt;15,"No",IF(E195&lt;-15,"No","Yes")))</f>
        <v>N/A</v>
      </c>
      <c r="G195" s="41">
        <v>100</v>
      </c>
      <c r="H195" s="21" t="str">
        <f>IF($B195="N/A","N/A",IF(G195&gt;15,"No",IF(G195&lt;-15,"No","Yes")))</f>
        <v>N/A</v>
      </c>
      <c r="I195" s="41" t="s">
        <v>995</v>
      </c>
      <c r="J195" s="41">
        <v>0</v>
      </c>
      <c r="K195" s="21" t="str">
        <f t="shared" si="32"/>
        <v>Yes</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98.131290759999999</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1.8687092402000001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0.95061292139999998</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2873683</v>
      </c>
      <c r="D6" s="21" t="str">
        <f>IF($B6="N/A","N/A",IF(C6&gt;15,"No",IF(C6&lt;-15,"No","Yes")))</f>
        <v>N/A</v>
      </c>
      <c r="E6" s="20">
        <v>1556518</v>
      </c>
      <c r="F6" s="21" t="str">
        <f>IF($B6="N/A","N/A",IF(E6&gt;15,"No",IF(E6&lt;-15,"No","Yes")))</f>
        <v>N/A</v>
      </c>
      <c r="G6" s="20">
        <v>1520579</v>
      </c>
      <c r="H6" s="21" t="str">
        <f>IF($B6="N/A","N/A",IF(G6&gt;15,"No",IF(G6&lt;-15,"No","Yes")))</f>
        <v>N/A</v>
      </c>
      <c r="I6" s="22">
        <v>-45.8</v>
      </c>
      <c r="J6" s="22">
        <v>-2.31</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2873683</v>
      </c>
      <c r="D9" s="21" t="str">
        <f>IF($B9="N/A","N/A",IF(C9&gt;15,"No",IF(C9&lt;-15,"No","Yes")))</f>
        <v>N/A</v>
      </c>
      <c r="E9" s="20">
        <v>1556518</v>
      </c>
      <c r="F9" s="21" t="str">
        <f>IF($B9="N/A","N/A",IF(E9&gt;15,"No",IF(E9&lt;-15,"No","Yes")))</f>
        <v>N/A</v>
      </c>
      <c r="G9" s="20">
        <v>1520579</v>
      </c>
      <c r="H9" s="21" t="str">
        <f>IF($B9="N/A","N/A",IF(G9&gt;15,"No",IF(G9&lt;-15,"No","Yes")))</f>
        <v>N/A</v>
      </c>
      <c r="I9" s="22">
        <v>-45.8</v>
      </c>
      <c r="J9" s="22">
        <v>-2.31</v>
      </c>
      <c r="K9" s="21" t="str">
        <f t="shared" ref="K9:K17" si="0">IF(J9="Div by 0", "N/A", IF(J9="N/A","N/A", IF(J9&gt;15, "No", IF(J9&lt;-15, "No", "Yes"))))</f>
        <v>Yes</v>
      </c>
    </row>
    <row r="10" spans="1:12" ht="14.25" customHeight="1">
      <c r="A10" s="159" t="s">
        <v>715</v>
      </c>
      <c r="B10" s="3" t="s">
        <v>51</v>
      </c>
      <c r="C10" s="23">
        <v>2.4010999099999999E-2</v>
      </c>
      <c r="D10" s="21" t="str">
        <f>IF($B10="N/A","N/A",IF(C10&gt;15,"No",IF(C10&lt;-15,"No","Yes")))</f>
        <v>N/A</v>
      </c>
      <c r="E10" s="23">
        <v>3.9832497999999997E-3</v>
      </c>
      <c r="F10" s="21" t="str">
        <f>IF($B10="N/A","N/A",IF(E10&gt;15,"No",IF(E10&lt;-15,"No","Yes")))</f>
        <v>N/A</v>
      </c>
      <c r="G10" s="23">
        <v>2.4332835999999998E-3</v>
      </c>
      <c r="H10" s="21" t="str">
        <f>IF($B10="N/A","N/A",IF(G10&gt;15,"No",IF(G10&lt;-15,"No","Yes")))</f>
        <v>N/A</v>
      </c>
      <c r="I10" s="22">
        <v>-83.4</v>
      </c>
      <c r="J10" s="22">
        <v>-38.9</v>
      </c>
      <c r="K10" s="21" t="str">
        <f t="shared" si="0"/>
        <v>No</v>
      </c>
    </row>
    <row r="11" spans="1:12">
      <c r="A11" s="159" t="s">
        <v>716</v>
      </c>
      <c r="B11" s="3" t="s">
        <v>183</v>
      </c>
      <c r="C11" s="23">
        <v>58.405797100999997</v>
      </c>
      <c r="D11" s="21" t="str">
        <f>IF($B11="N/A","N/A",IF(C11&gt;1,"Yes","No"))</f>
        <v>Yes</v>
      </c>
      <c r="E11" s="23">
        <v>75.806451612999993</v>
      </c>
      <c r="F11" s="21" t="str">
        <f>IF($B11="N/A","N/A",IF(E11&gt;1,"Yes","No"))</f>
        <v>Yes</v>
      </c>
      <c r="G11" s="23">
        <v>91.891891892000004</v>
      </c>
      <c r="H11" s="21" t="str">
        <f>IF($B11="N/A","N/A",IF(G11&gt;1,"Yes","No"))</f>
        <v>Yes</v>
      </c>
      <c r="I11" s="22">
        <v>29.79</v>
      </c>
      <c r="J11" s="22">
        <v>21.22</v>
      </c>
      <c r="K11" s="21" t="str">
        <f t="shared" si="0"/>
        <v>No</v>
      </c>
    </row>
    <row r="12" spans="1:12" ht="12.75" customHeight="1">
      <c r="A12" s="159" t="s">
        <v>717</v>
      </c>
      <c r="B12" s="3" t="s">
        <v>51</v>
      </c>
      <c r="C12" s="31">
        <v>100.49710145</v>
      </c>
      <c r="D12" s="21" t="str">
        <f>IF($B12="N/A","N/A",IF(C12&gt;15,"No",IF(C12&lt;-15,"No","Yes")))</f>
        <v>N/A</v>
      </c>
      <c r="E12" s="31">
        <v>501.79032258000001</v>
      </c>
      <c r="F12" s="21" t="str">
        <f>IF($B12="N/A","N/A",IF(E12&gt;15,"No",IF(E12&lt;-15,"No","Yes")))</f>
        <v>N/A</v>
      </c>
      <c r="G12" s="31">
        <v>1566.1081081</v>
      </c>
      <c r="H12" s="21" t="str">
        <f>IF($B12="N/A","N/A",IF(G12&gt;15,"No",IF(G12&lt;-15,"No","Yes")))</f>
        <v>N/A</v>
      </c>
      <c r="I12" s="22">
        <v>399.3</v>
      </c>
      <c r="J12" s="22">
        <v>212.1</v>
      </c>
      <c r="K12" s="21" t="str">
        <f t="shared" si="0"/>
        <v>No</v>
      </c>
    </row>
    <row r="13" spans="1:12" ht="12.75" customHeight="1">
      <c r="A13" s="72" t="s">
        <v>865</v>
      </c>
      <c r="B13" s="70" t="s">
        <v>51</v>
      </c>
      <c r="C13" s="39">
        <v>709</v>
      </c>
      <c r="D13" s="21" t="str">
        <f>IF($B13="N/A","N/A",IF(C13&gt;15,"No",IF(C13&lt;-15,"No","Yes")))</f>
        <v>N/A</v>
      </c>
      <c r="E13" s="39">
        <v>881</v>
      </c>
      <c r="F13" s="21" t="str">
        <f>IF($B13="N/A","N/A",IF(E13&gt;15,"No",IF(E13&lt;-15,"No","Yes")))</f>
        <v>N/A</v>
      </c>
      <c r="G13" s="39">
        <v>757</v>
      </c>
      <c r="H13" s="21" t="str">
        <f>IF($B13="N/A","N/A",IF(G13&gt;15,"No",IF(G13&lt;-15,"No","Yes")))</f>
        <v>N/A</v>
      </c>
      <c r="I13" s="70" t="s">
        <v>1017</v>
      </c>
      <c r="J13" s="41">
        <v>-14.1</v>
      </c>
      <c r="K13" s="21" t="str">
        <f t="shared" si="0"/>
        <v>Yes</v>
      </c>
    </row>
    <row r="14" spans="1:12" ht="27.75" customHeight="1">
      <c r="A14" s="2" t="s">
        <v>866</v>
      </c>
      <c r="B14" s="70" t="s">
        <v>51</v>
      </c>
      <c r="C14" s="31" t="s">
        <v>51</v>
      </c>
      <c r="D14" s="21" t="str">
        <f>IF($B14="N/A","N/A",IF(C14&gt;60,"No",IF(C14&lt;15,"No","Yes")))</f>
        <v>N/A</v>
      </c>
      <c r="E14" s="31">
        <v>33.125993190000003</v>
      </c>
      <c r="F14" s="21" t="str">
        <f>IF($B14="N/A","N/A",IF(E14&gt;60,"No",IF(E14&lt;15,"No","Yes")))</f>
        <v>N/A</v>
      </c>
      <c r="G14" s="31">
        <v>40.462351386999998</v>
      </c>
      <c r="H14" s="21" t="str">
        <f>IF($B14="N/A","N/A",IF(G14&gt;60,"No",IF(G14&lt;15,"No","Yes")))</f>
        <v>N/A</v>
      </c>
      <c r="I14" s="22" t="s">
        <v>51</v>
      </c>
      <c r="J14" s="22">
        <v>22.15</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2873683</v>
      </c>
      <c r="D19" s="21" t="str">
        <f>IF($B19="N/A","N/A",IF(C19&gt;15,"No",IF(C19&lt;-15,"No","Yes")))</f>
        <v>N/A</v>
      </c>
      <c r="E19" s="20">
        <v>1556518</v>
      </c>
      <c r="F19" s="21" t="str">
        <f>IF($B19="N/A","N/A",IF(E19&gt;15,"No",IF(E19&lt;-15,"No","Yes")))</f>
        <v>N/A</v>
      </c>
      <c r="G19" s="20">
        <v>1520579</v>
      </c>
      <c r="H19" s="21" t="str">
        <f>IF($B19="N/A","N/A",IF(G19&gt;15,"No",IF(G19&lt;-15,"No","Yes")))</f>
        <v>N/A</v>
      </c>
      <c r="I19" s="22">
        <v>-45.8</v>
      </c>
      <c r="J19" s="22">
        <v>-2.31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62.237609020000001</v>
      </c>
      <c r="D22" s="21" t="str">
        <f>IF($B22="N/A","N/A",IF(C22&gt;60,"No",IF(C22&lt;15,"No","Yes")))</f>
        <v>No</v>
      </c>
      <c r="E22" s="31">
        <v>65.705199039999997</v>
      </c>
      <c r="F22" s="21" t="str">
        <f>IF($B22="N/A","N/A",IF(E22&gt;60,"No",IF(E22&lt;15,"No","Yes")))</f>
        <v>No</v>
      </c>
      <c r="G22" s="31">
        <v>67.715442604000003</v>
      </c>
      <c r="H22" s="21" t="str">
        <f>IF($B22="N/A","N/A",IF(G22&gt;60,"No",IF(G22&lt;15,"No","Yes")))</f>
        <v>No</v>
      </c>
      <c r="I22" s="22">
        <v>5.5720000000000001</v>
      </c>
      <c r="J22" s="22">
        <v>3.0590000000000002</v>
      </c>
      <c r="K22" s="21" t="str">
        <f t="shared" si="1"/>
        <v>Yes</v>
      </c>
    </row>
    <row r="23" spans="1:11">
      <c r="A23" s="2" t="s">
        <v>49</v>
      </c>
      <c r="B23" s="3" t="s">
        <v>184</v>
      </c>
      <c r="C23" s="23">
        <v>3.6020674514</v>
      </c>
      <c r="D23" s="21" t="str">
        <f>IF($B23="N/A","N/A",IF(C23&gt;15,"No",IF(C23&lt;=0,"No","Yes")))</f>
        <v>Yes</v>
      </c>
      <c r="E23" s="23">
        <v>4.8313607680999997</v>
      </c>
      <c r="F23" s="21" t="str">
        <f>IF($B23="N/A","N/A",IF(E23&gt;15,"No",IF(E23&lt;=0,"No","Yes")))</f>
        <v>Yes</v>
      </c>
      <c r="G23" s="23">
        <v>4.8416425585000002</v>
      </c>
      <c r="H23" s="21" t="str">
        <f>IF($B23="N/A","N/A",IF(G23&gt;15,"No",IF(G23&lt;=0,"No","Yes")))</f>
        <v>Yes</v>
      </c>
      <c r="I23" s="22">
        <v>34.130000000000003</v>
      </c>
      <c r="J23" s="22">
        <v>0.21279999999999999</v>
      </c>
      <c r="K23" s="21" t="str">
        <f t="shared" si="1"/>
        <v>Yes</v>
      </c>
    </row>
    <row r="24" spans="1:11">
      <c r="A24" s="2" t="s">
        <v>195</v>
      </c>
      <c r="B24" s="3" t="s">
        <v>51</v>
      </c>
      <c r="C24" s="31">
        <v>69.642138110000005</v>
      </c>
      <c r="D24" s="21" t="str">
        <f>IF($B24="N/A","N/A",IF(C24&gt;15,"No",IF(C24&lt;-15,"No","Yes")))</f>
        <v>N/A</v>
      </c>
      <c r="E24" s="31">
        <v>81.631906490999995</v>
      </c>
      <c r="F24" s="21" t="str">
        <f>IF($B24="N/A","N/A",IF(E24&gt;15,"No",IF(E24&lt;-15,"No","Yes")))</f>
        <v>N/A</v>
      </c>
      <c r="G24" s="31">
        <v>88.867510628999995</v>
      </c>
      <c r="H24" s="21" t="str">
        <f>IF($B24="N/A","N/A",IF(G24&gt;15,"No",IF(G24&lt;-15,"No","Yes")))</f>
        <v>N/A</v>
      </c>
      <c r="I24" s="22">
        <v>17.22</v>
      </c>
      <c r="J24" s="22">
        <v>8.8640000000000008</v>
      </c>
      <c r="K24" s="21" t="str">
        <f t="shared" si="1"/>
        <v>Yes</v>
      </c>
    </row>
    <row r="25" spans="1:11">
      <c r="A25" s="2" t="s">
        <v>201</v>
      </c>
      <c r="B25" s="3" t="s">
        <v>51</v>
      </c>
      <c r="C25" s="23">
        <v>0.75533731449999997</v>
      </c>
      <c r="D25" s="21" t="str">
        <f>IF($B25="N/A","N/A",IF(C25&gt;15,"No",IF(C25&lt;-15,"No","Yes")))</f>
        <v>N/A</v>
      </c>
      <c r="E25" s="23">
        <v>1.2337795001</v>
      </c>
      <c r="F25" s="21" t="str">
        <f>IF($B25="N/A","N/A",IF(E25&gt;15,"No",IF(E25&lt;-15,"No","Yes")))</f>
        <v>N/A</v>
      </c>
      <c r="G25" s="23">
        <v>1.2657020779999999</v>
      </c>
      <c r="H25" s="21" t="str">
        <f>IF($B25="N/A","N/A",IF(G25&gt;15,"No",IF(G25&lt;-15,"No","Yes")))</f>
        <v>N/A</v>
      </c>
      <c r="I25" s="22">
        <v>63.34</v>
      </c>
      <c r="J25" s="22">
        <v>2.5870000000000002</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99.812157429999999</v>
      </c>
      <c r="D30" s="21" t="str">
        <f>IF($B30="N/A","N/A",IF(C30&gt;98,"Yes","No"))</f>
        <v>Yes</v>
      </c>
      <c r="E30" s="23">
        <v>99.935946774000001</v>
      </c>
      <c r="F30" s="21" t="str">
        <f>IF($B30="N/A","N/A",IF(E30&gt;98,"Yes","No"))</f>
        <v>Yes</v>
      </c>
      <c r="G30" s="23">
        <v>99.877020529999996</v>
      </c>
      <c r="H30" s="21" t="str">
        <f>IF($B30="N/A","N/A",IF(G30&gt;98,"Yes","No"))</f>
        <v>Yes</v>
      </c>
      <c r="I30" s="22">
        <v>0.124</v>
      </c>
      <c r="J30" s="22">
        <v>-5.8999999999999997E-2</v>
      </c>
      <c r="K30" s="21" t="str">
        <f t="shared" si="1"/>
        <v>Yes</v>
      </c>
    </row>
    <row r="31" spans="1:11">
      <c r="A31" s="2" t="s">
        <v>308</v>
      </c>
      <c r="B31" s="3" t="s">
        <v>141</v>
      </c>
      <c r="C31" s="23">
        <v>99.998851647999999</v>
      </c>
      <c r="D31" s="21" t="str">
        <f>IF($B31="N/A","N/A",IF(C31&gt;98,"Yes","No"))</f>
        <v>Yes</v>
      </c>
      <c r="E31" s="23">
        <v>99.999036310999998</v>
      </c>
      <c r="F31" s="21" t="str">
        <f>IF($B31="N/A","N/A",IF(E31&gt;98,"Yes","No"))</f>
        <v>Yes</v>
      </c>
      <c r="G31" s="23">
        <v>99.998947768999997</v>
      </c>
      <c r="H31" s="21" t="str">
        <f>IF($B31="N/A","N/A",IF(G31&gt;98,"Yes","No"))</f>
        <v>Yes</v>
      </c>
      <c r="I31" s="22">
        <v>2.0000000000000001E-4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99.145312826999998</v>
      </c>
      <c r="D33" s="21" t="str">
        <f>IF($B33="N/A","N/A",IF(C33&gt;100,"No",IF(C33&lt;98,"No","Yes")))</f>
        <v>Yes</v>
      </c>
      <c r="E33" s="23">
        <v>99.600839823000001</v>
      </c>
      <c r="F33" s="21" t="str">
        <f>IF($B33="N/A","N/A",IF(E33&gt;100,"No",IF(E33&lt;98,"No","Yes")))</f>
        <v>Yes</v>
      </c>
      <c r="G33" s="23">
        <v>99.472569329999999</v>
      </c>
      <c r="H33" s="21" t="str">
        <f>IF($B33="N/A","N/A",IF(G33&gt;100,"No",IF(G33&lt;98,"No","Yes")))</f>
        <v>Yes</v>
      </c>
      <c r="I33" s="22">
        <v>0.45950000000000002</v>
      </c>
      <c r="J33" s="22">
        <v>-0.129</v>
      </c>
      <c r="K33" s="21" t="str">
        <f t="shared" si="1"/>
        <v>Yes</v>
      </c>
    </row>
    <row r="34" spans="1:11">
      <c r="A34" s="2" t="s">
        <v>309</v>
      </c>
      <c r="B34" s="3" t="s">
        <v>56</v>
      </c>
      <c r="C34" s="23">
        <v>99.319618761000001</v>
      </c>
      <c r="D34" s="21" t="str">
        <f>IF($B34="N/A","N/A",IF(C34&gt;100,"No",IF(C34&lt;98,"No","Yes")))</f>
        <v>Yes</v>
      </c>
      <c r="E34" s="23">
        <v>99.695345637000003</v>
      </c>
      <c r="F34" s="21" t="str">
        <f>IF($B34="N/A","N/A",IF(E34&gt;100,"No",IF(E34&lt;98,"No","Yes")))</f>
        <v>Yes</v>
      </c>
      <c r="G34" s="23">
        <v>99.674334579000003</v>
      </c>
      <c r="H34" s="21" t="str">
        <f>IF($B34="N/A","N/A",IF(G34&gt;100,"No",IF(G34&lt;98,"No","Yes")))</f>
        <v>Yes</v>
      </c>
      <c r="I34" s="22">
        <v>0.37830000000000003</v>
      </c>
      <c r="J34" s="22">
        <v>-2.1000000000000001E-2</v>
      </c>
      <c r="K34" s="21" t="str">
        <f t="shared" si="1"/>
        <v>Yes</v>
      </c>
    </row>
    <row r="35" spans="1:11">
      <c r="A35" s="2" t="s">
        <v>310</v>
      </c>
      <c r="B35" s="3" t="s">
        <v>56</v>
      </c>
      <c r="C35" s="23">
        <v>99.319618761000001</v>
      </c>
      <c r="D35" s="21" t="str">
        <f>IF($B35="N/A","N/A",IF(C35&gt;100,"No",IF(C35&lt;98,"No","Yes")))</f>
        <v>Yes</v>
      </c>
      <c r="E35" s="23">
        <v>99.695345637000003</v>
      </c>
      <c r="F35" s="21" t="str">
        <f>IF($B35="N/A","N/A",IF(E35&gt;100,"No",IF(E35&lt;98,"No","Yes")))</f>
        <v>Yes</v>
      </c>
      <c r="G35" s="23">
        <v>99.674334579000003</v>
      </c>
      <c r="H35" s="21" t="str">
        <f>IF($B35="N/A","N/A",IF(G35&gt;100,"No",IF(G35&lt;98,"No","Yes")))</f>
        <v>Yes</v>
      </c>
      <c r="I35" s="22">
        <v>0.37830000000000003</v>
      </c>
      <c r="J35" s="22">
        <v>-2.1000000000000001E-2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73.172754267000002</v>
      </c>
      <c r="D37" s="21" t="str">
        <f>IF($B37="N/A","N/A",IF(C37&gt;15,"No",IF(C37&lt;-15,"No","Yes")))</f>
        <v>N/A</v>
      </c>
      <c r="E37" s="23">
        <v>71.622750267000001</v>
      </c>
      <c r="F37" s="21" t="str">
        <f>IF($B37="N/A","N/A",IF(E37&gt;15,"No",IF(E37&lt;-15,"No","Yes")))</f>
        <v>N/A</v>
      </c>
      <c r="G37" s="23">
        <v>69.247964097999997</v>
      </c>
      <c r="H37" s="21" t="str">
        <f>IF($B37="N/A","N/A",IF(G37&gt;15,"No",IF(G37&lt;-15,"No","Yes")))</f>
        <v>N/A</v>
      </c>
      <c r="I37" s="22">
        <v>-2.12</v>
      </c>
      <c r="J37" s="22">
        <v>-3.32</v>
      </c>
      <c r="K37" s="21" t="str">
        <f t="shared" ref="K37:K46" si="3">IF(J37="Div by 0", "N/A", IF(J37="N/A","N/A", IF(J37&gt;15, "No", IF(J37&lt;-15, "No", "Yes"))))</f>
        <v>Yes</v>
      </c>
    </row>
    <row r="38" spans="1:11">
      <c r="A38" s="2" t="s">
        <v>724</v>
      </c>
      <c r="B38" s="3" t="s">
        <v>51</v>
      </c>
      <c r="C38" s="23">
        <v>26.114153858000002</v>
      </c>
      <c r="D38" s="21" t="str">
        <f>IF($B38="N/A","N/A",IF(C38&gt;15,"No",IF(C38&lt;-15,"No","Yes")))</f>
        <v>N/A</v>
      </c>
      <c r="E38" s="23">
        <v>28.043556194000001</v>
      </c>
      <c r="F38" s="21" t="str">
        <f>IF($B38="N/A","N/A",IF(E38&gt;15,"No",IF(E38&lt;-15,"No","Yes")))</f>
        <v>N/A</v>
      </c>
      <c r="G38" s="23">
        <v>30.397236842000002</v>
      </c>
      <c r="H38" s="21" t="str">
        <f>IF($B38="N/A","N/A",IF(G38&gt;15,"No",IF(G38&lt;-15,"No","Yes")))</f>
        <v>N/A</v>
      </c>
      <c r="I38" s="22">
        <v>7.3879999999999999</v>
      </c>
      <c r="J38" s="22">
        <v>8.3930000000000007</v>
      </c>
      <c r="K38" s="21" t="str">
        <f t="shared" si="3"/>
        <v>Yes</v>
      </c>
    </row>
    <row r="39" spans="1:11">
      <c r="A39" s="2" t="s">
        <v>725</v>
      </c>
      <c r="B39" s="3" t="s">
        <v>51</v>
      </c>
      <c r="C39" s="23">
        <v>3.4798500000000002E-5</v>
      </c>
      <c r="D39" s="21" t="str">
        <f>IF($B39="N/A","N/A",IF(C39&gt;15,"No",IF(C39&lt;-15,"No","Yes")))</f>
        <v>N/A</v>
      </c>
      <c r="E39" s="23">
        <v>0</v>
      </c>
      <c r="F39" s="21" t="str">
        <f>IF($B39="N/A","N/A",IF(E39&gt;15,"No",IF(E39&lt;-15,"No","Yes")))</f>
        <v>N/A</v>
      </c>
      <c r="G39" s="23">
        <v>0</v>
      </c>
      <c r="H39" s="21" t="str">
        <f>IF($B39="N/A","N/A",IF(G39&gt;15,"No",IF(G39&lt;-15,"No","Yes")))</f>
        <v>N/A</v>
      </c>
      <c r="I39" s="22">
        <v>-100</v>
      </c>
      <c r="J39" s="22" t="s">
        <v>995</v>
      </c>
      <c r="K39" s="21" t="str">
        <f t="shared" si="3"/>
        <v>N/A</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99.674334579000003</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99.674334579000003</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99.674334579000003</v>
      </c>
      <c r="H42" s="21" t="str">
        <f t="shared" si="6"/>
        <v>N/A</v>
      </c>
      <c r="I42" s="22" t="s">
        <v>51</v>
      </c>
      <c r="J42" s="22" t="s">
        <v>51</v>
      </c>
      <c r="K42" s="21" t="str">
        <f t="shared" si="7"/>
        <v>N/A</v>
      </c>
    </row>
    <row r="43" spans="1:11">
      <c r="A43" s="2" t="s">
        <v>311</v>
      </c>
      <c r="B43" s="3" t="s">
        <v>51</v>
      </c>
      <c r="C43" s="23">
        <v>1.713271784</v>
      </c>
      <c r="D43" s="21" t="str">
        <f>IF($B43="N/A","N/A",IF(C43&gt;15,"No",IF(C43&lt;-15,"No","Yes")))</f>
        <v>N/A</v>
      </c>
      <c r="E43" s="23">
        <v>2.0301724747000001</v>
      </c>
      <c r="F43" s="21" t="str">
        <f>IF($B43="N/A","N/A",IF(E43&gt;15,"No",IF(E43&lt;-15,"No","Yes")))</f>
        <v>N/A</v>
      </c>
      <c r="G43" s="23">
        <v>2.0738153032</v>
      </c>
      <c r="H43" s="21" t="str">
        <f>IF($B43="N/A","N/A",IF(G43&gt;15,"No",IF(G43&lt;-15,"No","Yes")))</f>
        <v>N/A</v>
      </c>
      <c r="I43" s="22">
        <v>18.5</v>
      </c>
      <c r="J43" s="22">
        <v>2.15</v>
      </c>
      <c r="K43" s="21" t="str">
        <f t="shared" si="3"/>
        <v>Yes</v>
      </c>
    </row>
    <row r="44" spans="1:11">
      <c r="A44" s="2" t="s">
        <v>312</v>
      </c>
      <c r="B44" s="3" t="s">
        <v>51</v>
      </c>
      <c r="C44" s="23">
        <v>97.606346977000001</v>
      </c>
      <c r="D44" s="21" t="str">
        <f>IF($B44="N/A","N/A",IF(C44&gt;15,"No",IF(C44&lt;-15,"No","Yes")))</f>
        <v>N/A</v>
      </c>
      <c r="E44" s="23">
        <v>97.665173162000002</v>
      </c>
      <c r="F44" s="21" t="str">
        <f>IF($B44="N/A","N/A",IF(E44&gt;15,"No",IF(E44&lt;-15,"No","Yes")))</f>
        <v>N/A</v>
      </c>
      <c r="G44" s="23">
        <v>97.600519276</v>
      </c>
      <c r="H44" s="21" t="str">
        <f>IF($B44="N/A","N/A",IF(G44&gt;15,"No",IF(G44&lt;-15,"No","Yes")))</f>
        <v>N/A</v>
      </c>
      <c r="I44" s="22">
        <v>6.0299999999999999E-2</v>
      </c>
      <c r="J44" s="22">
        <v>-6.6000000000000003E-2</v>
      </c>
      <c r="K44" s="21" t="str">
        <f t="shared" si="3"/>
        <v>Yes</v>
      </c>
    </row>
    <row r="45" spans="1:11">
      <c r="A45" s="2" t="s">
        <v>313</v>
      </c>
      <c r="B45" s="3" t="s">
        <v>51</v>
      </c>
      <c r="C45" s="23">
        <v>57.620064565</v>
      </c>
      <c r="D45" s="21" t="str">
        <f>IF($B45="N/A","N/A",IF(C45&gt;15,"No",IF(C45&lt;-15,"No","Yes")))</f>
        <v>N/A</v>
      </c>
      <c r="E45" s="23">
        <v>62.352121851</v>
      </c>
      <c r="F45" s="21" t="str">
        <f>IF($B45="N/A","N/A",IF(E45&gt;15,"No",IF(E45&lt;-15,"No","Yes")))</f>
        <v>N/A</v>
      </c>
      <c r="G45" s="23">
        <v>63.783532457</v>
      </c>
      <c r="H45" s="21" t="str">
        <f>IF($B45="N/A","N/A",IF(G45&gt;15,"No",IF(G45&lt;-15,"No","Yes")))</f>
        <v>N/A</v>
      </c>
      <c r="I45" s="22">
        <v>8.2129999999999992</v>
      </c>
      <c r="J45" s="22">
        <v>2.2959999999999998</v>
      </c>
      <c r="K45" s="21" t="str">
        <f t="shared" si="3"/>
        <v>Yes</v>
      </c>
    </row>
    <row r="46" spans="1:11">
      <c r="A46" s="2" t="s">
        <v>314</v>
      </c>
      <c r="B46" s="3" t="s">
        <v>51</v>
      </c>
      <c r="C46" s="23">
        <v>37.985783400999999</v>
      </c>
      <c r="D46" s="21" t="str">
        <f>IF($B46="N/A","N/A",IF(C46&gt;15,"No",IF(C46&lt;-15,"No","Yes")))</f>
        <v>N/A</v>
      </c>
      <c r="E46" s="23">
        <v>33.342820320999998</v>
      </c>
      <c r="F46" s="21" t="str">
        <f>IF($B46="N/A","N/A",IF(E46&gt;15,"No",IF(E46&lt;-15,"No","Yes")))</f>
        <v>N/A</v>
      </c>
      <c r="G46" s="23">
        <v>31.699372409999999</v>
      </c>
      <c r="H46" s="21" t="str">
        <f>IF($B46="N/A","N/A",IF(G46&gt;15,"No",IF(G46&lt;-15,"No","Yes")))</f>
        <v>N/A</v>
      </c>
      <c r="I46" s="22">
        <v>-12.2</v>
      </c>
      <c r="J46" s="22">
        <v>-4.93</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233765</v>
      </c>
      <c r="D6" s="10" t="str">
        <f>IF($B6="N/A","N/A",IF(C6&gt;10,"No",IF(C6&lt;-10,"No","Yes")))</f>
        <v>N/A</v>
      </c>
      <c r="E6" s="39">
        <v>230815</v>
      </c>
      <c r="F6" s="10" t="str">
        <f>IF($B6="N/A","N/A",IF(E6&gt;10,"No",IF(E6&lt;-10,"No","Yes")))</f>
        <v>N/A</v>
      </c>
      <c r="G6" s="39">
        <v>236261</v>
      </c>
      <c r="H6" s="10" t="str">
        <f>IF($B6="N/A","N/A",IF(G6&gt;10,"No",IF(G6&lt;-10,"No","Yes")))</f>
        <v>N/A</v>
      </c>
      <c r="I6" s="96">
        <v>-1.26</v>
      </c>
      <c r="J6" s="1">
        <v>2.359</v>
      </c>
      <c r="K6" s="11" t="s">
        <v>116</v>
      </c>
      <c r="L6" s="21" t="str">
        <f>IF(J6="Div by 0", "N/A", IF(K6="N/A","N/A", IF(J6&gt;VALUE(MID(K6,1,2)), "No", IF(J6&lt;-1*VALUE(MID(K6,1,2)), "No", "Yes"))))</f>
        <v>Yes</v>
      </c>
    </row>
    <row r="7" spans="1:12">
      <c r="A7" s="69" t="s">
        <v>315</v>
      </c>
      <c r="B7" s="70" t="s">
        <v>51</v>
      </c>
      <c r="C7" s="40">
        <v>1055450074</v>
      </c>
      <c r="D7" s="10" t="str">
        <f>IF($B7="N/A","N/A",IF(C7&gt;10,"No",IF(C7&lt;-10,"No","Yes")))</f>
        <v>N/A</v>
      </c>
      <c r="E7" s="40">
        <v>1091783381</v>
      </c>
      <c r="F7" s="10" t="str">
        <f>IF($B7="N/A","N/A",IF(E7&gt;10,"No",IF(E7&lt;-10,"No","Yes")))</f>
        <v>N/A</v>
      </c>
      <c r="G7" s="40">
        <v>1159209722</v>
      </c>
      <c r="H7" s="10" t="str">
        <f>IF($B7="N/A","N/A",IF(G7&gt;10,"No",IF(G7&lt;-10,"No","Yes")))</f>
        <v>N/A</v>
      </c>
      <c r="I7" s="96">
        <v>3.4420000000000002</v>
      </c>
      <c r="J7" s="96">
        <v>6.1760000000000002</v>
      </c>
      <c r="K7" s="11" t="s">
        <v>117</v>
      </c>
      <c r="L7" s="21" t="str">
        <f>IF(J7="Div by 0", "N/A", IF(K7="N/A","N/A", IF(J7&gt;VALUE(MID(K7,1,2)), "No", IF(J7&lt;-1*VALUE(MID(K7,1,2)), "No", "Yes"))))</f>
        <v>Yes</v>
      </c>
    </row>
    <row r="8" spans="1:12">
      <c r="A8" s="97" t="s">
        <v>316</v>
      </c>
      <c r="B8" s="21" t="s">
        <v>51</v>
      </c>
      <c r="C8" s="41">
        <v>13.090496867000001</v>
      </c>
      <c r="D8" s="10" t="str">
        <f>IF($B8="N/A","N/A",IF(C8&gt;10,"No",IF(C8&lt;-10,"No","Yes")))</f>
        <v>N/A</v>
      </c>
      <c r="E8" s="41">
        <v>7.3062842536000003</v>
      </c>
      <c r="F8" s="10" t="str">
        <f>IF($B8="N/A","N/A",IF(E8&gt;10,"No",IF(E8&lt;-10,"No","Yes")))</f>
        <v>N/A</v>
      </c>
      <c r="G8" s="41">
        <v>6.7645527616000001</v>
      </c>
      <c r="H8" s="10" t="str">
        <f>IF($B8="N/A","N/A",IF(G8&gt;10,"No",IF(G8&lt;-10,"No","Yes")))</f>
        <v>N/A</v>
      </c>
      <c r="I8" s="96">
        <v>-44.2</v>
      </c>
      <c r="J8" s="96">
        <v>-7.41</v>
      </c>
      <c r="K8" s="21" t="s">
        <v>51</v>
      </c>
      <c r="L8" s="21" t="str">
        <f>IF(J8="Div by 0", "N/A", IF(K8="N/A","N/A", IF(J8&gt;VALUE(MID(K8,1,2)), "No", IF(J8&lt;-1*VALUE(MID(K8,1,2)), "No", "Yes"))))</f>
        <v>N/A</v>
      </c>
    </row>
    <row r="9" spans="1:12">
      <c r="A9" s="97" t="s">
        <v>317</v>
      </c>
      <c r="B9" s="21" t="s">
        <v>51</v>
      </c>
      <c r="C9" s="41">
        <v>39.931555193999998</v>
      </c>
      <c r="D9" s="10" t="str">
        <f t="shared" ref="D9:D16" si="0">IF($B9="N/A","N/A",IF(C9&gt;10,"No",IF(C9&lt;-10,"No","Yes")))</f>
        <v>N/A</v>
      </c>
      <c r="E9" s="41">
        <v>10.385806815</v>
      </c>
      <c r="F9" s="10" t="str">
        <f t="shared" ref="F9:F16" si="1">IF($B9="N/A","N/A",IF(E9&gt;10,"No",IF(E9&lt;-10,"No","Yes")))</f>
        <v>N/A</v>
      </c>
      <c r="G9" s="41">
        <v>8.2806726458999993</v>
      </c>
      <c r="H9" s="10" t="str">
        <f t="shared" ref="H9:H16" si="2">IF($B9="N/A","N/A",IF(G9&gt;10,"No",IF(G9&lt;-10,"No","Yes")))</f>
        <v>N/A</v>
      </c>
      <c r="I9" s="96">
        <v>-74</v>
      </c>
      <c r="J9" s="96">
        <v>-20.3</v>
      </c>
      <c r="K9" s="21" t="s">
        <v>51</v>
      </c>
      <c r="L9" s="21" t="str">
        <f t="shared" ref="L9:L23" si="3">IF(J9="Div by 0", "N/A", IF(K9="N/A","N/A", IF(J9&gt;VALUE(MID(K9,1,2)), "No", IF(J9&lt;-1*VALUE(MID(K9,1,2)), "No", "Yes"))))</f>
        <v>N/A</v>
      </c>
    </row>
    <row r="10" spans="1:12">
      <c r="A10" s="97" t="s">
        <v>318</v>
      </c>
      <c r="B10" s="21" t="s">
        <v>51</v>
      </c>
      <c r="C10" s="41">
        <v>3.1356276603</v>
      </c>
      <c r="D10" s="10" t="str">
        <f t="shared" si="0"/>
        <v>N/A</v>
      </c>
      <c r="E10" s="41">
        <v>9.3759071118000001</v>
      </c>
      <c r="F10" s="10" t="str">
        <f t="shared" si="1"/>
        <v>N/A</v>
      </c>
      <c r="G10" s="41">
        <v>11.454281494</v>
      </c>
      <c r="H10" s="10" t="str">
        <f t="shared" si="2"/>
        <v>N/A</v>
      </c>
      <c r="I10" s="96">
        <v>199</v>
      </c>
      <c r="J10" s="96">
        <v>22.17</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43.842320278999999</v>
      </c>
      <c r="D12" s="10" t="str">
        <f t="shared" si="0"/>
        <v>N/A</v>
      </c>
      <c r="E12" s="41">
        <v>72.932001819999996</v>
      </c>
      <c r="F12" s="10" t="str">
        <f t="shared" si="1"/>
        <v>N/A</v>
      </c>
      <c r="G12" s="41">
        <v>73.500493098999996</v>
      </c>
      <c r="H12" s="10" t="str">
        <f t="shared" si="2"/>
        <v>N/A</v>
      </c>
      <c r="I12" s="96">
        <v>66.349999999999994</v>
      </c>
      <c r="J12" s="96">
        <v>0.77949999999999997</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413</v>
      </c>
      <c r="D16" s="10" t="str">
        <f t="shared" si="0"/>
        <v>N/A</v>
      </c>
      <c r="E16" s="39">
        <v>903</v>
      </c>
      <c r="F16" s="10" t="str">
        <f t="shared" si="1"/>
        <v>N/A</v>
      </c>
      <c r="G16" s="39">
        <v>955</v>
      </c>
      <c r="H16" s="10" t="str">
        <f t="shared" si="2"/>
        <v>N/A</v>
      </c>
      <c r="I16" s="96">
        <v>118.6</v>
      </c>
      <c r="J16" s="96">
        <v>5.7590000000000003</v>
      </c>
      <c r="K16" s="39" t="s">
        <v>51</v>
      </c>
      <c r="L16" s="21" t="str">
        <f t="shared" si="3"/>
        <v>N/A</v>
      </c>
    </row>
    <row r="17" spans="1:12">
      <c r="A17" s="98" t="s">
        <v>868</v>
      </c>
      <c r="B17" s="59" t="s">
        <v>7</v>
      </c>
      <c r="C17" s="42">
        <v>0.1766731547</v>
      </c>
      <c r="D17" s="10" t="str">
        <f>IF($B17="N/A","N/A",IF(C17&gt;=2,"No",IF(C17&lt;0,"No","Yes")))</f>
        <v>Yes</v>
      </c>
      <c r="E17" s="42">
        <v>0.39122240759999999</v>
      </c>
      <c r="F17" s="10" t="str">
        <f>IF($B17="N/A","N/A",IF(E17&gt;=2,"No",IF(E17&lt;0,"No","Yes")))</f>
        <v>Yes</v>
      </c>
      <c r="G17" s="42">
        <v>0.4042139837</v>
      </c>
      <c r="H17" s="10" t="str">
        <f>IF($B17="N/A","N/A",IF(G17&gt;=2,"No",IF(G17&lt;0,"No","Yes")))</f>
        <v>Yes</v>
      </c>
      <c r="I17" s="96">
        <v>121.4</v>
      </c>
      <c r="J17" s="96">
        <v>3.3210000000000002</v>
      </c>
      <c r="K17" s="43" t="s">
        <v>51</v>
      </c>
      <c r="L17" s="21" t="str">
        <f t="shared" si="3"/>
        <v>N/A</v>
      </c>
    </row>
    <row r="18" spans="1:12" ht="25.5">
      <c r="A18" s="99" t="s">
        <v>869</v>
      </c>
      <c r="B18" s="59" t="s">
        <v>51</v>
      </c>
      <c r="C18" s="44">
        <v>940089</v>
      </c>
      <c r="D18" s="10" t="str">
        <f t="shared" ref="D18:D23" si="4">IF($B18="N/A","N/A",IF(C18&gt;10,"No",IF(C18&lt;-10,"No","Yes")))</f>
        <v>N/A</v>
      </c>
      <c r="E18" s="44">
        <v>693844</v>
      </c>
      <c r="F18" s="10" t="str">
        <f t="shared" ref="F18:F23" si="5">IF($B18="N/A","N/A",IF(E18&gt;10,"No",IF(E18&lt;-10,"No","Yes")))</f>
        <v>N/A</v>
      </c>
      <c r="G18" s="44">
        <v>995426</v>
      </c>
      <c r="H18" s="10" t="str">
        <f t="shared" ref="H18:H23" si="6">IF($B18="N/A","N/A",IF(G18&gt;10,"No",IF(G18&lt;-10,"No","Yes")))</f>
        <v>N/A</v>
      </c>
      <c r="I18" s="96">
        <v>-26.2</v>
      </c>
      <c r="J18" s="96">
        <v>43.47</v>
      </c>
      <c r="K18" s="43" t="s">
        <v>51</v>
      </c>
      <c r="L18" s="21" t="str">
        <f t="shared" si="3"/>
        <v>N/A</v>
      </c>
    </row>
    <row r="19" spans="1:12" ht="25.5">
      <c r="A19" s="99" t="s">
        <v>870</v>
      </c>
      <c r="B19" s="59" t="s">
        <v>51</v>
      </c>
      <c r="C19" s="44" t="s">
        <v>51</v>
      </c>
      <c r="D19" s="10" t="str">
        <f t="shared" si="4"/>
        <v>N/A</v>
      </c>
      <c r="E19" s="44">
        <v>768.37652270000001</v>
      </c>
      <c r="F19" s="10" t="str">
        <f t="shared" si="5"/>
        <v>N/A</v>
      </c>
      <c r="G19" s="44">
        <v>1042.3308901</v>
      </c>
      <c r="H19" s="10" t="str">
        <f t="shared" si="6"/>
        <v>N/A</v>
      </c>
      <c r="I19" s="96" t="s">
        <v>51</v>
      </c>
      <c r="J19" s="96">
        <v>35.65</v>
      </c>
      <c r="K19" s="43" t="s">
        <v>51</v>
      </c>
      <c r="L19" s="21" t="str">
        <f t="shared" si="3"/>
        <v>N/A</v>
      </c>
    </row>
    <row r="20" spans="1:12">
      <c r="A20" s="98" t="s">
        <v>871</v>
      </c>
      <c r="B20" s="70" t="s">
        <v>51</v>
      </c>
      <c r="C20" s="48">
        <v>413</v>
      </c>
      <c r="D20" s="10" t="str">
        <f t="shared" si="4"/>
        <v>N/A</v>
      </c>
      <c r="E20" s="48">
        <v>354</v>
      </c>
      <c r="F20" s="10" t="str">
        <f t="shared" si="5"/>
        <v>N/A</v>
      </c>
      <c r="G20" s="48">
        <v>434</v>
      </c>
      <c r="H20" s="10" t="str">
        <f t="shared" si="6"/>
        <v>N/A</v>
      </c>
      <c r="I20" s="96">
        <v>-14.3</v>
      </c>
      <c r="J20" s="96">
        <v>22.6</v>
      </c>
      <c r="K20" s="39" t="s">
        <v>51</v>
      </c>
      <c r="L20" s="21" t="str">
        <f t="shared" si="3"/>
        <v>N/A</v>
      </c>
    </row>
    <row r="21" spans="1:12">
      <c r="A21" s="98" t="s">
        <v>872</v>
      </c>
      <c r="B21" s="70" t="s">
        <v>51</v>
      </c>
      <c r="C21" s="51">
        <v>0.1766731547</v>
      </c>
      <c r="D21" s="10" t="str">
        <f t="shared" si="4"/>
        <v>N/A</v>
      </c>
      <c r="E21" s="51">
        <v>0.15336958170000001</v>
      </c>
      <c r="F21" s="10" t="str">
        <f t="shared" si="5"/>
        <v>N/A</v>
      </c>
      <c r="G21" s="51">
        <v>0.1836951507</v>
      </c>
      <c r="H21" s="10" t="str">
        <f t="shared" si="6"/>
        <v>N/A</v>
      </c>
      <c r="I21" s="96">
        <v>-13.2</v>
      </c>
      <c r="J21" s="96">
        <v>19.77</v>
      </c>
      <c r="K21" s="43" t="s">
        <v>51</v>
      </c>
      <c r="L21" s="21" t="str">
        <f t="shared" si="3"/>
        <v>N/A</v>
      </c>
    </row>
    <row r="22" spans="1:12" ht="25.5">
      <c r="A22" s="100" t="s">
        <v>873</v>
      </c>
      <c r="B22" s="101" t="s">
        <v>51</v>
      </c>
      <c r="C22" s="64">
        <v>940089</v>
      </c>
      <c r="D22" s="52" t="str">
        <f t="shared" si="4"/>
        <v>N/A</v>
      </c>
      <c r="E22" s="64">
        <v>690084</v>
      </c>
      <c r="F22" s="52" t="str">
        <f t="shared" si="5"/>
        <v>N/A</v>
      </c>
      <c r="G22" s="64">
        <v>985194</v>
      </c>
      <c r="H22" s="52" t="str">
        <f t="shared" si="6"/>
        <v>N/A</v>
      </c>
      <c r="I22" s="102">
        <v>-26.6</v>
      </c>
      <c r="J22" s="102">
        <v>42.76</v>
      </c>
      <c r="K22" s="43" t="s">
        <v>51</v>
      </c>
      <c r="L22" s="43" t="str">
        <f t="shared" si="3"/>
        <v>N/A</v>
      </c>
    </row>
    <row r="23" spans="1:12" ht="25.5">
      <c r="A23" s="100" t="s">
        <v>874</v>
      </c>
      <c r="B23" s="101" t="s">
        <v>51</v>
      </c>
      <c r="C23" s="64" t="s">
        <v>51</v>
      </c>
      <c r="D23" s="52" t="str">
        <f t="shared" si="4"/>
        <v>N/A</v>
      </c>
      <c r="E23" s="64">
        <v>1949.3898305</v>
      </c>
      <c r="F23" s="52" t="str">
        <f t="shared" si="5"/>
        <v>N/A</v>
      </c>
      <c r="G23" s="64">
        <v>2270.0322581</v>
      </c>
      <c r="H23" s="52" t="str">
        <f t="shared" si="6"/>
        <v>N/A</v>
      </c>
      <c r="I23" s="102" t="s">
        <v>51</v>
      </c>
      <c r="J23" s="102">
        <v>16.45</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2082</v>
      </c>
      <c r="D25" s="103" t="str">
        <f>IF($B25="N/A","N/A",IF(C25&gt;10,"No",IF(C25&lt;-10,"No","Yes")))</f>
        <v>N/A</v>
      </c>
      <c r="E25" s="45">
        <v>3703</v>
      </c>
      <c r="F25" s="103" t="str">
        <f>IF($B25="N/A","N/A",IF(E25&gt;10,"No",IF(E25&lt;-10,"No","Yes")))</f>
        <v>N/A</v>
      </c>
      <c r="G25" s="45">
        <v>5828</v>
      </c>
      <c r="H25" s="103" t="str">
        <f>IF($B25="N/A","N/A",IF(G25&gt;10,"No",IF(G25&lt;-10,"No","Yes")))</f>
        <v>N/A</v>
      </c>
      <c r="I25" s="104">
        <v>77.86</v>
      </c>
      <c r="J25" s="104">
        <v>57.39</v>
      </c>
      <c r="K25" s="45" t="s">
        <v>51</v>
      </c>
      <c r="L25" s="138" t="str">
        <f>IF(J25="Div by 0", "N/A", IF(K25="N/A","N/A", IF(J25&gt;VALUE(MID(K25,1,2)), "No", IF(J25&lt;-1*VALUE(MID(K25,1,2)), "No", "Yes"))))</f>
        <v>N/A</v>
      </c>
    </row>
    <row r="26" spans="1:12">
      <c r="A26" s="99" t="s">
        <v>877</v>
      </c>
      <c r="B26" s="57" t="s">
        <v>51</v>
      </c>
      <c r="C26" s="41">
        <v>0.89063803389999996</v>
      </c>
      <c r="D26" s="10" t="str">
        <f>IF($B26="N/A","N/A",IF(C26&gt;10,"No",IF(C26&lt;-10,"No","Yes")))</f>
        <v>N/A</v>
      </c>
      <c r="E26" s="41">
        <v>1.6043151442000001</v>
      </c>
      <c r="F26" s="10" t="str">
        <f>IF($B26="N/A","N/A",IF(E26&gt;10,"No",IF(E26&lt;-10,"No","Yes")))</f>
        <v>N/A</v>
      </c>
      <c r="G26" s="41">
        <v>2.4667634522999999</v>
      </c>
      <c r="H26" s="10" t="str">
        <f>IF($B26="N/A","N/A",IF(G26&gt;10,"No",IF(G26&lt;-10,"No","Yes")))</f>
        <v>N/A</v>
      </c>
      <c r="I26" s="96">
        <v>80.13</v>
      </c>
      <c r="J26" s="96">
        <v>53.76</v>
      </c>
      <c r="K26" s="21" t="s">
        <v>51</v>
      </c>
      <c r="L26" s="21" t="str">
        <f>IF(J26="Div by 0", "N/A", IF(K26="N/A","N/A", IF(J26&gt;VALUE(MID(K26,1,2)), "No", IF(J26&lt;-1*VALUE(MID(K26,1,2)), "No", "Yes"))))</f>
        <v>N/A</v>
      </c>
    </row>
    <row r="27" spans="1:12">
      <c r="A27" s="98" t="s">
        <v>878</v>
      </c>
      <c r="B27" s="39" t="s">
        <v>51</v>
      </c>
      <c r="C27" s="39">
        <v>3470</v>
      </c>
      <c r="D27" s="10" t="str">
        <f>IF($B27="N/A","N/A",IF(C27&gt;10,"No",IF(C27&lt;-10,"No","Yes")))</f>
        <v>N/A</v>
      </c>
      <c r="E27" s="39">
        <v>5918</v>
      </c>
      <c r="F27" s="10" t="str">
        <f>IF($B27="N/A","N/A",IF(E27&gt;10,"No",IF(E27&lt;-10,"No","Yes")))</f>
        <v>N/A</v>
      </c>
      <c r="G27" s="39">
        <v>19735</v>
      </c>
      <c r="H27" s="10" t="str">
        <f>IF($B27="N/A","N/A",IF(G27&gt;10,"No",IF(G27&lt;-10,"No","Yes")))</f>
        <v>N/A</v>
      </c>
      <c r="I27" s="96">
        <v>70.55</v>
      </c>
      <c r="J27" s="96">
        <v>233.5</v>
      </c>
      <c r="K27" s="39" t="s">
        <v>51</v>
      </c>
      <c r="L27" s="21" t="str">
        <f>IF(J27="Div by 0", "N/A", IF(K27="N/A","N/A", IF(J27&gt;VALUE(MID(K27,1,2)), "No", IF(J27&lt;-1*VALUE(MID(K27,1,2)), "No", "Yes"))))</f>
        <v>N/A</v>
      </c>
    </row>
    <row r="28" spans="1:12">
      <c r="A28" s="99" t="s">
        <v>879</v>
      </c>
      <c r="B28" s="70" t="s">
        <v>51</v>
      </c>
      <c r="C28" s="41">
        <v>1.4843967231999999</v>
      </c>
      <c r="D28" s="10" t="str">
        <f>IF($B28="N/A","N/A",IF(C28&gt;10,"No",IF(C28&lt;-10,"No","Yes")))</f>
        <v>N/A</v>
      </c>
      <c r="E28" s="41">
        <v>2.5639581482999998</v>
      </c>
      <c r="F28" s="10" t="str">
        <f>IF($B28="N/A","N/A",IF(E28&gt;10,"No",IF(E28&lt;-10,"No","Yes")))</f>
        <v>N/A</v>
      </c>
      <c r="G28" s="41">
        <v>8.3530502283000008</v>
      </c>
      <c r="H28" s="10" t="str">
        <f>IF($B28="N/A","N/A",IF(G28&gt;10,"No",IF(G28&lt;-10,"No","Yes")))</f>
        <v>N/A</v>
      </c>
      <c r="I28" s="96">
        <v>72.73</v>
      </c>
      <c r="J28" s="96">
        <v>225.8</v>
      </c>
      <c r="K28" s="21" t="s">
        <v>51</v>
      </c>
      <c r="L28" s="21" t="str">
        <f>IF(J28="Div by 0", "N/A", IF(K28="N/A","N/A", IF(J28&gt;VALUE(MID(K28,1,2)), "No", IF(J28&lt;-1*VALUE(MID(K28,1,2)), "No", "Yes"))))</f>
        <v>N/A</v>
      </c>
    </row>
    <row r="29" spans="1:12">
      <c r="A29" s="98" t="s">
        <v>880</v>
      </c>
      <c r="B29" s="48" t="s">
        <v>51</v>
      </c>
      <c r="C29" s="48">
        <v>2001.1666667</v>
      </c>
      <c r="D29" s="10" t="str">
        <f>IF($B29="N/A","N/A",IF(C29&gt;10,"No",IF(C29&lt;-10,"No","Yes")))</f>
        <v>N/A</v>
      </c>
      <c r="E29" s="48">
        <v>3123.9166667</v>
      </c>
      <c r="F29" s="10" t="str">
        <f>IF($B29="N/A","N/A",IF(E29&gt;10,"No",IF(E29&lt;-10,"No","Yes")))</f>
        <v>N/A</v>
      </c>
      <c r="G29" s="48">
        <v>8429.1666667000009</v>
      </c>
      <c r="H29" s="10" t="str">
        <f>IF($B29="N/A","N/A",IF(G29&gt;10,"No",IF(G29&lt;-10,"No","Yes")))</f>
        <v>N/A</v>
      </c>
      <c r="I29" s="96">
        <v>56.1</v>
      </c>
      <c r="J29" s="96">
        <v>169.8</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231270</v>
      </c>
      <c r="D31" s="10" t="str">
        <f>IF($B31="N/A","N/A",IF(C31&gt;10,"No",IF(C31&lt;-10,"No","Yes")))</f>
        <v>N/A</v>
      </c>
      <c r="E31" s="45">
        <v>226209</v>
      </c>
      <c r="F31" s="10" t="str">
        <f>IF($B31="N/A","N/A",IF(E31&gt;10,"No",IF(E31&lt;-10,"No","Yes")))</f>
        <v>N/A</v>
      </c>
      <c r="G31" s="45">
        <v>229478</v>
      </c>
      <c r="H31" s="10" t="str">
        <f>IF($B31="N/A","N/A",IF(G31&gt;10,"No",IF(G31&lt;-10,"No","Yes")))</f>
        <v>N/A</v>
      </c>
      <c r="I31" s="96">
        <v>-2.19</v>
      </c>
      <c r="J31" s="96">
        <v>1.4450000000000001</v>
      </c>
      <c r="K31" s="49" t="s">
        <v>116</v>
      </c>
      <c r="L31" s="21" t="str">
        <f>IF(J31="Div by 0", "N/A", IF(K31="N/A","N/A", IF(J31&gt;VALUE(MID(K31,1,2)), "No", IF(J31&lt;-1*VALUE(MID(K31,1,2)), "No", "Yes"))))</f>
        <v>Yes</v>
      </c>
    </row>
    <row r="32" spans="1:12">
      <c r="A32" s="98" t="s">
        <v>323</v>
      </c>
      <c r="B32" s="39" t="s">
        <v>51</v>
      </c>
      <c r="C32" s="39">
        <v>178048.24</v>
      </c>
      <c r="D32" s="10" t="str">
        <f>IF($B32="N/A","N/A",IF(C32&gt;10,"No",IF(C32&lt;-10,"No","Yes")))</f>
        <v>N/A</v>
      </c>
      <c r="E32" s="39">
        <v>181226.09</v>
      </c>
      <c r="F32" s="10" t="str">
        <f>IF($B32="N/A","N/A",IF(E32&gt;10,"No",IF(E32&lt;-10,"No","Yes")))</f>
        <v>N/A</v>
      </c>
      <c r="G32" s="39">
        <v>179851.65</v>
      </c>
      <c r="H32" s="10" t="str">
        <f>IF($B32="N/A","N/A",IF(G32&gt;10,"No",IF(G32&lt;-10,"No","Yes")))</f>
        <v>N/A</v>
      </c>
      <c r="I32" s="96">
        <v>1.7849999999999999</v>
      </c>
      <c r="J32" s="96">
        <v>-0.75800000000000001</v>
      </c>
      <c r="K32" s="49" t="s">
        <v>116</v>
      </c>
      <c r="L32" s="21" t="str">
        <f>IF(J32="Div by 0", "N/A", IF(K32="N/A","N/A", IF(J32&gt;VALUE(MID(K32,1,2)), "No", IF(J32&lt;-1*VALUE(MID(K32,1,2)), "No", "Yes"))))</f>
        <v>Yes</v>
      </c>
    </row>
    <row r="33" spans="1:12">
      <c r="A33" s="98" t="s">
        <v>882</v>
      </c>
      <c r="B33" s="39" t="s">
        <v>51</v>
      </c>
      <c r="C33" s="39">
        <v>19243</v>
      </c>
      <c r="D33" s="10" t="str">
        <f>IF($B33="N/A","N/A",IF(C33&gt;10,"No",IF(C33&lt;-10,"No","Yes")))</f>
        <v>N/A</v>
      </c>
      <c r="E33" s="39">
        <v>17590</v>
      </c>
      <c r="F33" s="10" t="str">
        <f>IF($B33="N/A","N/A",IF(E33&gt;10,"No",IF(E33&lt;-10,"No","Yes")))</f>
        <v>N/A</v>
      </c>
      <c r="G33" s="39">
        <v>22311</v>
      </c>
      <c r="H33" s="10" t="str">
        <f>IF($B33="N/A","N/A",IF(G33&gt;10,"No",IF(G33&lt;-10,"No","Yes")))</f>
        <v>N/A</v>
      </c>
      <c r="I33" s="96">
        <v>-8.59</v>
      </c>
      <c r="J33" s="96">
        <v>26.84</v>
      </c>
      <c r="K33" s="39" t="s">
        <v>51</v>
      </c>
      <c r="L33" s="21" t="str">
        <f>IF(J33="Div by 0", "N/A", IF(K33="N/A","N/A", IF(J33&gt;VALUE(MID(K33,1,2)), "No", IF(J33&lt;-1*VALUE(MID(K33,1,2)), "No", "Yes"))))</f>
        <v>N/A</v>
      </c>
    </row>
    <row r="34" spans="1:12">
      <c r="A34" s="98" t="s">
        <v>883</v>
      </c>
      <c r="B34" s="67" t="s">
        <v>51</v>
      </c>
      <c r="C34" s="67">
        <v>11659.583333</v>
      </c>
      <c r="D34" s="52" t="str">
        <f>IF($B34="N/A","N/A",IF(C34&gt;10,"No",IF(C34&lt;-10,"No","Yes")))</f>
        <v>N/A</v>
      </c>
      <c r="E34" s="67">
        <v>12013.916667</v>
      </c>
      <c r="F34" s="52" t="str">
        <f>IF($B34="N/A","N/A",IF(E34&gt;10,"No",IF(E34&lt;-10,"No","Yes")))</f>
        <v>N/A</v>
      </c>
      <c r="G34" s="67">
        <v>12632.333333</v>
      </c>
      <c r="H34" s="52" t="str">
        <f>IF($B34="N/A","N/A",IF(G34&gt;10,"No",IF(G34&lt;-10,"No","Yes")))</f>
        <v>N/A</v>
      </c>
      <c r="I34" s="102">
        <v>3.0390000000000001</v>
      </c>
      <c r="J34" s="102">
        <v>5.1479999999999997</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97.194188611000001</v>
      </c>
      <c r="D36" s="103" t="str">
        <f>IF($B36="N/A","N/A",IF(C36&gt;=95,"Yes","No"))</f>
        <v>Yes</v>
      </c>
      <c r="E36" s="68">
        <v>96.83964829</v>
      </c>
      <c r="F36" s="103" t="str">
        <f>IF($B36="N/A","N/A",IF(E36&gt;=95,"Yes","No"))</f>
        <v>Yes</v>
      </c>
      <c r="G36" s="68">
        <v>95.390407795000002</v>
      </c>
      <c r="H36" s="103" t="str">
        <f>IF($B36="N/A","N/A",IF(G36&gt;=95,"Yes","No"))</f>
        <v>Yes</v>
      </c>
      <c r="I36" s="104">
        <v>-0.36499999999999999</v>
      </c>
      <c r="J36" s="104">
        <v>-1.5</v>
      </c>
      <c r="K36" s="66" t="s">
        <v>116</v>
      </c>
      <c r="L36" s="138" t="str">
        <f t="shared" ref="L36:L71" si="7">IF(J36="Div by 0", "N/A", IF(K36="N/A","N/A", IF(J36&gt;VALUE(MID(K36,1,2)), "No", IF(J36&lt;-1*VALUE(MID(K36,1,2)), "No", "Yes"))))</f>
        <v>Yes</v>
      </c>
    </row>
    <row r="37" spans="1:12">
      <c r="A37" s="100" t="s">
        <v>325</v>
      </c>
      <c r="B37" s="106" t="s">
        <v>69</v>
      </c>
      <c r="C37" s="108">
        <v>97.096034938000003</v>
      </c>
      <c r="D37" s="107" t="str">
        <f t="shared" ref="D37:D42" si="8">IF($B37="N/A","N/A",IF(C37&gt;10,"No",IF(C37&lt;-10,"No","Yes")))</f>
        <v>No</v>
      </c>
      <c r="E37" s="108">
        <v>96.805608972000002</v>
      </c>
      <c r="F37" s="107" t="str">
        <f t="shared" ref="F37:F42" si="9">IF($B37="N/A","N/A",IF(E37&gt;10,"No",IF(E37&lt;-10,"No","Yes")))</f>
        <v>No</v>
      </c>
      <c r="G37" s="108">
        <v>95.376027332000007</v>
      </c>
      <c r="H37" s="107" t="str">
        <f t="shared" ref="H37:H42" si="10">IF($B37="N/A","N/A",IF(G37&gt;10,"No",IF(G37&lt;-10,"No","Yes")))</f>
        <v>No</v>
      </c>
      <c r="I37" s="109">
        <v>-0.29899999999999999</v>
      </c>
      <c r="J37" s="109">
        <v>-1.48</v>
      </c>
      <c r="K37" s="110" t="s">
        <v>116</v>
      </c>
      <c r="L37" s="21" t="str">
        <f t="shared" si="7"/>
        <v>Yes</v>
      </c>
    </row>
    <row r="38" spans="1:12" ht="12.75" customHeight="1">
      <c r="A38" s="100" t="s">
        <v>326</v>
      </c>
      <c r="B38" s="106" t="s">
        <v>51</v>
      </c>
      <c r="C38" s="108">
        <v>2.5943702E-3</v>
      </c>
      <c r="D38" s="107" t="str">
        <f t="shared" si="8"/>
        <v>N/A</v>
      </c>
      <c r="E38" s="108">
        <v>3.0944834E-3</v>
      </c>
      <c r="F38" s="107" t="str">
        <f t="shared" si="9"/>
        <v>N/A</v>
      </c>
      <c r="G38" s="108">
        <v>4.3577162000000003E-3</v>
      </c>
      <c r="H38" s="107" t="str">
        <f t="shared" si="10"/>
        <v>N/A</v>
      </c>
      <c r="I38" s="109">
        <v>19.28</v>
      </c>
      <c r="J38" s="109">
        <v>40.82</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4.3577159999999999E-4</v>
      </c>
      <c r="H40" s="107" t="str">
        <f t="shared" si="10"/>
        <v>N/A</v>
      </c>
      <c r="I40" s="109" t="s">
        <v>995</v>
      </c>
      <c r="J40" s="109" t="s">
        <v>995</v>
      </c>
      <c r="K40" s="110" t="s">
        <v>51</v>
      </c>
      <c r="L40" s="21" t="str">
        <f t="shared" si="7"/>
        <v>N/A</v>
      </c>
    </row>
    <row r="41" spans="1:12" ht="25.5">
      <c r="A41" s="100" t="s">
        <v>810</v>
      </c>
      <c r="B41" s="70" t="s">
        <v>51</v>
      </c>
      <c r="C41" s="51">
        <v>9.5559302999999998E-2</v>
      </c>
      <c r="D41" s="10" t="str">
        <f t="shared" si="8"/>
        <v>N/A</v>
      </c>
      <c r="E41" s="51">
        <v>3.09448342E-2</v>
      </c>
      <c r="F41" s="10" t="str">
        <f t="shared" si="9"/>
        <v>N/A</v>
      </c>
      <c r="G41" s="51">
        <v>9.5869757E-3</v>
      </c>
      <c r="H41" s="10" t="str">
        <f t="shared" si="10"/>
        <v>N/A</v>
      </c>
      <c r="I41" s="96">
        <v>-67.599999999999994</v>
      </c>
      <c r="J41" s="96">
        <v>-69</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10611</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4.6239726684000004</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90.132880972999999</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50.15549901</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20</v>
      </c>
      <c r="D48" s="10" t="str">
        <f>IF($B48="N/A","N/A",IF(C48&gt;0,"No",IF(C48&lt;0,"No","Yes")))</f>
        <v>No</v>
      </c>
      <c r="E48" s="48">
        <v>26</v>
      </c>
      <c r="F48" s="10" t="str">
        <f>IF($B48="N/A","N/A",IF(E48&gt;0,"No",IF(E48&lt;0,"No","Yes")))</f>
        <v>No</v>
      </c>
      <c r="G48" s="48">
        <v>15</v>
      </c>
      <c r="H48" s="10" t="str">
        <f>IF($B48="N/A","N/A",IF(G48&gt;0,"No",IF(G48&lt;0,"No","Yes")))</f>
        <v>No</v>
      </c>
      <c r="I48" s="96">
        <v>30</v>
      </c>
      <c r="J48" s="96">
        <v>-42.3</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1.3073148600000001E-2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86.666666667000001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0</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14.056297834</v>
      </c>
      <c r="D53" s="107" t="str">
        <f>IF($B53="N/A","N/A",IF(C53&gt;10,"No",IF(C53&lt;-10,"No","Yes")))</f>
        <v>N/A</v>
      </c>
      <c r="E53" s="108">
        <v>14.89463284</v>
      </c>
      <c r="F53" s="107" t="str">
        <f>IF($B53="N/A","N/A",IF(E53&gt;10,"No",IF(E53&lt;-10,"No","Yes")))</f>
        <v>N/A</v>
      </c>
      <c r="G53" s="108">
        <v>14.911669092</v>
      </c>
      <c r="H53" s="107" t="str">
        <f>IF($B53="N/A","N/A",IF(G53&gt;10,"No",IF(G53&lt;-10,"No","Yes")))</f>
        <v>N/A</v>
      </c>
      <c r="I53" s="109">
        <v>5.9640000000000004</v>
      </c>
      <c r="J53" s="109">
        <v>0.1144</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97.332555021999994</v>
      </c>
      <c r="D55" s="10" t="str">
        <f>IF($B55="N/A","N/A",IF(C55&gt;=98,"Yes","No"))</f>
        <v>No</v>
      </c>
      <c r="E55" s="51">
        <v>97.722018133999995</v>
      </c>
      <c r="F55" s="10" t="str">
        <f>IF($B55="N/A","N/A",IF(E55&gt;=98,"Yes","No"))</f>
        <v>No</v>
      </c>
      <c r="G55" s="51">
        <v>97.672108002000002</v>
      </c>
      <c r="H55" s="10" t="str">
        <f>IF($B55="N/A","N/A",IF(G55&gt;=98,"Yes","No"))</f>
        <v>No</v>
      </c>
      <c r="I55" s="96">
        <v>0.40010000000000001</v>
      </c>
      <c r="J55" s="96">
        <v>-5.0999999999999997E-2</v>
      </c>
      <c r="K55" s="11" t="s">
        <v>116</v>
      </c>
      <c r="L55" s="21" t="str">
        <f t="shared" si="7"/>
        <v>Yes</v>
      </c>
    </row>
    <row r="56" spans="1:12">
      <c r="A56" s="99" t="s">
        <v>95</v>
      </c>
      <c r="B56" s="57" t="s">
        <v>127</v>
      </c>
      <c r="C56" s="51">
        <v>99.996973234999999</v>
      </c>
      <c r="D56" s="10" t="str">
        <f>IF($B56="N/A","N/A",IF(C56&gt;=95,"Yes","No"))</f>
        <v>Yes</v>
      </c>
      <c r="E56" s="51">
        <v>99.997789655000005</v>
      </c>
      <c r="F56" s="10" t="str">
        <f>IF($B56="N/A","N/A",IF(E56&gt;=95,"Yes","No"))</f>
        <v>Yes</v>
      </c>
      <c r="G56" s="51">
        <v>99.999128456999998</v>
      </c>
      <c r="H56" s="10" t="str">
        <f>IF($B56="N/A","N/A",IF(G56&gt;=95,"Yes","No"))</f>
        <v>Yes</v>
      </c>
      <c r="I56" s="96">
        <v>8.0000000000000004E-4</v>
      </c>
      <c r="J56" s="96">
        <v>1.2999999999999999E-3</v>
      </c>
      <c r="K56" s="11" t="s">
        <v>116</v>
      </c>
      <c r="L56" s="21" t="str">
        <f t="shared" si="7"/>
        <v>Yes</v>
      </c>
    </row>
    <row r="57" spans="1:12">
      <c r="A57" s="99" t="s">
        <v>153</v>
      </c>
      <c r="B57" s="70" t="s">
        <v>51</v>
      </c>
      <c r="C57" s="51">
        <v>94.403078652999994</v>
      </c>
      <c r="D57" s="10" t="str">
        <f t="shared" ref="D57:D62" si="24">IF($B57="N/A","N/A",IF(C57&gt;10,"No",IF(C57&lt;-10,"No","Yes")))</f>
        <v>N/A</v>
      </c>
      <c r="E57" s="51">
        <v>95.063414807000001</v>
      </c>
      <c r="F57" s="10" t="str">
        <f t="shared" ref="F57:F62" si="25">IF($B57="N/A","N/A",IF(E57&gt;10,"No",IF(E57&lt;-10,"No","Yes")))</f>
        <v>N/A</v>
      </c>
      <c r="G57" s="51">
        <v>95.119793619000006</v>
      </c>
      <c r="H57" s="10" t="str">
        <f t="shared" ref="H57:H62" si="26">IF($B57="N/A","N/A",IF(G57&gt;10,"No",IF(G57&lt;-10,"No","Yes")))</f>
        <v>N/A</v>
      </c>
      <c r="I57" s="38" t="s">
        <v>1018</v>
      </c>
      <c r="J57" s="96">
        <v>5.9299999999999999E-2</v>
      </c>
      <c r="K57" s="11" t="s">
        <v>116</v>
      </c>
      <c r="L57" s="21" t="str">
        <f t="shared" si="7"/>
        <v>Yes</v>
      </c>
    </row>
    <row r="58" spans="1:12">
      <c r="A58" s="99" t="s">
        <v>154</v>
      </c>
      <c r="B58" s="70" t="s">
        <v>51</v>
      </c>
      <c r="C58" s="51">
        <v>1.0870411207999999</v>
      </c>
      <c r="D58" s="10" t="str">
        <f t="shared" si="24"/>
        <v>N/A</v>
      </c>
      <c r="E58" s="51">
        <v>1.1157823075</v>
      </c>
      <c r="F58" s="10" t="str">
        <f t="shared" si="25"/>
        <v>N/A</v>
      </c>
      <c r="G58" s="51">
        <v>1.2310548288000001</v>
      </c>
      <c r="H58" s="10" t="str">
        <f t="shared" si="26"/>
        <v>N/A</v>
      </c>
      <c r="I58" s="38" t="s">
        <v>1019</v>
      </c>
      <c r="J58" s="96">
        <v>10.33</v>
      </c>
      <c r="K58" s="11" t="s">
        <v>116</v>
      </c>
      <c r="L58" s="21" t="str">
        <f t="shared" si="7"/>
        <v>No</v>
      </c>
    </row>
    <row r="59" spans="1:12">
      <c r="A59" s="99" t="s">
        <v>155</v>
      </c>
      <c r="B59" s="70" t="s">
        <v>51</v>
      </c>
      <c r="C59" s="51">
        <v>2.4330868682000002</v>
      </c>
      <c r="D59" s="10" t="str">
        <f t="shared" si="24"/>
        <v>N/A</v>
      </c>
      <c r="E59" s="51">
        <v>2.3226308414000001</v>
      </c>
      <c r="F59" s="10" t="str">
        <f t="shared" si="25"/>
        <v>N/A</v>
      </c>
      <c r="G59" s="51">
        <v>2.2516319647</v>
      </c>
      <c r="H59" s="10" t="str">
        <f t="shared" si="26"/>
        <v>N/A</v>
      </c>
      <c r="I59" s="38" t="s">
        <v>1020</v>
      </c>
      <c r="J59" s="96">
        <v>-3.06</v>
      </c>
      <c r="K59" s="11" t="s">
        <v>116</v>
      </c>
      <c r="L59" s="21" t="str">
        <f t="shared" si="7"/>
        <v>Yes</v>
      </c>
    </row>
    <row r="60" spans="1:12">
      <c r="A60" s="99" t="s">
        <v>156</v>
      </c>
      <c r="B60" s="57" t="s">
        <v>51</v>
      </c>
      <c r="C60" s="51">
        <v>0.56341073200000003</v>
      </c>
      <c r="D60" s="56" t="str">
        <f t="shared" si="24"/>
        <v>N/A</v>
      </c>
      <c r="E60" s="51">
        <v>0.56231184440000004</v>
      </c>
      <c r="F60" s="56" t="str">
        <f t="shared" si="25"/>
        <v>N/A</v>
      </c>
      <c r="G60" s="51">
        <v>0.60659409620000004</v>
      </c>
      <c r="H60" s="56" t="str">
        <f t="shared" si="26"/>
        <v>N/A</v>
      </c>
      <c r="I60" s="46" t="s">
        <v>1021</v>
      </c>
      <c r="J60" s="51">
        <v>7.875</v>
      </c>
      <c r="K60" s="57" t="s">
        <v>51</v>
      </c>
      <c r="L60" s="21" t="str">
        <f t="shared" si="7"/>
        <v>N/A</v>
      </c>
    </row>
    <row r="61" spans="1:12">
      <c r="A61" s="99" t="s">
        <v>333</v>
      </c>
      <c r="B61" s="57" t="s">
        <v>51</v>
      </c>
      <c r="C61" s="51">
        <v>0.1729580144</v>
      </c>
      <c r="D61" s="56" t="str">
        <f t="shared" si="24"/>
        <v>N/A</v>
      </c>
      <c r="E61" s="51">
        <v>0.16842831189999999</v>
      </c>
      <c r="F61" s="56" t="str">
        <f t="shared" si="25"/>
        <v>N/A</v>
      </c>
      <c r="G61" s="51">
        <v>0.1581850984</v>
      </c>
      <c r="H61" s="56" t="str">
        <f t="shared" si="26"/>
        <v>N/A</v>
      </c>
      <c r="I61" s="46" t="s">
        <v>1022</v>
      </c>
      <c r="J61" s="51">
        <v>-6.08</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1.3404246119000001</v>
      </c>
      <c r="D63" s="56" t="str">
        <f>IF($B63="N/A","N/A",IF(C63&gt;=5,"No",IF(C63&lt;0,"No","Yes")))</f>
        <v>Yes</v>
      </c>
      <c r="E63" s="51">
        <v>0.76743188819999997</v>
      </c>
      <c r="F63" s="56" t="str">
        <f>IF($B63="N/A","N/A",IF(E63&gt;=5,"No",IF(E63&lt;0,"No","Yes")))</f>
        <v>Yes</v>
      </c>
      <c r="G63" s="51">
        <v>0.63274039339999999</v>
      </c>
      <c r="H63" s="56" t="str">
        <f>IF($B63="N/A","N/A",IF(G63&gt;=5,"No",IF(G63&lt;0,"No","Yes")))</f>
        <v>Yes</v>
      </c>
      <c r="I63" s="46" t="s">
        <v>1023</v>
      </c>
      <c r="J63" s="51">
        <v>-17.600000000000001</v>
      </c>
      <c r="K63" s="11" t="s">
        <v>116</v>
      </c>
      <c r="L63" s="21" t="str">
        <f t="shared" si="7"/>
        <v>No</v>
      </c>
    </row>
    <row r="64" spans="1:12">
      <c r="A64" s="99" t="s">
        <v>336</v>
      </c>
      <c r="B64" s="57" t="s">
        <v>51</v>
      </c>
      <c r="C64" s="51">
        <v>1.3404246119000001</v>
      </c>
      <c r="D64" s="56" t="str">
        <f>IF($B64="N/A","N/A",IF(C64&gt;10,"No",IF(C64&lt;-10,"No","Yes")))</f>
        <v>N/A</v>
      </c>
      <c r="E64" s="51">
        <v>0.76743188819999997</v>
      </c>
      <c r="F64" s="56" t="str">
        <f>IF($B64="N/A","N/A",IF(E64&gt;10,"No",IF(E64&lt;-10,"No","Yes")))</f>
        <v>N/A</v>
      </c>
      <c r="G64" s="51">
        <v>0.63274039339999999</v>
      </c>
      <c r="H64" s="56" t="str">
        <f>IF($B64="N/A","N/A",IF(G64&gt;10,"No",IF(G64&lt;-10,"No","Yes")))</f>
        <v>N/A</v>
      </c>
      <c r="I64" s="46" t="s">
        <v>1023</v>
      </c>
      <c r="J64" s="51">
        <v>-17.600000000000001</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1024</v>
      </c>
      <c r="J65" s="51">
        <v>0</v>
      </c>
      <c r="K65" s="11" t="s">
        <v>116</v>
      </c>
      <c r="L65" s="21" t="str">
        <f t="shared" si="7"/>
        <v>Yes</v>
      </c>
    </row>
    <row r="66" spans="1:12">
      <c r="A66" s="69" t="s">
        <v>96</v>
      </c>
      <c r="B66" s="70" t="s">
        <v>97</v>
      </c>
      <c r="C66" s="41">
        <v>4.9574090889000004</v>
      </c>
      <c r="D66" s="10" t="str">
        <f>IF($B66="N/A","N/A",IF(C66&gt;8,"No",IF(C66&lt;2,"No","Yes")))</f>
        <v>Yes</v>
      </c>
      <c r="E66" s="41">
        <v>4.9418900220999999</v>
      </c>
      <c r="F66" s="10" t="str">
        <f>IF($B66="N/A","N/A",IF(E66&gt;8,"No",IF(E66&lt;2,"No","Yes")))</f>
        <v>Yes</v>
      </c>
      <c r="G66" s="41">
        <v>4.9150681111000001</v>
      </c>
      <c r="H66" s="10" t="str">
        <f>IF($B66="N/A","N/A",IF(G66&gt;8,"No",IF(G66&lt;2,"No","Yes")))</f>
        <v>Yes</v>
      </c>
      <c r="I66" s="96">
        <v>-0.313</v>
      </c>
      <c r="J66" s="96">
        <v>-0.54300000000000004</v>
      </c>
      <c r="K66" s="11" t="s">
        <v>116</v>
      </c>
      <c r="L66" s="21" t="str">
        <f t="shared" si="7"/>
        <v>Yes</v>
      </c>
    </row>
    <row r="67" spans="1:12">
      <c r="A67" s="69" t="s">
        <v>98</v>
      </c>
      <c r="B67" s="70" t="s">
        <v>99</v>
      </c>
      <c r="C67" s="41">
        <v>68.658710597999999</v>
      </c>
      <c r="D67" s="10" t="str">
        <f>IF($B67="N/A","N/A",IF(C67&gt;74,"No",IF(C67&lt;49,"No","Yes")))</f>
        <v>Yes</v>
      </c>
      <c r="E67" s="41">
        <v>68.180753197000001</v>
      </c>
      <c r="F67" s="10" t="str">
        <f>IF($B67="N/A","N/A",IF(E67&gt;74,"No",IF(E67&lt;49,"No","Yes")))</f>
        <v>Yes</v>
      </c>
      <c r="G67" s="41">
        <v>69.319934809000003</v>
      </c>
      <c r="H67" s="10" t="str">
        <f>IF($B67="N/A","N/A",IF(G67&gt;74,"No",IF(G67&lt;49,"No","Yes")))</f>
        <v>Yes</v>
      </c>
      <c r="I67" s="96">
        <v>-0.69599999999999995</v>
      </c>
      <c r="J67" s="96">
        <v>1.671</v>
      </c>
      <c r="K67" s="11" t="s">
        <v>116</v>
      </c>
      <c r="L67" s="21" t="str">
        <f t="shared" si="7"/>
        <v>Yes</v>
      </c>
    </row>
    <row r="68" spans="1:12">
      <c r="A68" s="69" t="s">
        <v>100</v>
      </c>
      <c r="B68" s="70" t="s">
        <v>101</v>
      </c>
      <c r="C68" s="41">
        <v>6.7492541185999997</v>
      </c>
      <c r="D68" s="10" t="str">
        <f>IF($B68="N/A","N/A",IF(C68&gt;18,"No",IF(C68&lt;5,"No","Yes")))</f>
        <v>Yes</v>
      </c>
      <c r="E68" s="41">
        <v>7.1451622172000002</v>
      </c>
      <c r="F68" s="10" t="str">
        <f>IF($B68="N/A","N/A",IF(E68&gt;18,"No",IF(E68&lt;5,"No","Yes")))</f>
        <v>Yes</v>
      </c>
      <c r="G68" s="41">
        <v>7.1427326366999999</v>
      </c>
      <c r="H68" s="10" t="str">
        <f>IF($B68="N/A","N/A",IF(G68&gt;18,"No",IF(G68&lt;5,"No","Yes")))</f>
        <v>Yes</v>
      </c>
      <c r="I68" s="96">
        <v>5.8659999999999997</v>
      </c>
      <c r="J68" s="96">
        <v>-3.4000000000000002E-2</v>
      </c>
      <c r="K68" s="11" t="s">
        <v>116</v>
      </c>
      <c r="L68" s="21" t="str">
        <f t="shared" si="7"/>
        <v>Yes</v>
      </c>
    </row>
    <row r="69" spans="1:12">
      <c r="A69" s="99" t="s">
        <v>672</v>
      </c>
      <c r="B69" s="70" t="s">
        <v>51</v>
      </c>
      <c r="C69" s="41">
        <v>99.999567604999996</v>
      </c>
      <c r="D69" s="10" t="str">
        <f>IF($B69="N/A","N/A",IF(C69&gt;10,"No",IF(C69&lt;-10,"No","Yes")))</f>
        <v>N/A</v>
      </c>
      <c r="E69" s="41">
        <v>100</v>
      </c>
      <c r="F69" s="10" t="str">
        <f>IF($B69="N/A","N/A",IF(E69&gt;10,"No",IF(E69&lt;-10,"No","Yes")))</f>
        <v>N/A</v>
      </c>
      <c r="G69" s="41">
        <v>100</v>
      </c>
      <c r="H69" s="10" t="str">
        <f>IF($B69="N/A","N/A",IF(G69&gt;10,"No",IF(G69&lt;-10,"No","Yes")))</f>
        <v>N/A</v>
      </c>
      <c r="I69" s="96">
        <v>4.0000000000000002E-4</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54.221040342000002</v>
      </c>
      <c r="D71" s="52" t="str">
        <f>IF($B71="N/A","N/A",IF(C71&gt;70,"No",IF(C71&lt;40,"No","Yes")))</f>
        <v>Yes</v>
      </c>
      <c r="E71" s="42">
        <v>60.797315757</v>
      </c>
      <c r="F71" s="52" t="str">
        <f>IF($B71="N/A","N/A",IF(E71&gt;70,"No",IF(E71&lt;40,"No","Yes")))</f>
        <v>Yes</v>
      </c>
      <c r="G71" s="42">
        <v>53.154114991</v>
      </c>
      <c r="H71" s="52" t="str">
        <f>IF($B71="N/A","N/A",IF(G71&gt;70,"No",IF(G71&lt;40,"No","Yes")))</f>
        <v>Yes</v>
      </c>
      <c r="I71" s="102">
        <v>12.13</v>
      </c>
      <c r="J71" s="102">
        <v>-12.6</v>
      </c>
      <c r="K71" s="53" t="s">
        <v>116</v>
      </c>
      <c r="L71" s="43" t="str">
        <f t="shared" si="7"/>
        <v>No</v>
      </c>
    </row>
    <row r="72" spans="1:12">
      <c r="A72" s="164" t="s">
        <v>914</v>
      </c>
      <c r="B72" s="70" t="s">
        <v>51</v>
      </c>
      <c r="C72" s="41" t="s">
        <v>51</v>
      </c>
      <c r="D72" s="10" t="str">
        <f>IF($B72="N/A","N/A",IF(C72&gt;10,"No",IF(C72&lt;-10,"No","Yes")))</f>
        <v>N/A</v>
      </c>
      <c r="E72" s="41" t="s">
        <v>51</v>
      </c>
      <c r="F72" s="10" t="str">
        <f>IF($B72="N/A","N/A",IF(E72&gt;10,"No",IF(E72&lt;-10,"No","Yes")))</f>
        <v>N/A</v>
      </c>
      <c r="G72" s="41">
        <v>71.614440169000005</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78.501522401000003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51.363695059999998</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19.879394229999999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1.0192698211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1.1094745466</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1.1839914937</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645</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55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29348</v>
      </c>
      <c r="D83" s="54" t="str">
        <f>IF($B83="N/A","N/A",IF(C83&gt;10,"No",IF(C83&lt;-10,"No","Yes")))</f>
        <v>N/A</v>
      </c>
      <c r="E83" s="50">
        <v>30752</v>
      </c>
      <c r="F83" s="54" t="str">
        <f>IF($B83="N/A","N/A",IF(E83&gt;10,"No",IF(E83&lt;-10,"No","Yes")))</f>
        <v>N/A</v>
      </c>
      <c r="G83" s="50">
        <v>31775</v>
      </c>
      <c r="H83" s="54" t="str">
        <f>IF($B83="N/A","N/A",IF(G83&gt;10,"No",IF(G83&lt;-10,"No","Yes")))</f>
        <v>N/A</v>
      </c>
      <c r="I83" s="104">
        <v>4.7839999999999998</v>
      </c>
      <c r="J83" s="104">
        <v>3.327</v>
      </c>
      <c r="K83" s="55" t="s">
        <v>116</v>
      </c>
      <c r="L83" s="138" t="str">
        <f t="shared" ref="L83:L113" si="38">IF(J83="Div by 0", "N/A", IF(K83="N/A","N/A", IF(J83&gt;VALUE(MID(K83,1,2)), "No", IF(J83&lt;-1*VALUE(MID(K83,1,2)), "No", "Yes"))))</f>
        <v>Yes</v>
      </c>
    </row>
    <row r="84" spans="1:12">
      <c r="A84" s="111" t="s">
        <v>340</v>
      </c>
      <c r="B84" s="57" t="s">
        <v>51</v>
      </c>
      <c r="C84" s="48">
        <v>23626.99</v>
      </c>
      <c r="D84" s="56" t="str">
        <f>IF($B84="N/A","N/A",IF(C84&gt;10,"No",IF(C84&lt;-10,"No","Yes")))</f>
        <v>N/A</v>
      </c>
      <c r="E84" s="48">
        <v>27046.29</v>
      </c>
      <c r="F84" s="56" t="str">
        <f>IF($B84="N/A","N/A",IF(E84&gt;10,"No",IF(E84&lt;-10,"No","Yes")))</f>
        <v>N/A</v>
      </c>
      <c r="G84" s="48">
        <v>27935.5</v>
      </c>
      <c r="H84" s="56" t="str">
        <f>IF($B84="N/A","N/A",IF(G84&gt;10,"No",IF(G84&lt;-10,"No","Yes")))</f>
        <v>N/A</v>
      </c>
      <c r="I84" s="96">
        <v>14.47</v>
      </c>
      <c r="J84" s="96">
        <v>3.2879999999999998</v>
      </c>
      <c r="K84" s="57" t="s">
        <v>117</v>
      </c>
      <c r="L84" s="21" t="str">
        <f t="shared" si="38"/>
        <v>Yes</v>
      </c>
    </row>
    <row r="85" spans="1:12">
      <c r="A85" s="69" t="s">
        <v>341</v>
      </c>
      <c r="B85" s="70" t="s">
        <v>124</v>
      </c>
      <c r="C85" s="41">
        <v>97.905054776</v>
      </c>
      <c r="D85" s="10" t="str">
        <f>IF($B85="N/A","N/A",IF(C85&gt;=90,"Yes","No"))</f>
        <v>Yes</v>
      </c>
      <c r="E85" s="41">
        <v>97.747942832000007</v>
      </c>
      <c r="F85" s="10" t="str">
        <f>IF($B85="N/A","N/A",IF(E85&gt;=90,"Yes","No"))</f>
        <v>Yes</v>
      </c>
      <c r="G85" s="41">
        <v>97.754865475000003</v>
      </c>
      <c r="H85" s="10" t="str">
        <f>IF($B85="N/A","N/A",IF(G85&gt;=90,"Yes","No"))</f>
        <v>Yes</v>
      </c>
      <c r="I85" s="96">
        <v>-0.16</v>
      </c>
      <c r="J85" s="96">
        <v>7.1000000000000004E-3</v>
      </c>
      <c r="K85" s="11" t="s">
        <v>116</v>
      </c>
      <c r="L85" s="21" t="str">
        <f t="shared" si="38"/>
        <v>Yes</v>
      </c>
    </row>
    <row r="86" spans="1:12">
      <c r="A86" s="69" t="s">
        <v>784</v>
      </c>
      <c r="B86" s="70" t="s">
        <v>124</v>
      </c>
      <c r="C86" s="41">
        <v>97.027129817000002</v>
      </c>
      <c r="D86" s="10" t="str">
        <f>IF($B86="N/A","N/A",IF(C86&gt;=90,"Yes","No"))</f>
        <v>Yes</v>
      </c>
      <c r="E86" s="41">
        <v>97.142681577999994</v>
      </c>
      <c r="F86" s="10" t="str">
        <f>IF($B86="N/A","N/A",IF(E86&gt;=90,"Yes","No"))</f>
        <v>Yes</v>
      </c>
      <c r="G86" s="41">
        <v>97.617738684000003</v>
      </c>
      <c r="H86" s="10" t="str">
        <f>IF($B86="N/A","N/A",IF(G86&gt;=90,"Yes","No"))</f>
        <v>Yes</v>
      </c>
      <c r="I86" s="96">
        <v>0.1191</v>
      </c>
      <c r="J86" s="96">
        <v>0.48899999999999999</v>
      </c>
      <c r="K86" s="11" t="s">
        <v>116</v>
      </c>
      <c r="L86" s="21" t="str">
        <f t="shared" si="38"/>
        <v>Yes</v>
      </c>
    </row>
    <row r="87" spans="1:12">
      <c r="A87" s="99" t="s">
        <v>884</v>
      </c>
      <c r="B87" s="57" t="s">
        <v>119</v>
      </c>
      <c r="C87" s="51">
        <v>41.361022554999998</v>
      </c>
      <c r="D87" s="10" t="str">
        <f>IF($B87="N/A","N/A",IF(C87&gt;55,"No",IF(C87&lt;30,"No","Yes")))</f>
        <v>Yes</v>
      </c>
      <c r="E87" s="51">
        <v>42.026795894999999</v>
      </c>
      <c r="F87" s="10" t="str">
        <f>IF($B87="N/A","N/A",IF(E87&gt;55,"No",IF(E87&lt;30,"No","Yes")))</f>
        <v>Yes</v>
      </c>
      <c r="G87" s="51">
        <v>42.477707699</v>
      </c>
      <c r="H87" s="10" t="str">
        <f>IF($B87="N/A","N/A",IF(G87&gt;55,"No",IF(G87&lt;30,"No","Yes")))</f>
        <v>Yes</v>
      </c>
      <c r="I87" s="96">
        <v>1.61</v>
      </c>
      <c r="J87" s="96">
        <v>1.073</v>
      </c>
      <c r="K87" s="57" t="s">
        <v>116</v>
      </c>
      <c r="L87" s="21" t="str">
        <f t="shared" si="38"/>
        <v>Yes</v>
      </c>
    </row>
    <row r="88" spans="1:12">
      <c r="A88" s="113" t="s">
        <v>733</v>
      </c>
      <c r="B88" s="57" t="s">
        <v>0</v>
      </c>
      <c r="C88" s="51">
        <v>4.3750851846999996</v>
      </c>
      <c r="D88" s="10" t="str">
        <f>IF($B88="N/A","N/A",IF(C88&gt;=5,"No",IF(C88&lt;0,"No","Yes")))</f>
        <v>Yes</v>
      </c>
      <c r="E88" s="51">
        <v>2.1559573361000002</v>
      </c>
      <c r="F88" s="10" t="str">
        <f>IF($B88="N/A","N/A",IF(E88&gt;=5,"No",IF(E88&lt;0,"No","Yes")))</f>
        <v>Yes</v>
      </c>
      <c r="G88" s="51">
        <v>2.3949645947999998</v>
      </c>
      <c r="H88" s="10" t="str">
        <f>IF($B88="N/A","N/A",IF(G88&gt;=5,"No",IF(G88&lt;0,"No","Yes")))</f>
        <v>Yes</v>
      </c>
      <c r="I88" s="96">
        <v>-50.7</v>
      </c>
      <c r="J88" s="96">
        <v>11.09</v>
      </c>
      <c r="K88" s="57" t="s">
        <v>51</v>
      </c>
      <c r="L88" s="21" t="str">
        <f t="shared" si="38"/>
        <v>N/A</v>
      </c>
    </row>
    <row r="89" spans="1:12">
      <c r="A89" s="113" t="s">
        <v>734</v>
      </c>
      <c r="B89" s="57" t="s">
        <v>51</v>
      </c>
      <c r="C89" s="51">
        <v>12.791331607</v>
      </c>
      <c r="D89" s="57" t="s">
        <v>51</v>
      </c>
      <c r="E89" s="51">
        <v>13.582856400000001</v>
      </c>
      <c r="F89" s="57" t="s">
        <v>51</v>
      </c>
      <c r="G89" s="51">
        <v>14.45790716</v>
      </c>
      <c r="H89" s="57" t="s">
        <v>51</v>
      </c>
      <c r="I89" s="96">
        <v>6.1879999999999997</v>
      </c>
      <c r="J89" s="96">
        <v>6.4420000000000002</v>
      </c>
      <c r="K89" s="46" t="s">
        <v>51</v>
      </c>
      <c r="L89" s="21" t="str">
        <f t="shared" si="38"/>
        <v>N/A</v>
      </c>
    </row>
    <row r="90" spans="1:12">
      <c r="A90" s="113" t="s">
        <v>735</v>
      </c>
      <c r="B90" s="57" t="s">
        <v>51</v>
      </c>
      <c r="C90" s="51">
        <v>42.783153878</v>
      </c>
      <c r="D90" s="57" t="s">
        <v>51</v>
      </c>
      <c r="E90" s="51">
        <v>42.784209156999999</v>
      </c>
      <c r="F90" s="57" t="s">
        <v>51</v>
      </c>
      <c r="G90" s="51">
        <v>42.867033831999997</v>
      </c>
      <c r="H90" s="57" t="s">
        <v>51</v>
      </c>
      <c r="I90" s="96">
        <v>2.5000000000000001E-3</v>
      </c>
      <c r="J90" s="96">
        <v>0.19359999999999999</v>
      </c>
      <c r="K90" s="46" t="s">
        <v>51</v>
      </c>
      <c r="L90" s="21" t="str">
        <f t="shared" si="38"/>
        <v>N/A</v>
      </c>
    </row>
    <row r="91" spans="1:12">
      <c r="A91" s="113" t="s">
        <v>736</v>
      </c>
      <c r="B91" s="57" t="s">
        <v>51</v>
      </c>
      <c r="C91" s="51">
        <v>7.8983235655000001</v>
      </c>
      <c r="D91" s="57" t="s">
        <v>51</v>
      </c>
      <c r="E91" s="51">
        <v>9.2514308011999997</v>
      </c>
      <c r="F91" s="57" t="s">
        <v>51</v>
      </c>
      <c r="G91" s="51">
        <v>9.5735641227000006</v>
      </c>
      <c r="H91" s="57" t="s">
        <v>51</v>
      </c>
      <c r="I91" s="96">
        <v>17.13</v>
      </c>
      <c r="J91" s="96">
        <v>3.4820000000000002</v>
      </c>
      <c r="K91" s="46" t="s">
        <v>51</v>
      </c>
      <c r="L91" s="21" t="str">
        <f t="shared" si="38"/>
        <v>N/A</v>
      </c>
    </row>
    <row r="92" spans="1:12">
      <c r="A92" s="113" t="s">
        <v>737</v>
      </c>
      <c r="B92" s="57" t="s">
        <v>51</v>
      </c>
      <c r="C92" s="51">
        <v>3.4448684748999998</v>
      </c>
      <c r="D92" s="57" t="s">
        <v>51</v>
      </c>
      <c r="E92" s="51">
        <v>3.9737252862000001</v>
      </c>
      <c r="F92" s="57" t="s">
        <v>51</v>
      </c>
      <c r="G92" s="51">
        <v>4.4626278520999998</v>
      </c>
      <c r="H92" s="57" t="s">
        <v>51</v>
      </c>
      <c r="I92" s="96">
        <v>15.35</v>
      </c>
      <c r="J92" s="96">
        <v>12.3</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3.3596837945</v>
      </c>
      <c r="D94" s="57" t="s">
        <v>51</v>
      </c>
      <c r="E94" s="51">
        <v>4.0290062434999996</v>
      </c>
      <c r="F94" s="57" t="s">
        <v>51</v>
      </c>
      <c r="G94" s="51">
        <v>4.2454760031000003</v>
      </c>
      <c r="H94" s="57" t="s">
        <v>51</v>
      </c>
      <c r="I94" s="96">
        <v>19.920000000000002</v>
      </c>
      <c r="J94" s="96">
        <v>5.3730000000000002</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25.347553496</v>
      </c>
      <c r="D96" s="57" t="s">
        <v>51</v>
      </c>
      <c r="E96" s="51">
        <v>24.222814776</v>
      </c>
      <c r="F96" s="57" t="s">
        <v>51</v>
      </c>
      <c r="G96" s="51">
        <v>21.998426435999999</v>
      </c>
      <c r="H96" s="57" t="s">
        <v>51</v>
      </c>
      <c r="I96" s="96">
        <v>-4.4400000000000004</v>
      </c>
      <c r="J96" s="96">
        <v>-9.18</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71.723052714000005</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28.276947285999999</v>
      </c>
      <c r="H100" s="57" t="s">
        <v>51</v>
      </c>
      <c r="I100" s="96" t="s">
        <v>51</v>
      </c>
      <c r="J100" s="96" t="s">
        <v>51</v>
      </c>
      <c r="K100" s="46" t="s">
        <v>51</v>
      </c>
      <c r="L100" s="21" t="str">
        <f t="shared" si="39"/>
        <v>N/A</v>
      </c>
    </row>
    <row r="101" spans="1:12">
      <c r="A101" s="99" t="s">
        <v>342</v>
      </c>
      <c r="B101" s="57" t="s">
        <v>51</v>
      </c>
      <c r="C101" s="48">
        <v>868</v>
      </c>
      <c r="D101" s="56" t="str">
        <f>IF($B101="N/A","N/A",IF(C101&gt;10,"No",IF(C101&lt;-10,"No","Yes")))</f>
        <v>N/A</v>
      </c>
      <c r="E101" s="48">
        <v>374</v>
      </c>
      <c r="F101" s="56" t="str">
        <f>IF($B101="N/A","N/A",IF(E101&gt;10,"No",IF(E101&lt;-10,"No","Yes")))</f>
        <v>N/A</v>
      </c>
      <c r="G101" s="48">
        <v>400</v>
      </c>
      <c r="H101" s="56" t="str">
        <f>IF($B101="N/A","N/A",IF(G101&gt;10,"No",IF(G101&lt;-10,"No","Yes")))</f>
        <v>N/A</v>
      </c>
      <c r="I101" s="96">
        <v>-56.9</v>
      </c>
      <c r="J101" s="96">
        <v>6.952</v>
      </c>
      <c r="K101" s="57" t="s">
        <v>116</v>
      </c>
      <c r="L101" s="21" t="str">
        <f t="shared" si="38"/>
        <v>Yes</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3.4562211982000002</v>
      </c>
      <c r="D103" s="10" t="str">
        <f>IF($B103="N/A","N/A",IF(C103&gt;10,"No",IF(C103&lt;-10,"No","Yes")))</f>
        <v>N/A</v>
      </c>
      <c r="E103" s="51">
        <v>0.80213903740000003</v>
      </c>
      <c r="F103" s="10" t="str">
        <f>IF($B103="N/A","N/A",IF(E103&gt;10,"No",IF(E103&lt;-10,"No","Yes")))</f>
        <v>N/A</v>
      </c>
      <c r="G103" s="51">
        <v>0.5</v>
      </c>
      <c r="H103" s="10" t="str">
        <f>IF($B103="N/A","N/A",IF(G103&gt;10,"No",IF(G103&lt;-10,"No","Yes")))</f>
        <v>N/A</v>
      </c>
      <c r="I103" s="96">
        <v>-76.8</v>
      </c>
      <c r="J103" s="96">
        <v>-37.700000000000003</v>
      </c>
      <c r="K103" s="57" t="s">
        <v>116</v>
      </c>
      <c r="L103" s="21" t="str">
        <f t="shared" si="38"/>
        <v>No</v>
      </c>
    </row>
    <row r="104" spans="1:12">
      <c r="A104" s="111" t="s">
        <v>36</v>
      </c>
      <c r="B104" s="57" t="s">
        <v>51</v>
      </c>
      <c r="C104" s="51">
        <v>1.2436963337</v>
      </c>
      <c r="D104" s="56" t="str">
        <f>IF($B104="N/A","N/A",IF(C104&gt;10,"No",IF(C104&lt;-10,"No","Yes")))</f>
        <v>N/A</v>
      </c>
      <c r="E104" s="51">
        <v>1.3722684703000001</v>
      </c>
      <c r="F104" s="56" t="str">
        <f>IF($B104="N/A","N/A",IF(E104&gt;10,"No",IF(E104&lt;-10,"No","Yes")))</f>
        <v>N/A</v>
      </c>
      <c r="G104" s="51">
        <v>1.4256490952</v>
      </c>
      <c r="H104" s="56" t="str">
        <f>IF($B104="N/A","N/A",IF(G104&gt;10,"No",IF(G104&lt;-10,"No","Yes")))</f>
        <v>N/A</v>
      </c>
      <c r="I104" s="96">
        <v>10.34</v>
      </c>
      <c r="J104" s="96">
        <v>3.89</v>
      </c>
      <c r="K104" s="57" t="s">
        <v>117</v>
      </c>
      <c r="L104" s="21" t="str">
        <f t="shared" si="38"/>
        <v>Yes</v>
      </c>
    </row>
    <row r="105" spans="1:12">
      <c r="A105" s="99" t="s">
        <v>37</v>
      </c>
      <c r="B105" s="57" t="s">
        <v>89</v>
      </c>
      <c r="C105" s="51">
        <v>7.5473626823000002</v>
      </c>
      <c r="D105" s="10" t="str">
        <f>IF($B105="N/A","N/A",IF(C105&gt;10,"No",IF(C105&lt;6,"No","Yes")))</f>
        <v>Yes</v>
      </c>
      <c r="E105" s="51">
        <v>7.4076482830000003</v>
      </c>
      <c r="F105" s="10" t="str">
        <f>IF($B105="N/A","N/A",IF(E105&gt;10,"No",IF(E105&lt;6,"No","Yes")))</f>
        <v>Yes</v>
      </c>
      <c r="G105" s="51">
        <v>7.1785995279000003</v>
      </c>
      <c r="H105" s="10" t="str">
        <f>IF($B105="N/A","N/A",IF(G105&gt;10,"No",IF(G105&lt;6,"No","Yes")))</f>
        <v>Yes</v>
      </c>
      <c r="I105" s="96">
        <v>-1.85</v>
      </c>
      <c r="J105" s="96">
        <v>-3.09</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6.3131392603999998</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6.8072383949999997</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7.1817466561999996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370</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184</v>
      </c>
      <c r="H110" s="112" t="str">
        <f>IF($B110="N/A","N/A",IF(G110&gt;10,"No",IF(G110&lt;-10,"No","Yes")))</f>
        <v>N/A</v>
      </c>
      <c r="I110" s="96" t="s">
        <v>51</v>
      </c>
      <c r="J110" s="96" t="s">
        <v>51</v>
      </c>
      <c r="K110" s="11" t="s">
        <v>116</v>
      </c>
      <c r="L110" s="21" t="str">
        <f t="shared" si="43"/>
        <v>No</v>
      </c>
    </row>
    <row r="111" spans="1:12">
      <c r="A111" s="99" t="s">
        <v>25</v>
      </c>
      <c r="B111" s="57" t="s">
        <v>51</v>
      </c>
      <c r="C111" s="51">
        <v>92.295897506000003</v>
      </c>
      <c r="D111" s="56" t="str">
        <f>IF($B111="N/A","N/A",IF(C111&gt;10,"No",IF(C111&lt;-10,"No","Yes")))</f>
        <v>N/A</v>
      </c>
      <c r="E111" s="51">
        <v>96.806711758999995</v>
      </c>
      <c r="F111" s="56" t="str">
        <f>IF($B111="N/A","N/A",IF(E111&gt;10,"No",IF(E111&lt;-10,"No","Yes")))</f>
        <v>N/A</v>
      </c>
      <c r="G111" s="51">
        <v>96.355625492000001</v>
      </c>
      <c r="H111" s="56" t="str">
        <f>IF($B111="N/A","N/A",IF(G111&gt;10,"No",IF(G111&lt;-10,"No","Yes")))</f>
        <v>N/A</v>
      </c>
      <c r="I111" s="96">
        <v>4.8869999999999996</v>
      </c>
      <c r="J111" s="96">
        <v>-0.46600000000000003</v>
      </c>
      <c r="K111" s="57" t="s">
        <v>117</v>
      </c>
      <c r="L111" s="21" t="str">
        <f t="shared" si="38"/>
        <v>Yes</v>
      </c>
    </row>
    <row r="112" spans="1:12">
      <c r="A112" s="99" t="s">
        <v>343</v>
      </c>
      <c r="B112" s="57" t="s">
        <v>51</v>
      </c>
      <c r="C112" s="51">
        <v>99.505297744000003</v>
      </c>
      <c r="D112" s="56" t="str">
        <f>IF($B112="N/A","N/A",IF(C112&gt;10,"No",IF(C112&lt;-10,"No","Yes")))</f>
        <v>N/A</v>
      </c>
      <c r="E112" s="51">
        <v>99.506214310000004</v>
      </c>
      <c r="F112" s="56" t="str">
        <f>IF($B112="N/A","N/A",IF(E112&gt;10,"No",IF(E112&lt;-10,"No","Yes")))</f>
        <v>N/A</v>
      </c>
      <c r="G112" s="51">
        <v>99.425155958999994</v>
      </c>
      <c r="H112" s="56" t="str">
        <f>IF($B112="N/A","N/A",IF(G112&gt;10,"No",IF(G112&lt;-10,"No","Yes")))</f>
        <v>N/A</v>
      </c>
      <c r="I112" s="96">
        <v>8.9999999999999998E-4</v>
      </c>
      <c r="J112" s="96">
        <v>-8.1000000000000003E-2</v>
      </c>
      <c r="K112" s="57" t="s">
        <v>117</v>
      </c>
      <c r="L112" s="21" t="str">
        <f t="shared" si="38"/>
        <v>Yes</v>
      </c>
    </row>
    <row r="113" spans="1:12">
      <c r="A113" s="111" t="s">
        <v>344</v>
      </c>
      <c r="B113" s="59" t="s">
        <v>51</v>
      </c>
      <c r="C113" s="58">
        <v>27613</v>
      </c>
      <c r="D113" s="112" t="str">
        <f>IF($B113="N/A","N/A",IF(C113&gt;10,"No",IF(C113&lt;-10,"No","Yes")))</f>
        <v>N/A</v>
      </c>
      <c r="E113" s="58">
        <v>29069</v>
      </c>
      <c r="F113" s="112" t="str">
        <f>IF($B113="N/A","N/A",IF(E113&gt;10,"No",IF(E113&lt;-10,"No","Yes")))</f>
        <v>N/A</v>
      </c>
      <c r="G113" s="58">
        <v>30089</v>
      </c>
      <c r="H113" s="112" t="str">
        <f>IF($B113="N/A","N/A",IF(G113&gt;10,"No",IF(G113&lt;-10,"No","Yes")))</f>
        <v>N/A</v>
      </c>
      <c r="I113" s="102">
        <v>5.2729999999999997</v>
      </c>
      <c r="J113" s="102">
        <v>3.5089999999999999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1025</v>
      </c>
      <c r="B115" s="55" t="s">
        <v>51</v>
      </c>
      <c r="C115" s="60">
        <v>1.6550175642</v>
      </c>
      <c r="D115" s="54" t="str">
        <f>IF($B115="N/A","N/A",IF(C115&gt;10,"No",IF(C115&lt;-10,"No","Yes")))</f>
        <v>N/A</v>
      </c>
      <c r="E115" s="60">
        <v>1.7716467714999999</v>
      </c>
      <c r="F115" s="54" t="str">
        <f>IF($B115="N/A","N/A",IF(E115&gt;10,"No",IF(E115&lt;-10,"No","Yes")))</f>
        <v>N/A</v>
      </c>
      <c r="G115" s="60">
        <v>1.50221011</v>
      </c>
      <c r="H115" s="54" t="str">
        <f>IF($B115="N/A","N/A",IF(G115&gt;10,"No",IF(G115&lt;-10,"No","Yes")))</f>
        <v>N/A</v>
      </c>
      <c r="I115" s="104">
        <v>7.0469999999999997</v>
      </c>
      <c r="J115" s="104">
        <v>-15.2</v>
      </c>
      <c r="K115" s="55" t="s">
        <v>117</v>
      </c>
      <c r="L115" s="138" t="str">
        <f>IF(J115="Div by 0", "N/A", IF(K115="N/A","N/A", IF(J115&gt;VALUE(MID(K115,1,2)), "No", IF(J115&lt;-1*VALUE(MID(K115,1,2)), "No", "Yes"))))</f>
        <v>No</v>
      </c>
    </row>
    <row r="116" spans="1:12">
      <c r="A116" s="195" t="s">
        <v>1026</v>
      </c>
      <c r="B116" s="57" t="s">
        <v>51</v>
      </c>
      <c r="C116" s="51">
        <v>0.33317640240000002</v>
      </c>
      <c r="D116" s="56" t="str">
        <f>IF($B116="N/A","N/A",IF(C116&gt;10,"No",IF(C116&lt;-10,"No","Yes")))</f>
        <v>N/A</v>
      </c>
      <c r="E116" s="51">
        <v>0.302727992</v>
      </c>
      <c r="F116" s="56" t="str">
        <f>IF($B116="N/A","N/A",IF(E116&gt;10,"No",IF(E116&lt;-10,"No","Yes")))</f>
        <v>N/A</v>
      </c>
      <c r="G116" s="51">
        <v>0.2027318954</v>
      </c>
      <c r="H116" s="56" t="str">
        <f>IF($B116="N/A","N/A",IF(G116&gt;10,"No",IF(G116&lt;-10,"No","Yes")))</f>
        <v>N/A</v>
      </c>
      <c r="I116" s="96">
        <v>-9.14</v>
      </c>
      <c r="J116" s="96">
        <v>-33</v>
      </c>
      <c r="K116" s="57" t="s">
        <v>117</v>
      </c>
      <c r="L116" s="21" t="str">
        <f>IF(J116="Div by 0", "N/A", IF(K116="N/A","N/A", IF(J116&gt;VALUE(MID(K116,1,2)), "No", IF(J116&lt;-1*VALUE(MID(K116,1,2)), "No", "Yes"))))</f>
        <v>No</v>
      </c>
    </row>
    <row r="117" spans="1:12">
      <c r="A117" s="99" t="s">
        <v>30</v>
      </c>
      <c r="B117" s="59" t="s">
        <v>51</v>
      </c>
      <c r="C117" s="61">
        <v>98.011806032999999</v>
      </c>
      <c r="D117" s="112" t="str">
        <f>IF($B117="N/A","N/A",IF(C117&gt;10,"No",IF(C117&lt;-10,"No","Yes")))</f>
        <v>N/A</v>
      </c>
      <c r="E117" s="61">
        <v>97.925625237000006</v>
      </c>
      <c r="F117" s="112" t="str">
        <f>IF($B117="N/A","N/A",IF(E117&gt;10,"No",IF(E117&lt;-10,"No","Yes")))</f>
        <v>N/A</v>
      </c>
      <c r="G117" s="61">
        <v>98.295057994999993</v>
      </c>
      <c r="H117" s="112" t="str">
        <f>IF($B117="N/A","N/A",IF(G117&gt;10,"No",IF(G117&lt;-10,"No","Yes")))</f>
        <v>N/A</v>
      </c>
      <c r="I117" s="102">
        <v>-8.7999999999999995E-2</v>
      </c>
      <c r="J117" s="102">
        <v>0.37730000000000002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41.324792148999997</v>
      </c>
      <c r="D119" s="54" t="str">
        <f>IF($B119="N/A","N/A",IF(C119&gt;10,"No",IF(C119&lt;-10,"No","Yes")))</f>
        <v>N/A</v>
      </c>
      <c r="E119" s="60">
        <v>40.325832466000001</v>
      </c>
      <c r="F119" s="54" t="str">
        <f>IF($B119="N/A","N/A",IF(E119&gt;10,"No",IF(E119&lt;-10,"No","Yes")))</f>
        <v>N/A</v>
      </c>
      <c r="G119" s="60">
        <v>39.093627065</v>
      </c>
      <c r="H119" s="54" t="str">
        <f>IF($B119="N/A","N/A",IF(G119&gt;10,"No",IF(G119&lt;-10,"No","Yes")))</f>
        <v>N/A</v>
      </c>
      <c r="I119" s="104">
        <v>-2.42</v>
      </c>
      <c r="J119" s="104">
        <v>-3.06</v>
      </c>
      <c r="K119" s="55" t="s">
        <v>117</v>
      </c>
      <c r="L119" s="138" t="str">
        <f>IF(J119="Div by 0", "N/A", IF(K119="N/A","N/A", IF(J119&gt;VALUE(MID(K119,1,2)), "No", IF(J119&lt;-1*VALUE(MID(K119,1,2)), "No", "Yes"))))</f>
        <v>Yes</v>
      </c>
    </row>
    <row r="120" spans="1:12">
      <c r="A120" s="111" t="s">
        <v>348</v>
      </c>
      <c r="B120" s="57" t="s">
        <v>51</v>
      </c>
      <c r="C120" s="51">
        <v>57.513288809999999</v>
      </c>
      <c r="D120" s="56" t="str">
        <f>IF($B120="N/A","N/A",IF(C120&gt;10,"No",IF(C120&lt;-10,"No","Yes")))</f>
        <v>N/A</v>
      </c>
      <c r="E120" s="51">
        <v>58.493756503999997</v>
      </c>
      <c r="F120" s="56" t="str">
        <f>IF($B120="N/A","N/A",IF(E120&gt;10,"No",IF(E120&lt;-10,"No","Yes")))</f>
        <v>N/A</v>
      </c>
      <c r="G120" s="51">
        <v>59.678992919000002</v>
      </c>
      <c r="H120" s="56" t="str">
        <f>IF($B120="N/A","N/A",IF(G120&gt;10,"No",IF(G120&lt;-10,"No","Yes")))</f>
        <v>N/A</v>
      </c>
      <c r="I120" s="96">
        <v>1.7050000000000001</v>
      </c>
      <c r="J120" s="96">
        <v>2.0259999999999998</v>
      </c>
      <c r="K120" s="57" t="s">
        <v>117</v>
      </c>
      <c r="L120" s="21" t="str">
        <f>IF(J120="Div by 0", "N/A", IF(K120="N/A","N/A", IF(J120&gt;VALUE(MID(K120,1,2)), "No", IF(J120&lt;-1*VALUE(MID(K120,1,2)), "No", "Yes"))))</f>
        <v>Yes</v>
      </c>
    </row>
    <row r="121" spans="1:12">
      <c r="A121" s="111" t="s">
        <v>349</v>
      </c>
      <c r="B121" s="57" t="s">
        <v>51</v>
      </c>
      <c r="C121" s="51">
        <v>0.38162736809999998</v>
      </c>
      <c r="D121" s="56" t="str">
        <f>IF($B121="N/A","N/A",IF(C121&gt;10,"No",IF(C121&lt;-10,"No","Yes")))</f>
        <v>N/A</v>
      </c>
      <c r="E121" s="51">
        <v>0.38046305930000002</v>
      </c>
      <c r="F121" s="56" t="str">
        <f>IF($B121="N/A","N/A",IF(E121&gt;10,"No",IF(E121&lt;-10,"No","Yes")))</f>
        <v>N/A</v>
      </c>
      <c r="G121" s="51">
        <v>0.42171518489999998</v>
      </c>
      <c r="H121" s="56" t="str">
        <f>IF($B121="N/A","N/A",IF(G121&gt;10,"No",IF(G121&lt;-10,"No","Yes")))</f>
        <v>N/A</v>
      </c>
      <c r="I121" s="96">
        <v>-0.30499999999999999</v>
      </c>
      <c r="J121" s="96">
        <v>10.84</v>
      </c>
      <c r="K121" s="57" t="s">
        <v>117</v>
      </c>
      <c r="L121" s="21" t="str">
        <f>IF(J121="Div by 0", "N/A", IF(K121="N/A","N/A", IF(J121&gt;VALUE(MID(K121,1,2)), "No", IF(J121&lt;-1*VALUE(MID(K121,1,2)), "No", "Yes"))))</f>
        <v>Yes</v>
      </c>
    </row>
    <row r="122" spans="1:12">
      <c r="A122" s="111" t="s">
        <v>350</v>
      </c>
      <c r="B122" s="59" t="s">
        <v>51</v>
      </c>
      <c r="C122" s="61">
        <v>0.78029167229999996</v>
      </c>
      <c r="D122" s="112" t="str">
        <f>IF($B122="N/A","N/A",IF(C122&gt;10,"No",IF(C122&lt;-10,"No","Yes")))</f>
        <v>N/A</v>
      </c>
      <c r="E122" s="61">
        <v>0.79994797090000003</v>
      </c>
      <c r="F122" s="112" t="str">
        <f>IF($B122="N/A","N/A",IF(E122&gt;10,"No",IF(E122&lt;-10,"No","Yes")))</f>
        <v>N/A</v>
      </c>
      <c r="G122" s="61">
        <v>0.80566483079999995</v>
      </c>
      <c r="H122" s="112" t="str">
        <f>IF($B122="N/A","N/A",IF(G122&gt;10,"No",IF(G122&lt;-10,"No","Yes")))</f>
        <v>N/A</v>
      </c>
      <c r="I122" s="102">
        <v>2.5190000000000001</v>
      </c>
      <c r="J122" s="102">
        <v>0.7147</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98.206135903000003</v>
      </c>
      <c r="D124" s="103" t="str">
        <f>IF($B124="N/A","N/A",IF(C124&gt;=99,"Yes","No"))</f>
        <v>No</v>
      </c>
      <c r="E124" s="60">
        <v>98.617426570000006</v>
      </c>
      <c r="F124" s="103" t="str">
        <f>IF($B124="N/A","N/A",IF(E124&gt;=99,"Yes","No"))</f>
        <v>No</v>
      </c>
      <c r="G124" s="60">
        <v>99.499114286999998</v>
      </c>
      <c r="H124" s="103" t="str">
        <f>IF($B124="N/A","N/A",IF(G124&gt;=99,"Yes","No"))</f>
        <v>Yes</v>
      </c>
      <c r="I124" s="104">
        <v>0.41880000000000001</v>
      </c>
      <c r="J124" s="104">
        <v>0.89400000000000002</v>
      </c>
      <c r="K124" s="55" t="s">
        <v>116</v>
      </c>
      <c r="L124" s="138" t="str">
        <f t="shared" ref="L124:L157" si="44">IF(J124="Div by 0", "N/A", IF(K124="N/A","N/A", IF(J124&gt;VALUE(MID(K124,1,2)), "No", IF(J124&lt;-1*VALUE(MID(K124,1,2)), "No", "Yes"))))</f>
        <v>Yes</v>
      </c>
    </row>
    <row r="125" spans="1:12">
      <c r="A125" s="99" t="s">
        <v>885</v>
      </c>
      <c r="B125" s="57" t="s">
        <v>51</v>
      </c>
      <c r="C125" s="51">
        <v>0.26219348689999999</v>
      </c>
      <c r="D125" s="10" t="str">
        <f>IF($B125="N/A","N/A",IF(C125&gt;10,"No",IF(C125&lt;-10,"No","Yes")))</f>
        <v>N/A</v>
      </c>
      <c r="E125" s="51">
        <v>0.25655644239999997</v>
      </c>
      <c r="F125" s="10" t="str">
        <f>IF($B125="N/A","N/A",IF(E125&gt;10,"No",IF(E125&lt;-10,"No","Yes")))</f>
        <v>N/A</v>
      </c>
      <c r="G125" s="51">
        <v>0.22292301</v>
      </c>
      <c r="H125" s="10" t="str">
        <f>IF($B125="N/A","N/A",IF(G125&gt;10,"No",IF(G125&lt;-10,"No","Yes")))</f>
        <v>N/A</v>
      </c>
      <c r="I125" s="96">
        <v>-2.15</v>
      </c>
      <c r="J125" s="96">
        <v>-13.1</v>
      </c>
      <c r="K125" s="57" t="s">
        <v>116</v>
      </c>
      <c r="L125" s="21" t="str">
        <f t="shared" si="44"/>
        <v>No</v>
      </c>
    </row>
    <row r="126" spans="1:12">
      <c r="A126" s="69" t="s">
        <v>813</v>
      </c>
      <c r="B126" s="57" t="s">
        <v>9</v>
      </c>
      <c r="C126" s="41">
        <v>99.958655280000002</v>
      </c>
      <c r="D126" s="10" t="str">
        <f>IF($B126="N/A","N/A",IF(C126&gt;=98,"Yes","No"))</f>
        <v>Yes</v>
      </c>
      <c r="E126" s="41">
        <v>99.983873794999994</v>
      </c>
      <c r="F126" s="10" t="str">
        <f>IF($B126="N/A","N/A",IF(E126&gt;=98,"Yes","No"))</f>
        <v>Yes</v>
      </c>
      <c r="G126" s="41">
        <v>99.978931200000005</v>
      </c>
      <c r="H126" s="10" t="str">
        <f>IF($B126="N/A","N/A",IF(G126&gt;=98,"Yes","No"))</f>
        <v>Yes</v>
      </c>
      <c r="I126" s="96">
        <v>2.52E-2</v>
      </c>
      <c r="J126" s="96">
        <v>-5.0000000000000001E-3</v>
      </c>
      <c r="K126" s="11" t="s">
        <v>116</v>
      </c>
      <c r="L126" s="21" t="str">
        <f t="shared" si="44"/>
        <v>Yes</v>
      </c>
    </row>
    <row r="127" spans="1:12">
      <c r="A127" s="69" t="s">
        <v>814</v>
      </c>
      <c r="B127" s="57" t="s">
        <v>126</v>
      </c>
      <c r="C127" s="41">
        <v>90.916228082999993</v>
      </c>
      <c r="D127" s="10" t="str">
        <f>IF($B127="N/A","N/A",IF(C127&gt;=80,"Yes","No"))</f>
        <v>Yes</v>
      </c>
      <c r="E127" s="41">
        <v>91.107663666999997</v>
      </c>
      <c r="F127" s="10" t="str">
        <f>IF($B127="N/A","N/A",IF(E127&gt;=80,"Yes","No"))</f>
        <v>Yes</v>
      </c>
      <c r="G127" s="41">
        <v>90.461180017999993</v>
      </c>
      <c r="H127" s="10" t="str">
        <f>IF($B127="N/A","N/A",IF(G127&gt;=80,"Yes","No"))</f>
        <v>Yes</v>
      </c>
      <c r="I127" s="96">
        <v>0.21060000000000001</v>
      </c>
      <c r="J127" s="96">
        <v>-0.71</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15776</v>
      </c>
      <c r="D131" s="10" t="str">
        <f t="shared" ref="D131:D157" si="48">IF($B131="N/A","N/A",IF(C131&gt;10,"No",IF(C131&lt;-10,"No","Yes")))</f>
        <v>N/A</v>
      </c>
      <c r="E131" s="39">
        <v>16274</v>
      </c>
      <c r="F131" s="10" t="str">
        <f t="shared" ref="F131:F157" si="49">IF($B131="N/A","N/A",IF(E131&gt;10,"No",IF(E131&lt;-10,"No","Yes")))</f>
        <v>N/A</v>
      </c>
      <c r="G131" s="39">
        <v>16371</v>
      </c>
      <c r="H131" s="10" t="str">
        <f t="shared" ref="H131:H157" si="50">IF($B131="N/A","N/A",IF(G131&gt;10,"No",IF(G131&lt;-10,"No","Yes")))</f>
        <v>N/A</v>
      </c>
      <c r="I131" s="96">
        <v>3.157</v>
      </c>
      <c r="J131" s="96">
        <v>0.59599999999999997</v>
      </c>
      <c r="K131" s="11" t="s">
        <v>116</v>
      </c>
      <c r="L131" s="21" t="str">
        <f t="shared" si="44"/>
        <v>Yes</v>
      </c>
    </row>
    <row r="132" spans="1:12">
      <c r="A132" s="153" t="s">
        <v>787</v>
      </c>
      <c r="B132" s="70" t="s">
        <v>51</v>
      </c>
      <c r="C132" s="39">
        <v>1800</v>
      </c>
      <c r="D132" s="10" t="str">
        <f t="shared" si="48"/>
        <v>N/A</v>
      </c>
      <c r="E132" s="39">
        <v>1782</v>
      </c>
      <c r="F132" s="10" t="str">
        <f t="shared" si="49"/>
        <v>N/A</v>
      </c>
      <c r="G132" s="39">
        <v>2263</v>
      </c>
      <c r="H132" s="10" t="str">
        <f t="shared" si="50"/>
        <v>N/A</v>
      </c>
      <c r="I132" s="96">
        <v>-1</v>
      </c>
      <c r="J132" s="96">
        <v>26.99</v>
      </c>
      <c r="K132" s="11" t="s">
        <v>116</v>
      </c>
      <c r="L132" s="21" t="str">
        <f t="shared" si="44"/>
        <v>No</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3889</v>
      </c>
      <c r="D134" s="10" t="str">
        <f t="shared" si="48"/>
        <v>N/A</v>
      </c>
      <c r="E134" s="39">
        <v>4287</v>
      </c>
      <c r="F134" s="10" t="str">
        <f t="shared" si="49"/>
        <v>N/A</v>
      </c>
      <c r="G134" s="39">
        <v>4606</v>
      </c>
      <c r="H134" s="10" t="str">
        <f t="shared" si="50"/>
        <v>N/A</v>
      </c>
      <c r="I134" s="96">
        <v>10.23</v>
      </c>
      <c r="J134" s="96">
        <v>7.4409999999999998</v>
      </c>
      <c r="K134" s="11" t="s">
        <v>116</v>
      </c>
      <c r="L134" s="21" t="str">
        <f t="shared" si="44"/>
        <v>Yes</v>
      </c>
    </row>
    <row r="135" spans="1:12">
      <c r="A135" s="153" t="s">
        <v>790</v>
      </c>
      <c r="B135" s="70" t="s">
        <v>51</v>
      </c>
      <c r="C135" s="39">
        <v>10087</v>
      </c>
      <c r="D135" s="10" t="str">
        <f t="shared" si="48"/>
        <v>N/A</v>
      </c>
      <c r="E135" s="39">
        <v>10205</v>
      </c>
      <c r="F135" s="10" t="str">
        <f t="shared" si="49"/>
        <v>N/A</v>
      </c>
      <c r="G135" s="39">
        <v>9502</v>
      </c>
      <c r="H135" s="10" t="str">
        <f t="shared" si="50"/>
        <v>N/A</v>
      </c>
      <c r="I135" s="96">
        <v>1.17</v>
      </c>
      <c r="J135" s="96">
        <v>-6.89</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33563</v>
      </c>
      <c r="D137" s="10" t="str">
        <f t="shared" si="48"/>
        <v>N/A</v>
      </c>
      <c r="E137" s="39">
        <v>35080</v>
      </c>
      <c r="F137" s="10" t="str">
        <f t="shared" si="49"/>
        <v>N/A</v>
      </c>
      <c r="G137" s="39">
        <v>36784</v>
      </c>
      <c r="H137" s="10" t="str">
        <f t="shared" si="50"/>
        <v>N/A</v>
      </c>
      <c r="I137" s="96">
        <v>4.5199999999999996</v>
      </c>
      <c r="J137" s="96">
        <v>4.8570000000000002</v>
      </c>
      <c r="K137" s="11" t="s">
        <v>116</v>
      </c>
      <c r="L137" s="21" t="str">
        <f t="shared" si="44"/>
        <v>Yes</v>
      </c>
    </row>
    <row r="138" spans="1:12">
      <c r="A138" s="153" t="s">
        <v>792</v>
      </c>
      <c r="B138" s="70" t="s">
        <v>51</v>
      </c>
      <c r="C138" s="39">
        <v>28333</v>
      </c>
      <c r="D138" s="10" t="str">
        <f t="shared" si="48"/>
        <v>N/A</v>
      </c>
      <c r="E138" s="39">
        <v>29146</v>
      </c>
      <c r="F138" s="10" t="str">
        <f t="shared" si="49"/>
        <v>N/A</v>
      </c>
      <c r="G138" s="39">
        <v>30166</v>
      </c>
      <c r="H138" s="10" t="str">
        <f t="shared" si="50"/>
        <v>N/A</v>
      </c>
      <c r="I138" s="96">
        <v>2.8690000000000002</v>
      </c>
      <c r="J138" s="96">
        <v>3.5</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3502</v>
      </c>
      <c r="D140" s="10" t="str">
        <f t="shared" si="48"/>
        <v>N/A</v>
      </c>
      <c r="E140" s="39">
        <v>4015</v>
      </c>
      <c r="F140" s="10" t="str">
        <f t="shared" si="49"/>
        <v>N/A</v>
      </c>
      <c r="G140" s="39">
        <v>4451</v>
      </c>
      <c r="H140" s="10" t="str">
        <f t="shared" si="50"/>
        <v>N/A</v>
      </c>
      <c r="I140" s="96">
        <v>14.65</v>
      </c>
      <c r="J140" s="96">
        <v>10.86</v>
      </c>
      <c r="K140" s="11" t="s">
        <v>116</v>
      </c>
      <c r="L140" s="21" t="str">
        <f t="shared" si="44"/>
        <v>No</v>
      </c>
    </row>
    <row r="141" spans="1:12">
      <c r="A141" s="153" t="s">
        <v>808</v>
      </c>
      <c r="B141" s="70" t="s">
        <v>51</v>
      </c>
      <c r="C141" s="39">
        <v>1728</v>
      </c>
      <c r="D141" s="10" t="str">
        <f t="shared" si="48"/>
        <v>N/A</v>
      </c>
      <c r="E141" s="39">
        <v>1919</v>
      </c>
      <c r="F141" s="10" t="str">
        <f t="shared" si="49"/>
        <v>N/A</v>
      </c>
      <c r="G141" s="39">
        <v>2167</v>
      </c>
      <c r="H141" s="10" t="str">
        <f t="shared" si="50"/>
        <v>N/A</v>
      </c>
      <c r="I141" s="96">
        <v>11.05</v>
      </c>
      <c r="J141" s="96">
        <v>12.92</v>
      </c>
      <c r="K141" s="11" t="s">
        <v>116</v>
      </c>
      <c r="L141" s="21" t="str">
        <f t="shared" si="44"/>
        <v>No</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147540</v>
      </c>
      <c r="D143" s="10" t="str">
        <f t="shared" si="48"/>
        <v>N/A</v>
      </c>
      <c r="E143" s="39">
        <v>142625</v>
      </c>
      <c r="F143" s="10" t="str">
        <f t="shared" si="49"/>
        <v>N/A</v>
      </c>
      <c r="G143" s="39">
        <v>147137</v>
      </c>
      <c r="H143" s="10" t="str">
        <f t="shared" si="50"/>
        <v>N/A</v>
      </c>
      <c r="I143" s="96">
        <v>-3.33</v>
      </c>
      <c r="J143" s="96">
        <v>3.1640000000000001</v>
      </c>
      <c r="K143" s="11" t="s">
        <v>116</v>
      </c>
      <c r="L143" s="21" t="str">
        <f t="shared" si="44"/>
        <v>Yes</v>
      </c>
    </row>
    <row r="144" spans="1:12">
      <c r="A144" s="153" t="s">
        <v>795</v>
      </c>
      <c r="B144" s="70" t="s">
        <v>51</v>
      </c>
      <c r="C144" s="39">
        <v>17011</v>
      </c>
      <c r="D144" s="10" t="str">
        <f t="shared" si="48"/>
        <v>N/A</v>
      </c>
      <c r="E144" s="39">
        <v>12545</v>
      </c>
      <c r="F144" s="10" t="str">
        <f t="shared" si="49"/>
        <v>N/A</v>
      </c>
      <c r="G144" s="39">
        <v>2139</v>
      </c>
      <c r="H144" s="10" t="str">
        <f t="shared" si="50"/>
        <v>N/A</v>
      </c>
      <c r="I144" s="96">
        <v>-26.3</v>
      </c>
      <c r="J144" s="96">
        <v>-82.9</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4</v>
      </c>
      <c r="D146" s="10" t="str">
        <f t="shared" si="48"/>
        <v>N/A</v>
      </c>
      <c r="E146" s="39">
        <v>2</v>
      </c>
      <c r="F146" s="10" t="str">
        <f t="shared" si="49"/>
        <v>N/A</v>
      </c>
      <c r="G146" s="39">
        <v>0</v>
      </c>
      <c r="H146" s="10" t="str">
        <f t="shared" si="50"/>
        <v>N/A</v>
      </c>
      <c r="I146" s="96">
        <v>-50</v>
      </c>
      <c r="J146" s="96">
        <v>-100</v>
      </c>
      <c r="K146" s="11" t="s">
        <v>116</v>
      </c>
      <c r="L146" s="21" t="str">
        <f t="shared" si="44"/>
        <v>No</v>
      </c>
    </row>
    <row r="147" spans="1:12">
      <c r="A147" s="153" t="s">
        <v>798</v>
      </c>
      <c r="B147" s="70" t="s">
        <v>51</v>
      </c>
      <c r="C147" s="39">
        <v>114131</v>
      </c>
      <c r="D147" s="10" t="str">
        <f t="shared" si="48"/>
        <v>N/A</v>
      </c>
      <c r="E147" s="39">
        <v>119148</v>
      </c>
      <c r="F147" s="10" t="str">
        <f t="shared" si="49"/>
        <v>N/A</v>
      </c>
      <c r="G147" s="39">
        <v>140390</v>
      </c>
      <c r="H147" s="10" t="str">
        <f t="shared" si="50"/>
        <v>N/A</v>
      </c>
      <c r="I147" s="96">
        <v>4.3959999999999999</v>
      </c>
      <c r="J147" s="96">
        <v>17.829999999999998</v>
      </c>
      <c r="K147" s="11" t="s">
        <v>116</v>
      </c>
      <c r="L147" s="21" t="str">
        <f t="shared" si="44"/>
        <v>No</v>
      </c>
    </row>
    <row r="148" spans="1:12">
      <c r="A148" s="153" t="s">
        <v>799</v>
      </c>
      <c r="B148" s="70" t="s">
        <v>51</v>
      </c>
      <c r="C148" s="39">
        <v>13357</v>
      </c>
      <c r="D148" s="10" t="str">
        <f t="shared" si="48"/>
        <v>N/A</v>
      </c>
      <c r="E148" s="39">
        <v>7816</v>
      </c>
      <c r="F148" s="10" t="str">
        <f t="shared" si="49"/>
        <v>N/A</v>
      </c>
      <c r="G148" s="39">
        <v>1341</v>
      </c>
      <c r="H148" s="10" t="str">
        <f t="shared" si="50"/>
        <v>N/A</v>
      </c>
      <c r="I148" s="96">
        <v>-41.5</v>
      </c>
      <c r="J148" s="96">
        <v>-82.8</v>
      </c>
      <c r="K148" s="11" t="s">
        <v>116</v>
      </c>
      <c r="L148" s="21" t="str">
        <f t="shared" si="44"/>
        <v>No</v>
      </c>
    </row>
    <row r="149" spans="1:12">
      <c r="A149" s="153" t="s">
        <v>800</v>
      </c>
      <c r="B149" s="70" t="s">
        <v>51</v>
      </c>
      <c r="C149" s="39">
        <v>3037</v>
      </c>
      <c r="D149" s="10" t="str">
        <f t="shared" si="48"/>
        <v>N/A</v>
      </c>
      <c r="E149" s="39">
        <v>3114</v>
      </c>
      <c r="F149" s="10" t="str">
        <f t="shared" si="49"/>
        <v>N/A</v>
      </c>
      <c r="G149" s="39">
        <v>3267</v>
      </c>
      <c r="H149" s="10" t="str">
        <f t="shared" si="50"/>
        <v>N/A</v>
      </c>
      <c r="I149" s="96">
        <v>2.5350000000000001</v>
      </c>
      <c r="J149" s="96">
        <v>4.9130000000000003</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34391</v>
      </c>
      <c r="D151" s="10" t="str">
        <f t="shared" si="48"/>
        <v>N/A</v>
      </c>
      <c r="E151" s="39">
        <v>32230</v>
      </c>
      <c r="F151" s="10" t="str">
        <f t="shared" si="49"/>
        <v>N/A</v>
      </c>
      <c r="G151" s="39">
        <v>29186</v>
      </c>
      <c r="H151" s="10" t="str">
        <f t="shared" si="50"/>
        <v>N/A</v>
      </c>
      <c r="I151" s="96">
        <v>-6.28</v>
      </c>
      <c r="J151" s="96">
        <v>-9.44</v>
      </c>
      <c r="K151" s="11" t="s">
        <v>116</v>
      </c>
      <c r="L151" s="21" t="str">
        <f t="shared" si="44"/>
        <v>Yes</v>
      </c>
    </row>
    <row r="152" spans="1:12">
      <c r="A152" s="153" t="s">
        <v>802</v>
      </c>
      <c r="B152" s="70" t="s">
        <v>51</v>
      </c>
      <c r="C152" s="39">
        <v>9842</v>
      </c>
      <c r="D152" s="10" t="str">
        <f t="shared" si="48"/>
        <v>N/A</v>
      </c>
      <c r="E152" s="39">
        <v>10619</v>
      </c>
      <c r="F152" s="10" t="str">
        <f t="shared" si="49"/>
        <v>N/A</v>
      </c>
      <c r="G152" s="39">
        <v>11473</v>
      </c>
      <c r="H152" s="10" t="str">
        <f t="shared" si="50"/>
        <v>N/A</v>
      </c>
      <c r="I152" s="96">
        <v>7.8949999999999996</v>
      </c>
      <c r="J152" s="96">
        <v>8.0419999999999998</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12509</v>
      </c>
      <c r="D155" s="10" t="str">
        <f t="shared" si="48"/>
        <v>N/A</v>
      </c>
      <c r="E155" s="39">
        <v>12320</v>
      </c>
      <c r="F155" s="10" t="str">
        <f t="shared" si="49"/>
        <v>N/A</v>
      </c>
      <c r="G155" s="39">
        <v>12177</v>
      </c>
      <c r="H155" s="10" t="str">
        <f t="shared" si="50"/>
        <v>N/A</v>
      </c>
      <c r="I155" s="96">
        <v>-1.51</v>
      </c>
      <c r="J155" s="96">
        <v>-1.1599999999999999</v>
      </c>
      <c r="K155" s="11" t="s">
        <v>116</v>
      </c>
      <c r="L155" s="21" t="str">
        <f t="shared" si="44"/>
        <v>Yes</v>
      </c>
    </row>
    <row r="156" spans="1:12">
      <c r="A156" s="153" t="s">
        <v>806</v>
      </c>
      <c r="B156" s="70" t="s">
        <v>51</v>
      </c>
      <c r="C156" s="39">
        <v>12040</v>
      </c>
      <c r="D156" s="10" t="str">
        <f t="shared" si="48"/>
        <v>N/A</v>
      </c>
      <c r="E156" s="39">
        <v>9291</v>
      </c>
      <c r="F156" s="10" t="str">
        <f t="shared" si="49"/>
        <v>N/A</v>
      </c>
      <c r="G156" s="39">
        <v>5536</v>
      </c>
      <c r="H156" s="10" t="str">
        <f t="shared" si="50"/>
        <v>N/A</v>
      </c>
      <c r="I156" s="96">
        <v>-22.8</v>
      </c>
      <c r="J156" s="96">
        <v>-40.4</v>
      </c>
      <c r="K156" s="11" t="s">
        <v>116</v>
      </c>
      <c r="L156" s="21" t="str">
        <f t="shared" si="44"/>
        <v>No</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7105</v>
      </c>
      <c r="D160" s="54" t="str">
        <f t="shared" ref="D160:D165" si="51">IF($B160="N/A","N/A",IF(C160&gt;10,"No",IF(C160&lt;-10,"No","Yes")))</f>
        <v>N/A</v>
      </c>
      <c r="E160" s="50">
        <v>6843</v>
      </c>
      <c r="F160" s="54" t="str">
        <f t="shared" ref="F160:F165" si="52">IF($B160="N/A","N/A",IF(E160&gt;10,"No",IF(E160&lt;-10,"No","Yes")))</f>
        <v>N/A</v>
      </c>
      <c r="G160" s="50">
        <v>6771</v>
      </c>
      <c r="H160" s="54" t="str">
        <f t="shared" ref="H160:H165" si="53">IF($B160="N/A","N/A",IF(G160&gt;10,"No",IF(G160&lt;-10,"No","Yes")))</f>
        <v>N/A</v>
      </c>
      <c r="I160" s="60">
        <v>-3.69</v>
      </c>
      <c r="J160" s="60">
        <v>-1.05</v>
      </c>
      <c r="K160" s="66" t="s">
        <v>117</v>
      </c>
      <c r="L160" s="138" t="str">
        <f t="shared" ref="L160:L165" si="54">IF(J160="Div by 0", "N/A", IF(K160="N/A","N/A", IF(J160&gt;VALUE(MID(K160,1,2)), "No", IF(J160&lt;-1*VALUE(MID(K160,1,2)), "No", "Yes"))))</f>
        <v>Yes</v>
      </c>
    </row>
    <row r="161" spans="1:12">
      <c r="A161" s="99" t="s">
        <v>663</v>
      </c>
      <c r="B161" s="57" t="s">
        <v>51</v>
      </c>
      <c r="C161" s="51">
        <v>3.0721667314999999</v>
      </c>
      <c r="D161" s="56" t="str">
        <f t="shared" si="51"/>
        <v>N/A</v>
      </c>
      <c r="E161" s="51">
        <v>3.0250785778</v>
      </c>
      <c r="F161" s="56" t="str">
        <f t="shared" si="52"/>
        <v>N/A</v>
      </c>
      <c r="G161" s="51">
        <v>2.9506096445000001</v>
      </c>
      <c r="H161" s="56" t="str">
        <f t="shared" si="53"/>
        <v>N/A</v>
      </c>
      <c r="I161" s="51">
        <v>-1.53</v>
      </c>
      <c r="J161" s="51">
        <v>-2.46</v>
      </c>
      <c r="K161" s="11" t="s">
        <v>117</v>
      </c>
      <c r="L161" s="21" t="str">
        <f t="shared" si="54"/>
        <v>Yes</v>
      </c>
    </row>
    <row r="162" spans="1:12">
      <c r="A162" s="113" t="s">
        <v>664</v>
      </c>
      <c r="B162" s="57" t="s">
        <v>51</v>
      </c>
      <c r="C162" s="51">
        <v>24.727434077000002</v>
      </c>
      <c r="D162" s="56" t="str">
        <f t="shared" si="51"/>
        <v>N/A</v>
      </c>
      <c r="E162" s="51">
        <v>23.233378394999999</v>
      </c>
      <c r="F162" s="56" t="str">
        <f t="shared" si="52"/>
        <v>N/A</v>
      </c>
      <c r="G162" s="51">
        <v>22.930792255</v>
      </c>
      <c r="H162" s="56" t="str">
        <f t="shared" si="53"/>
        <v>N/A</v>
      </c>
      <c r="I162" s="51">
        <v>-6.04</v>
      </c>
      <c r="J162" s="51">
        <v>-1.3</v>
      </c>
      <c r="K162" s="11" t="s">
        <v>117</v>
      </c>
      <c r="L162" s="21" t="str">
        <f t="shared" si="54"/>
        <v>Yes</v>
      </c>
    </row>
    <row r="163" spans="1:12">
      <c r="A163" s="113" t="s">
        <v>665</v>
      </c>
      <c r="B163" s="57" t="s">
        <v>51</v>
      </c>
      <c r="C163" s="51">
        <v>6.5667550577</v>
      </c>
      <c r="D163" s="56" t="str">
        <f t="shared" si="51"/>
        <v>N/A</v>
      </c>
      <c r="E163" s="51">
        <v>6.0974914481000004</v>
      </c>
      <c r="F163" s="56" t="str">
        <f t="shared" si="52"/>
        <v>N/A</v>
      </c>
      <c r="G163" s="51">
        <v>5.9428012178999996</v>
      </c>
      <c r="H163" s="56" t="str">
        <f t="shared" si="53"/>
        <v>N/A</v>
      </c>
      <c r="I163" s="51">
        <v>-7.15</v>
      </c>
      <c r="J163" s="51">
        <v>-2.54</v>
      </c>
      <c r="K163" s="11" t="s">
        <v>117</v>
      </c>
      <c r="L163" s="21" t="str">
        <f t="shared" si="54"/>
        <v>Yes</v>
      </c>
    </row>
    <row r="164" spans="1:12">
      <c r="A164" s="113" t="s">
        <v>666</v>
      </c>
      <c r="B164" s="57" t="s">
        <v>51</v>
      </c>
      <c r="C164" s="51">
        <v>0.46224752609999997</v>
      </c>
      <c r="D164" s="56" t="str">
        <f t="shared" si="51"/>
        <v>N/A</v>
      </c>
      <c r="E164" s="51">
        <v>0.43891323399999999</v>
      </c>
      <c r="F164" s="56" t="str">
        <f t="shared" si="52"/>
        <v>N/A</v>
      </c>
      <c r="G164" s="51">
        <v>0.41389997080000002</v>
      </c>
      <c r="H164" s="56" t="str">
        <f t="shared" si="53"/>
        <v>N/A</v>
      </c>
      <c r="I164" s="51">
        <v>-5.05</v>
      </c>
      <c r="J164" s="51">
        <v>-5.7</v>
      </c>
      <c r="K164" s="11" t="s">
        <v>117</v>
      </c>
      <c r="L164" s="21" t="str">
        <f t="shared" si="54"/>
        <v>Yes</v>
      </c>
    </row>
    <row r="165" spans="1:12">
      <c r="A165" s="113" t="s">
        <v>667</v>
      </c>
      <c r="B165" s="59" t="s">
        <v>51</v>
      </c>
      <c r="C165" s="61">
        <v>0.92466052160000001</v>
      </c>
      <c r="D165" s="112" t="str">
        <f t="shared" si="51"/>
        <v>N/A</v>
      </c>
      <c r="E165" s="61">
        <v>0.92150170649999996</v>
      </c>
      <c r="F165" s="112" t="str">
        <f t="shared" si="52"/>
        <v>N/A</v>
      </c>
      <c r="G165" s="61">
        <v>0.7606386624</v>
      </c>
      <c r="H165" s="112" t="str">
        <f t="shared" si="53"/>
        <v>N/A</v>
      </c>
      <c r="I165" s="61">
        <v>-0.34200000000000003</v>
      </c>
      <c r="J165" s="61">
        <v>-17.5</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13108</v>
      </c>
      <c r="D167" s="103" t="str">
        <f t="shared" ref="D167:D173" si="55">IF($B167="N/A","N/A",IF(C167&gt;10,"No",IF(C167&lt;-10,"No","Yes")))</f>
        <v>N/A</v>
      </c>
      <c r="E167" s="45">
        <v>13629</v>
      </c>
      <c r="F167" s="103" t="str">
        <f t="shared" ref="F167:F173" si="56">IF($B167="N/A","N/A",IF(E167&gt;10,"No",IF(E167&lt;-10,"No","Yes")))</f>
        <v>N/A</v>
      </c>
      <c r="G167" s="45">
        <v>14256</v>
      </c>
      <c r="H167" s="103" t="str">
        <f t="shared" ref="H167:H173" si="57">IF($B167="N/A","N/A",IF(G167&gt;10,"No",IF(G167&lt;-10,"No","Yes")))</f>
        <v>N/A</v>
      </c>
      <c r="I167" s="104">
        <v>3.9750000000000001</v>
      </c>
      <c r="J167" s="104">
        <v>4.5999999999999996</v>
      </c>
      <c r="K167" s="66" t="s">
        <v>117</v>
      </c>
      <c r="L167" s="138" t="str">
        <f t="shared" ref="L167:L174" si="58">IF(J167="Div by 0", "N/A", IF(K167="N/A","N/A", IF(J167&gt;VALUE(MID(K167,1,2)), "No", IF(J167&lt;-1*VALUE(MID(K167,1,2)), "No", "Yes"))))</f>
        <v>Yes</v>
      </c>
    </row>
    <row r="168" spans="1:12">
      <c r="A168" s="99" t="s">
        <v>354</v>
      </c>
      <c r="B168" s="70" t="s">
        <v>51</v>
      </c>
      <c r="C168" s="41">
        <v>5.6678341333000004</v>
      </c>
      <c r="D168" s="10" t="str">
        <f t="shared" si="55"/>
        <v>N/A</v>
      </c>
      <c r="E168" s="41">
        <v>6.0249592191000003</v>
      </c>
      <c r="F168" s="10" t="str">
        <f t="shared" si="56"/>
        <v>N/A</v>
      </c>
      <c r="G168" s="41">
        <v>6.2123602263000004</v>
      </c>
      <c r="H168" s="10" t="str">
        <f t="shared" si="57"/>
        <v>N/A</v>
      </c>
      <c r="I168" s="96">
        <v>6.3010000000000002</v>
      </c>
      <c r="J168" s="96">
        <v>3.11</v>
      </c>
      <c r="K168" s="11" t="s">
        <v>117</v>
      </c>
      <c r="L168" s="21" t="str">
        <f t="shared" si="58"/>
        <v>Yes</v>
      </c>
    </row>
    <row r="169" spans="1:12">
      <c r="A169" s="113" t="s">
        <v>590</v>
      </c>
      <c r="B169" s="70" t="s">
        <v>51</v>
      </c>
      <c r="C169" s="41">
        <v>31.972616633000001</v>
      </c>
      <c r="D169" s="10" t="str">
        <f t="shared" si="55"/>
        <v>N/A</v>
      </c>
      <c r="E169" s="41">
        <v>31.209290892999999</v>
      </c>
      <c r="F169" s="10" t="str">
        <f t="shared" si="56"/>
        <v>N/A</v>
      </c>
      <c r="G169" s="41">
        <v>31.317573758000002</v>
      </c>
      <c r="H169" s="10" t="str">
        <f t="shared" si="57"/>
        <v>N/A</v>
      </c>
      <c r="I169" s="96">
        <v>-2.39</v>
      </c>
      <c r="J169" s="96">
        <v>0.34699999999999998</v>
      </c>
      <c r="K169" s="11" t="s">
        <v>117</v>
      </c>
      <c r="L169" s="21" t="str">
        <f t="shared" si="58"/>
        <v>Yes</v>
      </c>
    </row>
    <row r="170" spans="1:12">
      <c r="A170" s="113" t="s">
        <v>589</v>
      </c>
      <c r="B170" s="70" t="s">
        <v>51</v>
      </c>
      <c r="C170" s="41">
        <v>21.803772011</v>
      </c>
      <c r="D170" s="10" t="str">
        <f t="shared" si="55"/>
        <v>N/A</v>
      </c>
      <c r="E170" s="41">
        <v>22.263397948000001</v>
      </c>
      <c r="F170" s="10" t="str">
        <f t="shared" si="56"/>
        <v>N/A</v>
      </c>
      <c r="G170" s="41">
        <v>22.931165724</v>
      </c>
      <c r="H170" s="10" t="str">
        <f t="shared" si="57"/>
        <v>N/A</v>
      </c>
      <c r="I170" s="96">
        <v>2.1080000000000001</v>
      </c>
      <c r="J170" s="96">
        <v>2.9990000000000001</v>
      </c>
      <c r="K170" s="11" t="s">
        <v>117</v>
      </c>
      <c r="L170" s="21" t="str">
        <f t="shared" si="58"/>
        <v>Yes</v>
      </c>
    </row>
    <row r="171" spans="1:12">
      <c r="A171" s="113" t="s">
        <v>588</v>
      </c>
      <c r="B171" s="70" t="s">
        <v>51</v>
      </c>
      <c r="C171" s="41">
        <v>0.40328046629999997</v>
      </c>
      <c r="D171" s="10" t="str">
        <f t="shared" si="55"/>
        <v>N/A</v>
      </c>
      <c r="E171" s="41">
        <v>0.41367221739999999</v>
      </c>
      <c r="F171" s="10" t="str">
        <f t="shared" si="56"/>
        <v>N/A</v>
      </c>
      <c r="G171" s="41">
        <v>0.38467550649999999</v>
      </c>
      <c r="H171" s="10" t="str">
        <f t="shared" si="57"/>
        <v>N/A</v>
      </c>
      <c r="I171" s="96">
        <v>2.577</v>
      </c>
      <c r="J171" s="96">
        <v>-7.01</v>
      </c>
      <c r="K171" s="11" t="s">
        <v>117</v>
      </c>
      <c r="L171" s="21" t="str">
        <f t="shared" si="58"/>
        <v>Yes</v>
      </c>
    </row>
    <row r="172" spans="1:12">
      <c r="A172" s="113" t="s">
        <v>587</v>
      </c>
      <c r="B172" s="70" t="s">
        <v>51</v>
      </c>
      <c r="C172" s="41">
        <v>0.43906836090000001</v>
      </c>
      <c r="D172" s="10" t="str">
        <f t="shared" si="55"/>
        <v>N/A</v>
      </c>
      <c r="E172" s="41">
        <v>0.46540490229999998</v>
      </c>
      <c r="F172" s="10" t="str">
        <f t="shared" si="56"/>
        <v>N/A</v>
      </c>
      <c r="G172" s="41">
        <v>0.438566436</v>
      </c>
      <c r="H172" s="10" t="str">
        <f t="shared" si="57"/>
        <v>N/A</v>
      </c>
      <c r="I172" s="96">
        <v>5.9980000000000002</v>
      </c>
      <c r="J172" s="96">
        <v>-5.77</v>
      </c>
      <c r="K172" s="11" t="s">
        <v>117</v>
      </c>
      <c r="L172" s="21" t="str">
        <f t="shared" si="58"/>
        <v>Yes</v>
      </c>
    </row>
    <row r="173" spans="1:12">
      <c r="A173" s="99" t="s">
        <v>355</v>
      </c>
      <c r="B173" s="70" t="s">
        <v>51</v>
      </c>
      <c r="C173" s="39">
        <v>1200</v>
      </c>
      <c r="D173" s="10" t="str">
        <f t="shared" si="55"/>
        <v>N/A</v>
      </c>
      <c r="E173" s="39">
        <v>1238</v>
      </c>
      <c r="F173" s="10" t="str">
        <f t="shared" si="56"/>
        <v>N/A</v>
      </c>
      <c r="G173" s="39">
        <v>1335</v>
      </c>
      <c r="H173" s="10" t="str">
        <f t="shared" si="57"/>
        <v>N/A</v>
      </c>
      <c r="I173" s="96">
        <v>3.1669999999999998</v>
      </c>
      <c r="J173" s="96">
        <v>7.835</v>
      </c>
      <c r="K173" s="11" t="s">
        <v>117</v>
      </c>
      <c r="L173" s="21" t="str">
        <f t="shared" si="58"/>
        <v>Yes</v>
      </c>
    </row>
    <row r="174" spans="1:12" ht="25.5">
      <c r="A174" s="98" t="s">
        <v>352</v>
      </c>
      <c r="B174" s="114" t="s">
        <v>51</v>
      </c>
      <c r="C174" s="45" t="s">
        <v>51</v>
      </c>
      <c r="D174" s="103" t="str">
        <f>IF($B174="N/A","N/A",IF(C174&gt;10,"No",IF(C174&lt;-10,"No","Yes")))</f>
        <v>N/A</v>
      </c>
      <c r="E174" s="45">
        <v>14167</v>
      </c>
      <c r="F174" s="103" t="str">
        <f>IF($B174="N/A","N/A",IF(E174&gt;10,"No",IF(E174&lt;-10,"No","Yes")))</f>
        <v>N/A</v>
      </c>
      <c r="G174" s="45">
        <v>14829</v>
      </c>
      <c r="H174" s="103" t="str">
        <f>IF($B174="N/A","N/A",IF(G174&gt;10,"No",IF(G174&lt;-10,"No","Yes")))</f>
        <v>N/A</v>
      </c>
      <c r="I174" s="104" t="s">
        <v>51</v>
      </c>
      <c r="J174" s="104">
        <v>4.673</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10129</v>
      </c>
      <c r="D176" s="103" t="str">
        <f t="shared" ref="D176:D249" si="59">IF($B176="N/A","N/A",IF(C176&gt;10,"No",IF(C176&lt;-10,"No","Yes")))</f>
        <v>N/A</v>
      </c>
      <c r="E176" s="45">
        <v>10456</v>
      </c>
      <c r="F176" s="103" t="str">
        <f t="shared" ref="F176:F249" si="60">IF($B176="N/A","N/A",IF(E176&gt;10,"No",IF(E176&lt;-10,"No","Yes")))</f>
        <v>N/A</v>
      </c>
      <c r="G176" s="45">
        <v>10884</v>
      </c>
      <c r="H176" s="103" t="str">
        <f t="shared" ref="H176:H228" si="61">IF($B176="N/A","N/A",IF(G176&gt;10,"No",IF(G176&lt;-10,"No","Yes")))</f>
        <v>N/A</v>
      </c>
      <c r="I176" s="104">
        <v>3.2280000000000002</v>
      </c>
      <c r="J176" s="104">
        <v>4.093</v>
      </c>
      <c r="K176" s="66" t="s">
        <v>117</v>
      </c>
      <c r="L176" s="138" t="str">
        <f t="shared" ref="L176:L212" si="62">IF(J176="Div by 0", "N/A", IF(K176="N/A","N/A", IF(J176&gt;VALUE(MID(K176,1,2)), "No", IF(J176&lt;-1*VALUE(MID(K176,1,2)), "No", "Yes"))))</f>
        <v>Yes</v>
      </c>
    </row>
    <row r="177" spans="1:12">
      <c r="A177" s="111" t="s">
        <v>356</v>
      </c>
      <c r="B177" s="70" t="s">
        <v>51</v>
      </c>
      <c r="C177" s="41">
        <v>4.3797293207000001</v>
      </c>
      <c r="D177" s="10" t="str">
        <f t="shared" si="59"/>
        <v>N/A</v>
      </c>
      <c r="E177" s="41">
        <v>4.6222740916999996</v>
      </c>
      <c r="F177" s="10" t="str">
        <f t="shared" si="60"/>
        <v>N/A</v>
      </c>
      <c r="G177" s="41">
        <v>4.7429383208999996</v>
      </c>
      <c r="H177" s="10" t="str">
        <f t="shared" si="61"/>
        <v>N/A</v>
      </c>
      <c r="I177" s="96">
        <v>5.5380000000000003</v>
      </c>
      <c r="J177" s="96">
        <v>2.61</v>
      </c>
      <c r="K177" s="11" t="s">
        <v>117</v>
      </c>
      <c r="L177" s="21" t="str">
        <f t="shared" si="62"/>
        <v>Yes</v>
      </c>
    </row>
    <row r="178" spans="1:12">
      <c r="A178" s="113" t="s">
        <v>668</v>
      </c>
      <c r="B178" s="70" t="s">
        <v>51</v>
      </c>
      <c r="C178" s="41">
        <v>30.749239351</v>
      </c>
      <c r="D178" s="10" t="str">
        <f t="shared" si="59"/>
        <v>N/A</v>
      </c>
      <c r="E178" s="41">
        <v>30.121666462</v>
      </c>
      <c r="F178" s="10" t="str">
        <f t="shared" si="60"/>
        <v>N/A</v>
      </c>
      <c r="G178" s="41">
        <v>29.869891882000001</v>
      </c>
      <c r="H178" s="10" t="str">
        <f t="shared" si="61"/>
        <v>N/A</v>
      </c>
      <c r="I178" s="96">
        <v>-2.04</v>
      </c>
      <c r="J178" s="96">
        <v>-0.83599999999999997</v>
      </c>
      <c r="K178" s="11" t="s">
        <v>117</v>
      </c>
      <c r="L178" s="21" t="str">
        <f t="shared" si="62"/>
        <v>Yes</v>
      </c>
    </row>
    <row r="179" spans="1:12">
      <c r="A179" s="113" t="s">
        <v>669</v>
      </c>
      <c r="B179" s="70" t="s">
        <v>51</v>
      </c>
      <c r="C179" s="41">
        <v>15.669040312</v>
      </c>
      <c r="D179" s="10" t="str">
        <f t="shared" si="59"/>
        <v>N/A</v>
      </c>
      <c r="E179" s="41">
        <v>15.783922463</v>
      </c>
      <c r="F179" s="10" t="str">
        <f t="shared" si="60"/>
        <v>N/A</v>
      </c>
      <c r="G179" s="41">
        <v>16.251631144000001</v>
      </c>
      <c r="H179" s="10" t="str">
        <f t="shared" si="61"/>
        <v>N/A</v>
      </c>
      <c r="I179" s="96">
        <v>0.73319999999999996</v>
      </c>
      <c r="J179" s="96">
        <v>2.9630000000000001</v>
      </c>
      <c r="K179" s="11" t="s">
        <v>117</v>
      </c>
      <c r="L179" s="21" t="str">
        <f t="shared" si="62"/>
        <v>Yes</v>
      </c>
    </row>
    <row r="180" spans="1:12">
      <c r="A180" s="113" t="s">
        <v>670</v>
      </c>
      <c r="B180" s="70" t="s">
        <v>51</v>
      </c>
      <c r="C180" s="41">
        <v>3.3889114999999998E-3</v>
      </c>
      <c r="D180" s="10" t="str">
        <f t="shared" si="59"/>
        <v>N/A</v>
      </c>
      <c r="E180" s="41">
        <v>3.5056967999999998E-3</v>
      </c>
      <c r="F180" s="10" t="str">
        <f t="shared" si="60"/>
        <v>N/A</v>
      </c>
      <c r="G180" s="41">
        <v>4.7574708999999996E-3</v>
      </c>
      <c r="H180" s="10" t="str">
        <f t="shared" si="61"/>
        <v>N/A</v>
      </c>
      <c r="I180" s="96">
        <v>3.4460000000000002</v>
      </c>
      <c r="J180" s="96">
        <v>35.71</v>
      </c>
      <c r="K180" s="11" t="s">
        <v>117</v>
      </c>
      <c r="L180" s="21" t="str">
        <f t="shared" si="62"/>
        <v>No</v>
      </c>
    </row>
    <row r="181" spans="1:12">
      <c r="A181" s="113" t="s">
        <v>671</v>
      </c>
      <c r="B181" s="70" t="s">
        <v>51</v>
      </c>
      <c r="C181" s="41">
        <v>4.0708324900000002E-2</v>
      </c>
      <c r="D181" s="10" t="str">
        <f t="shared" si="59"/>
        <v>N/A</v>
      </c>
      <c r="E181" s="41">
        <v>3.7232392199999999E-2</v>
      </c>
      <c r="F181" s="10" t="str">
        <f t="shared" si="60"/>
        <v>N/A</v>
      </c>
      <c r="G181" s="41">
        <v>3.08367025E-2</v>
      </c>
      <c r="H181" s="10" t="str">
        <f t="shared" si="61"/>
        <v>N/A</v>
      </c>
      <c r="I181" s="96">
        <v>-8.5399999999999991</v>
      </c>
      <c r="J181" s="96">
        <v>-17.2</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4794</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96</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3467</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2511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16</v>
      </c>
      <c r="H186" s="10" t="str">
        <f>IF($B186="N/A","N/A",IF(G186&gt;10,"No",IF(G186&lt;-10,"No","Yes")))</f>
        <v>N/A</v>
      </c>
      <c r="I186" s="96" t="s">
        <v>51</v>
      </c>
      <c r="J186" s="96" t="s">
        <v>51</v>
      </c>
      <c r="K186" s="11" t="s">
        <v>117</v>
      </c>
      <c r="L186" s="21" t="str">
        <f t="shared" si="63"/>
        <v>No</v>
      </c>
    </row>
    <row r="187" spans="1:12">
      <c r="A187" s="99" t="s">
        <v>673</v>
      </c>
      <c r="B187" s="70" t="s">
        <v>51</v>
      </c>
      <c r="C187" s="39">
        <v>8181</v>
      </c>
      <c r="D187" s="10" t="str">
        <f t="shared" si="59"/>
        <v>N/A</v>
      </c>
      <c r="E187" s="39">
        <v>8356</v>
      </c>
      <c r="F187" s="10" t="str">
        <f t="shared" si="60"/>
        <v>N/A</v>
      </c>
      <c r="G187" s="39">
        <v>8618</v>
      </c>
      <c r="H187" s="10" t="str">
        <f t="shared" si="61"/>
        <v>N/A</v>
      </c>
      <c r="I187" s="96">
        <v>2.1389999999999998</v>
      </c>
      <c r="J187" s="96">
        <v>3.1349999999999998</v>
      </c>
      <c r="K187" s="11" t="s">
        <v>117</v>
      </c>
      <c r="L187" s="21" t="str">
        <f t="shared" si="62"/>
        <v>Yes</v>
      </c>
    </row>
    <row r="188" spans="1:12">
      <c r="A188" s="113" t="s">
        <v>612</v>
      </c>
      <c r="B188" s="70" t="s">
        <v>51</v>
      </c>
      <c r="C188" s="39" t="s">
        <v>51</v>
      </c>
      <c r="D188" s="10" t="str">
        <f>IF($B188="N/A","N/A",IF(C188&gt;10,"No",IF(C188&lt;-10,"No","Yes")))</f>
        <v>N/A</v>
      </c>
      <c r="E188" s="39">
        <v>4731</v>
      </c>
      <c r="F188" s="10" t="str">
        <f>IF($B188="N/A","N/A",IF(E188&gt;10,"No",IF(E188&lt;-10,"No","Yes")))</f>
        <v>N/A</v>
      </c>
      <c r="G188" s="39">
        <v>4717</v>
      </c>
      <c r="H188" s="10" t="str">
        <f>IF($B188="N/A","N/A",IF(G188&gt;10,"No",IF(G188&lt;-10,"No","Yes")))</f>
        <v>N/A</v>
      </c>
      <c r="I188" s="96" t="s">
        <v>51</v>
      </c>
      <c r="J188" s="96">
        <v>-0.29599999999999999</v>
      </c>
      <c r="K188" s="11" t="s">
        <v>117</v>
      </c>
      <c r="L188" s="21" t="str">
        <f t="shared" si="62"/>
        <v>Yes</v>
      </c>
    </row>
    <row r="189" spans="1:12">
      <c r="A189" s="113" t="s">
        <v>613</v>
      </c>
      <c r="B189" s="70" t="s">
        <v>51</v>
      </c>
      <c r="C189" s="39" t="s">
        <v>51</v>
      </c>
      <c r="D189" s="10" t="str">
        <f>IF($B189="N/A","N/A",IF(C189&gt;10,"No",IF(C189&lt;-10,"No","Yes")))</f>
        <v>N/A</v>
      </c>
      <c r="E189" s="39">
        <v>98</v>
      </c>
      <c r="F189" s="10" t="str">
        <f>IF($B189="N/A","N/A",IF(E189&gt;10,"No",IF(E189&lt;-10,"No","Yes")))</f>
        <v>N/A</v>
      </c>
      <c r="G189" s="39">
        <v>94</v>
      </c>
      <c r="H189" s="10" t="str">
        <f>IF($B189="N/A","N/A",IF(G189&gt;10,"No",IF(G189&lt;-10,"No","Yes")))</f>
        <v>N/A</v>
      </c>
      <c r="I189" s="96" t="s">
        <v>51</v>
      </c>
      <c r="J189" s="96">
        <v>-4.08</v>
      </c>
      <c r="K189" s="11" t="s">
        <v>117</v>
      </c>
      <c r="L189" s="21" t="str">
        <f t="shared" si="62"/>
        <v>Yes</v>
      </c>
    </row>
    <row r="190" spans="1:12">
      <c r="A190" s="113" t="s">
        <v>614</v>
      </c>
      <c r="B190" s="70" t="s">
        <v>51</v>
      </c>
      <c r="C190" s="39" t="s">
        <v>51</v>
      </c>
      <c r="D190" s="10" t="str">
        <f>IF($B190="N/A","N/A",IF(C190&gt;10,"No",IF(C190&lt;-10,"No","Yes")))</f>
        <v>N/A</v>
      </c>
      <c r="E190" s="39">
        <v>2247</v>
      </c>
      <c r="F190" s="10" t="str">
        <f>IF($B190="N/A","N/A",IF(E190&gt;10,"No",IF(E190&lt;-10,"No","Yes")))</f>
        <v>N/A</v>
      </c>
      <c r="G190" s="39">
        <v>2404</v>
      </c>
      <c r="H190" s="10" t="str">
        <f>IF($B190="N/A","N/A",IF(G190&gt;10,"No",IF(G190&lt;-10,"No","Yes")))</f>
        <v>N/A</v>
      </c>
      <c r="I190" s="96" t="s">
        <v>51</v>
      </c>
      <c r="J190" s="96">
        <v>6.9870000000000001</v>
      </c>
      <c r="K190" s="11" t="s">
        <v>117</v>
      </c>
      <c r="L190" s="21" t="str">
        <f t="shared" si="62"/>
        <v>Yes</v>
      </c>
    </row>
    <row r="191" spans="1:12">
      <c r="A191" s="113" t="s">
        <v>615</v>
      </c>
      <c r="B191" s="70" t="s">
        <v>51</v>
      </c>
      <c r="C191" s="39" t="s">
        <v>51</v>
      </c>
      <c r="D191" s="10" t="str">
        <f>IF($B191="N/A","N/A",IF(C191&gt;10,"No",IF(C191&lt;-10,"No","Yes")))</f>
        <v>N/A</v>
      </c>
      <c r="E191" s="39">
        <v>1263</v>
      </c>
      <c r="F191" s="10" t="str">
        <f>IF($B191="N/A","N/A",IF(E191&gt;10,"No",IF(E191&lt;-10,"No","Yes")))</f>
        <v>N/A</v>
      </c>
      <c r="G191" s="39">
        <v>1390</v>
      </c>
      <c r="H191" s="10" t="str">
        <f>IF($B191="N/A","N/A",IF(G191&gt;10,"No",IF(G191&lt;-10,"No","Yes")))</f>
        <v>N/A</v>
      </c>
      <c r="I191" s="96" t="s">
        <v>51</v>
      </c>
      <c r="J191" s="96">
        <v>10.06</v>
      </c>
      <c r="K191" s="11" t="s">
        <v>117</v>
      </c>
      <c r="L191" s="21" t="str">
        <f t="shared" si="62"/>
        <v>Yes</v>
      </c>
    </row>
    <row r="192" spans="1:12">
      <c r="A192" s="113" t="s">
        <v>616</v>
      </c>
      <c r="B192" s="70" t="s">
        <v>51</v>
      </c>
      <c r="C192" s="39" t="s">
        <v>51</v>
      </c>
      <c r="D192" s="10" t="str">
        <f>IF($B192="N/A","N/A",IF(C192&gt;10,"No",IF(C192&lt;-10,"No","Yes")))</f>
        <v>N/A</v>
      </c>
      <c r="E192" s="39">
        <v>17</v>
      </c>
      <c r="F192" s="10" t="str">
        <f>IF($B192="N/A","N/A",IF(E192&gt;10,"No",IF(E192&lt;-10,"No","Yes")))</f>
        <v>N/A</v>
      </c>
      <c r="G192" s="39">
        <v>13</v>
      </c>
      <c r="H192" s="10" t="str">
        <f>IF($B192="N/A","N/A",IF(G192&gt;10,"No",IF(G192&lt;-10,"No","Yes")))</f>
        <v>N/A</v>
      </c>
      <c r="I192" s="96" t="s">
        <v>51</v>
      </c>
      <c r="J192" s="96">
        <v>-23.5</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22</v>
      </c>
      <c r="D205" s="56" t="str">
        <f t="shared" si="59"/>
        <v>N/A</v>
      </c>
      <c r="E205" s="48">
        <v>18</v>
      </c>
      <c r="F205" s="56" t="str">
        <f t="shared" si="60"/>
        <v>N/A</v>
      </c>
      <c r="G205" s="48">
        <v>0</v>
      </c>
      <c r="H205" s="56" t="str">
        <f t="shared" si="61"/>
        <v>N/A</v>
      </c>
      <c r="I205" s="51">
        <v>-18.2</v>
      </c>
      <c r="J205" s="51">
        <v>-100</v>
      </c>
      <c r="K205" s="57" t="s">
        <v>117</v>
      </c>
      <c r="L205" s="56" t="str">
        <f t="shared" si="62"/>
        <v>No</v>
      </c>
    </row>
    <row r="206" spans="1:12">
      <c r="A206" s="113" t="s">
        <v>612</v>
      </c>
      <c r="B206" s="70" t="s">
        <v>51</v>
      </c>
      <c r="C206" s="39" t="s">
        <v>51</v>
      </c>
      <c r="D206" s="10" t="str">
        <f t="shared" si="59"/>
        <v>N/A</v>
      </c>
      <c r="E206" s="39">
        <v>1</v>
      </c>
      <c r="F206" s="10" t="str">
        <f t="shared" si="60"/>
        <v>N/A</v>
      </c>
      <c r="G206" s="39">
        <v>0</v>
      </c>
      <c r="H206" s="10" t="str">
        <f t="shared" si="61"/>
        <v>N/A</v>
      </c>
      <c r="I206" s="96" t="s">
        <v>51</v>
      </c>
      <c r="J206" s="96">
        <v>-100</v>
      </c>
      <c r="K206" s="11" t="s">
        <v>117</v>
      </c>
      <c r="L206" s="21" t="str">
        <f t="shared" si="62"/>
        <v>No</v>
      </c>
    </row>
    <row r="207" spans="1:12">
      <c r="A207" s="113" t="s">
        <v>613</v>
      </c>
      <c r="B207" s="70" t="s">
        <v>51</v>
      </c>
      <c r="C207" s="39" t="s">
        <v>51</v>
      </c>
      <c r="D207" s="10" t="str">
        <f t="shared" si="59"/>
        <v>N/A</v>
      </c>
      <c r="E207" s="39">
        <v>1</v>
      </c>
      <c r="F207" s="10" t="str">
        <f t="shared" si="60"/>
        <v>N/A</v>
      </c>
      <c r="G207" s="39">
        <v>0</v>
      </c>
      <c r="H207" s="10" t="str">
        <f t="shared" si="61"/>
        <v>N/A</v>
      </c>
      <c r="I207" s="96" t="s">
        <v>51</v>
      </c>
      <c r="J207" s="96">
        <v>-100</v>
      </c>
      <c r="K207" s="11" t="s">
        <v>117</v>
      </c>
      <c r="L207" s="21" t="str">
        <f t="shared" si="62"/>
        <v>No</v>
      </c>
    </row>
    <row r="208" spans="1:12">
      <c r="A208" s="113" t="s">
        <v>614</v>
      </c>
      <c r="B208" s="70" t="s">
        <v>51</v>
      </c>
      <c r="C208" s="39" t="s">
        <v>51</v>
      </c>
      <c r="D208" s="10" t="str">
        <f t="shared" si="59"/>
        <v>N/A</v>
      </c>
      <c r="E208" s="39">
        <v>8</v>
      </c>
      <c r="F208" s="10" t="str">
        <f t="shared" si="60"/>
        <v>N/A</v>
      </c>
      <c r="G208" s="39">
        <v>0</v>
      </c>
      <c r="H208" s="10" t="str">
        <f t="shared" si="61"/>
        <v>N/A</v>
      </c>
      <c r="I208" s="96" t="s">
        <v>51</v>
      </c>
      <c r="J208" s="96">
        <v>-100</v>
      </c>
      <c r="K208" s="11" t="s">
        <v>117</v>
      </c>
      <c r="L208" s="21" t="str">
        <f t="shared" si="62"/>
        <v>No</v>
      </c>
    </row>
    <row r="209" spans="1:12">
      <c r="A209" s="113" t="s">
        <v>615</v>
      </c>
      <c r="B209" s="70" t="s">
        <v>51</v>
      </c>
      <c r="C209" s="39" t="s">
        <v>51</v>
      </c>
      <c r="D209" s="10" t="str">
        <f t="shared" si="59"/>
        <v>N/A</v>
      </c>
      <c r="E209" s="39">
        <v>8</v>
      </c>
      <c r="F209" s="10" t="str">
        <f t="shared" si="60"/>
        <v>N/A</v>
      </c>
      <c r="G209" s="39">
        <v>0</v>
      </c>
      <c r="H209" s="10" t="str">
        <f t="shared" si="61"/>
        <v>N/A</v>
      </c>
      <c r="I209" s="96" t="s">
        <v>51</v>
      </c>
      <c r="J209" s="96">
        <v>-100</v>
      </c>
      <c r="K209" s="11" t="s">
        <v>117</v>
      </c>
      <c r="L209" s="21" t="str">
        <f t="shared" si="62"/>
        <v>No</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1926</v>
      </c>
      <c r="D217" s="56" t="str">
        <f t="shared" si="59"/>
        <v>N/A</v>
      </c>
      <c r="E217" s="48">
        <v>2082</v>
      </c>
      <c r="F217" s="56" t="str">
        <f t="shared" si="60"/>
        <v>N/A</v>
      </c>
      <c r="G217" s="48">
        <v>2266</v>
      </c>
      <c r="H217" s="56" t="str">
        <f t="shared" si="61"/>
        <v>N/A</v>
      </c>
      <c r="I217" s="51">
        <v>8.1</v>
      </c>
      <c r="J217" s="51">
        <v>8.8379999999999992</v>
      </c>
      <c r="K217" s="57" t="s">
        <v>117</v>
      </c>
      <c r="L217" s="56" t="str">
        <f t="shared" si="64"/>
        <v>Yes</v>
      </c>
    </row>
    <row r="218" spans="1:12">
      <c r="A218" s="113" t="s">
        <v>612</v>
      </c>
      <c r="B218" s="70" t="s">
        <v>51</v>
      </c>
      <c r="C218" s="39" t="s">
        <v>51</v>
      </c>
      <c r="D218" s="10" t="str">
        <f t="shared" si="59"/>
        <v>N/A</v>
      </c>
      <c r="E218" s="39">
        <v>69</v>
      </c>
      <c r="F218" s="10" t="str">
        <f t="shared" si="60"/>
        <v>N/A</v>
      </c>
      <c r="G218" s="39">
        <v>77</v>
      </c>
      <c r="H218" s="10" t="str">
        <f t="shared" si="61"/>
        <v>N/A</v>
      </c>
      <c r="I218" s="96" t="s">
        <v>51</v>
      </c>
      <c r="J218" s="96">
        <v>11.59</v>
      </c>
      <c r="K218" s="11" t="s">
        <v>117</v>
      </c>
      <c r="L218" s="21" t="str">
        <f t="shared" si="64"/>
        <v>Yes</v>
      </c>
    </row>
    <row r="219" spans="1:12">
      <c r="A219" s="113" t="s">
        <v>613</v>
      </c>
      <c r="B219" s="70" t="s">
        <v>51</v>
      </c>
      <c r="C219" s="39" t="s">
        <v>51</v>
      </c>
      <c r="D219" s="10" t="str">
        <f t="shared" si="59"/>
        <v>N/A</v>
      </c>
      <c r="E219" s="39">
        <v>2</v>
      </c>
      <c r="F219" s="10" t="str">
        <f t="shared" si="60"/>
        <v>N/A</v>
      </c>
      <c r="G219" s="39">
        <v>2</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1003</v>
      </c>
      <c r="F220" s="10" t="str">
        <f t="shared" si="60"/>
        <v>N/A</v>
      </c>
      <c r="G220" s="39">
        <v>1063</v>
      </c>
      <c r="H220" s="10" t="str">
        <f t="shared" si="61"/>
        <v>N/A</v>
      </c>
      <c r="I220" s="96" t="s">
        <v>51</v>
      </c>
      <c r="J220" s="96">
        <v>5.9820000000000002</v>
      </c>
      <c r="K220" s="11" t="s">
        <v>117</v>
      </c>
      <c r="L220" s="21" t="str">
        <f t="shared" si="64"/>
        <v>Yes</v>
      </c>
    </row>
    <row r="221" spans="1:12">
      <c r="A221" s="113" t="s">
        <v>615</v>
      </c>
      <c r="B221" s="70" t="s">
        <v>51</v>
      </c>
      <c r="C221" s="39" t="s">
        <v>51</v>
      </c>
      <c r="D221" s="10" t="str">
        <f t="shared" si="59"/>
        <v>N/A</v>
      </c>
      <c r="E221" s="39">
        <v>1008</v>
      </c>
      <c r="F221" s="10" t="str">
        <f t="shared" si="60"/>
        <v>N/A</v>
      </c>
      <c r="G221" s="39">
        <v>1121</v>
      </c>
      <c r="H221" s="10" t="str">
        <f t="shared" si="61"/>
        <v>N/A</v>
      </c>
      <c r="I221" s="96" t="s">
        <v>51</v>
      </c>
      <c r="J221" s="96">
        <v>11.21</v>
      </c>
      <c r="K221" s="11" t="s">
        <v>117</v>
      </c>
      <c r="L221" s="21" t="str">
        <f t="shared" si="64"/>
        <v>Yes</v>
      </c>
    </row>
    <row r="222" spans="1:12">
      <c r="A222" s="113" t="s">
        <v>616</v>
      </c>
      <c r="B222" s="70" t="s">
        <v>51</v>
      </c>
      <c r="C222" s="39" t="s">
        <v>51</v>
      </c>
      <c r="D222" s="10" t="str">
        <f t="shared" si="59"/>
        <v>N/A</v>
      </c>
      <c r="E222" s="39">
        <v>0</v>
      </c>
      <c r="F222" s="10" t="str">
        <f t="shared" si="60"/>
        <v>N/A</v>
      </c>
      <c r="G222" s="39">
        <v>3</v>
      </c>
      <c r="H222" s="10" t="str">
        <f t="shared" si="61"/>
        <v>N/A</v>
      </c>
      <c r="I222" s="96" t="s">
        <v>51</v>
      </c>
      <c r="J222" s="96" t="s">
        <v>995</v>
      </c>
      <c r="K222" s="11" t="s">
        <v>117</v>
      </c>
      <c r="L222" s="21" t="str">
        <f t="shared" si="64"/>
        <v>N/A</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10.859907197</v>
      </c>
      <c r="D247" s="10" t="str">
        <f>IF($B247="N/A","N/A",IF(C247&lt;15,"Yes","No"))</f>
        <v>Yes</v>
      </c>
      <c r="E247" s="41">
        <v>8.3588370314000002</v>
      </c>
      <c r="F247" s="10" t="str">
        <f>IF($B247="N/A","N/A",IF(E247&lt;15,"Yes","No"))</f>
        <v>Yes</v>
      </c>
      <c r="G247" s="41">
        <v>8.4711503124000007</v>
      </c>
      <c r="H247" s="10" t="str">
        <f>IF($B247="N/A","N/A",IF(G247&lt;15,"Yes","No"))</f>
        <v>Yes</v>
      </c>
      <c r="I247" s="96">
        <v>-23</v>
      </c>
      <c r="J247" s="96">
        <v>1.3440000000000001</v>
      </c>
      <c r="K247" s="11" t="s">
        <v>117</v>
      </c>
      <c r="L247" s="21" t="str">
        <f>IF(J247="Div by 0", "N/A", IF(K247="N/A","N/A", IF(J247&gt;VALUE(MID(K247,1,2)), "No", IF(J247&lt;-1*VALUE(MID(K247,1,2)), "No", "Yes"))))</f>
        <v>Yes</v>
      </c>
    </row>
    <row r="248" spans="1:12">
      <c r="A248" s="98" t="s">
        <v>864</v>
      </c>
      <c r="B248" s="70" t="s">
        <v>149</v>
      </c>
      <c r="C248" s="41">
        <v>0.17689331119999999</v>
      </c>
      <c r="D248" s="10" t="str">
        <f>IF($B248="N/A","N/A",IF(C248&lt;10,"Yes","No"))</f>
        <v>Yes</v>
      </c>
      <c r="E248" s="41">
        <v>9.3837973099999999E-2</v>
      </c>
      <c r="F248" s="10" t="str">
        <f>IF($B248="N/A","N/A",IF(E248&lt;10,"Yes","No"))</f>
        <v>Yes</v>
      </c>
      <c r="G248" s="41">
        <v>0.3401360544</v>
      </c>
      <c r="H248" s="10" t="str">
        <f>IF($B248="N/A","N/A",IF(G248&lt;10,"Yes","No"))</f>
        <v>Yes</v>
      </c>
      <c r="I248" s="96">
        <v>-47</v>
      </c>
      <c r="J248" s="96">
        <v>262.5</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8.4711503124000007</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307</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188439</v>
      </c>
      <c r="D259" s="10" t="str">
        <f t="shared" si="71"/>
        <v>N/A</v>
      </c>
      <c r="E259" s="39">
        <v>176378</v>
      </c>
      <c r="F259" s="10" t="str">
        <f t="shared" si="72"/>
        <v>N/A</v>
      </c>
      <c r="G259" s="39">
        <v>0</v>
      </c>
      <c r="H259" s="10" t="str">
        <f t="shared" si="73"/>
        <v>N/A</v>
      </c>
      <c r="I259" s="96">
        <v>-6.4</v>
      </c>
      <c r="J259" s="96">
        <v>-100</v>
      </c>
      <c r="K259" s="66" t="s">
        <v>169</v>
      </c>
      <c r="L259" s="21" t="str">
        <f t="shared" si="74"/>
        <v>No</v>
      </c>
    </row>
    <row r="260" spans="1:12">
      <c r="A260" s="113" t="s">
        <v>622</v>
      </c>
      <c r="B260" s="70" t="s">
        <v>51</v>
      </c>
      <c r="C260" s="41">
        <v>48.174442190999997</v>
      </c>
      <c r="D260" s="10" t="str">
        <f t="shared" si="71"/>
        <v>N/A</v>
      </c>
      <c r="E260" s="41">
        <v>45.766252919000003</v>
      </c>
      <c r="F260" s="10" t="str">
        <f t="shared" si="72"/>
        <v>N/A</v>
      </c>
      <c r="G260" s="41">
        <v>0</v>
      </c>
      <c r="H260" s="10" t="str">
        <f t="shared" si="73"/>
        <v>N/A</v>
      </c>
      <c r="I260" s="96">
        <v>-5</v>
      </c>
      <c r="J260" s="96">
        <v>-100</v>
      </c>
      <c r="K260" s="11" t="s">
        <v>117</v>
      </c>
      <c r="L260" s="21" t="str">
        <f t="shared" si="74"/>
        <v>No</v>
      </c>
    </row>
    <row r="261" spans="1:12">
      <c r="A261" s="113" t="s">
        <v>623</v>
      </c>
      <c r="B261" s="70" t="s">
        <v>51</v>
      </c>
      <c r="C261" s="41">
        <v>76.104639036999998</v>
      </c>
      <c r="D261" s="10" t="str">
        <f t="shared" si="71"/>
        <v>N/A</v>
      </c>
      <c r="E261" s="41">
        <v>74.084948689000001</v>
      </c>
      <c r="F261" s="10" t="str">
        <f t="shared" si="72"/>
        <v>N/A</v>
      </c>
      <c r="G261" s="41">
        <v>0</v>
      </c>
      <c r="H261" s="10" t="str">
        <f t="shared" si="73"/>
        <v>N/A</v>
      </c>
      <c r="I261" s="96">
        <v>-2.65</v>
      </c>
      <c r="J261" s="96">
        <v>-100</v>
      </c>
      <c r="K261" s="11" t="s">
        <v>117</v>
      </c>
      <c r="L261" s="21" t="str">
        <f t="shared" si="74"/>
        <v>No</v>
      </c>
    </row>
    <row r="262" spans="1:12">
      <c r="A262" s="113" t="s">
        <v>624</v>
      </c>
      <c r="B262" s="70" t="s">
        <v>51</v>
      </c>
      <c r="C262" s="41">
        <v>88.472278704000004</v>
      </c>
      <c r="D262" s="10" t="str">
        <f t="shared" si="71"/>
        <v>N/A</v>
      </c>
      <c r="E262" s="41">
        <v>85.041893075999994</v>
      </c>
      <c r="F262" s="10" t="str">
        <f t="shared" si="72"/>
        <v>N/A</v>
      </c>
      <c r="G262" s="41">
        <v>0</v>
      </c>
      <c r="H262" s="10" t="str">
        <f t="shared" si="73"/>
        <v>N/A</v>
      </c>
      <c r="I262" s="96">
        <v>-3.88</v>
      </c>
      <c r="J262" s="96">
        <v>-100</v>
      </c>
      <c r="K262" s="11" t="s">
        <v>117</v>
      </c>
      <c r="L262" s="21" t="str">
        <f t="shared" si="74"/>
        <v>No</v>
      </c>
    </row>
    <row r="263" spans="1:12">
      <c r="A263" s="113" t="s">
        <v>625</v>
      </c>
      <c r="B263" s="70" t="s">
        <v>51</v>
      </c>
      <c r="C263" s="41">
        <v>72.007211189000003</v>
      </c>
      <c r="D263" s="10" t="str">
        <f t="shared" si="71"/>
        <v>N/A</v>
      </c>
      <c r="E263" s="41">
        <v>67.173440893999995</v>
      </c>
      <c r="F263" s="10" t="str">
        <f t="shared" si="72"/>
        <v>N/A</v>
      </c>
      <c r="G263" s="41">
        <v>0</v>
      </c>
      <c r="H263" s="10" t="str">
        <f t="shared" si="73"/>
        <v>N/A</v>
      </c>
      <c r="I263" s="96">
        <v>-6.71</v>
      </c>
      <c r="J263" s="96">
        <v>-100</v>
      </c>
      <c r="K263" s="11" t="s">
        <v>117</v>
      </c>
      <c r="L263" s="21" t="str">
        <f t="shared" si="74"/>
        <v>No</v>
      </c>
    </row>
    <row r="264" spans="1:12">
      <c r="A264" s="113" t="s">
        <v>621</v>
      </c>
      <c r="B264" s="70" t="s">
        <v>51</v>
      </c>
      <c r="C264" s="41">
        <v>0</v>
      </c>
      <c r="D264" s="10" t="str">
        <f t="shared" si="71"/>
        <v>N/A</v>
      </c>
      <c r="E264" s="41">
        <v>0</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1029</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9</v>
      </c>
      <c r="D279" s="10" t="str">
        <f t="shared" si="71"/>
        <v>N/A</v>
      </c>
      <c r="E279" s="39">
        <v>0</v>
      </c>
      <c r="F279" s="10" t="str">
        <f t="shared" si="72"/>
        <v>N/A</v>
      </c>
      <c r="G279" s="39">
        <v>0</v>
      </c>
      <c r="H279" s="10" t="str">
        <f t="shared" si="73"/>
        <v>N/A</v>
      </c>
      <c r="I279" s="96">
        <v>-100</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2</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6699</v>
      </c>
      <c r="D295" s="54" t="str">
        <f>IF($B295="N/A","N/A",IF(C295&gt;10,"No",IF(C295&lt;-10,"No","Yes")))</f>
        <v>N/A</v>
      </c>
      <c r="E295" s="50">
        <v>7714</v>
      </c>
      <c r="F295" s="54" t="str">
        <f>IF($B295="N/A","N/A",IF(E295&gt;10,"No",IF(E295&lt;-10,"No","Yes")))</f>
        <v>N/A</v>
      </c>
      <c r="G295" s="50">
        <v>8391</v>
      </c>
      <c r="H295" s="54" t="str">
        <f>IF($B295="N/A","N/A",IF(G295&gt;10,"No",IF(G295&lt;-10,"No","Yes")))</f>
        <v>N/A</v>
      </c>
      <c r="I295" s="104">
        <v>15.15</v>
      </c>
      <c r="J295" s="104">
        <v>8.7759999999999998</v>
      </c>
      <c r="K295" s="50" t="s">
        <v>51</v>
      </c>
      <c r="L295" s="138" t="str">
        <f>IF(J295="Div by 0", "N/A", IF(K295="N/A","N/A", IF(J295&gt;VALUE(MID(K295,1,2)), "No", IF(J295&lt;-1*VALUE(MID(K295,1,2)), "No", "Yes"))))</f>
        <v>N/A</v>
      </c>
    </row>
    <row r="296" spans="1:12">
      <c r="A296" s="98" t="s">
        <v>378</v>
      </c>
      <c r="B296" s="48" t="s">
        <v>51</v>
      </c>
      <c r="C296" s="48">
        <v>7744</v>
      </c>
      <c r="D296" s="56" t="str">
        <f>IF($B296="N/A","N/A",IF(C296&gt;10,"No",IF(C296&lt;-10,"No","Yes")))</f>
        <v>N/A</v>
      </c>
      <c r="E296" s="48">
        <v>8801</v>
      </c>
      <c r="F296" s="56" t="str">
        <f>IF($B296="N/A","N/A",IF(E296&gt;10,"No",IF(E296&lt;-10,"No","Yes")))</f>
        <v>N/A</v>
      </c>
      <c r="G296" s="48">
        <v>9680</v>
      </c>
      <c r="H296" s="56" t="str">
        <f>IF($B296="N/A","N/A",IF(G296&gt;10,"No",IF(G296&lt;-10,"No","Yes")))</f>
        <v>N/A</v>
      </c>
      <c r="I296" s="96">
        <v>13.65</v>
      </c>
      <c r="J296" s="96">
        <v>9.9879999999999995</v>
      </c>
      <c r="K296" s="48" t="s">
        <v>51</v>
      </c>
      <c r="L296" s="21" t="str">
        <f>IF(J296="Div by 0", "N/A", IF(K296="N/A","N/A", IF(J296&gt;VALUE(MID(K296,1,2)), "No", IF(J296&lt;-1*VALUE(MID(K296,1,2)), "No", "Yes"))))</f>
        <v>N/A</v>
      </c>
    </row>
    <row r="297" spans="1:12">
      <c r="A297" s="98" t="s">
        <v>379</v>
      </c>
      <c r="B297" s="48" t="s">
        <v>51</v>
      </c>
      <c r="C297" s="48">
        <v>4235.8333333</v>
      </c>
      <c r="D297" s="56" t="str">
        <f>IF($B297="N/A","N/A",IF(C297&gt;10,"No",IF(C297&lt;-10,"No","Yes")))</f>
        <v>N/A</v>
      </c>
      <c r="E297" s="48">
        <v>7099.25</v>
      </c>
      <c r="F297" s="56" t="str">
        <f>IF($B297="N/A","N/A",IF(E297&gt;10,"No",IF(E297&lt;-10,"No","Yes")))</f>
        <v>N/A</v>
      </c>
      <c r="G297" s="48">
        <v>7780.25</v>
      </c>
      <c r="H297" s="56" t="str">
        <f>IF($B297="N/A","N/A",IF(G297&gt;10,"No",IF(G297&lt;-10,"No","Yes")))</f>
        <v>N/A</v>
      </c>
      <c r="I297" s="96">
        <v>67.599999999999994</v>
      </c>
      <c r="J297" s="96">
        <v>9.593</v>
      </c>
      <c r="K297" s="48" t="s">
        <v>51</v>
      </c>
      <c r="L297" s="21" t="str">
        <f>IF(J297="Div by 0", "N/A", IF(K297="N/A","N/A", IF(J297&gt;VALUE(MID(K297,1,2)), "No", IF(J297&lt;-1*VALUE(MID(K297,1,2)), "No", "Yes"))))</f>
        <v>N/A</v>
      </c>
    </row>
    <row r="298" spans="1:12">
      <c r="A298" s="98" t="s">
        <v>380</v>
      </c>
      <c r="B298" s="101" t="s">
        <v>172</v>
      </c>
      <c r="C298" s="42">
        <v>22.826086957000001</v>
      </c>
      <c r="D298" s="52" t="str">
        <f>IF($B298="N/A","N/A",IF(C298&gt;10,"No",IF(C298&lt;-10,"No","Yes")))</f>
        <v>No</v>
      </c>
      <c r="E298" s="42">
        <v>25.084547347000001</v>
      </c>
      <c r="F298" s="52" t="str">
        <f>IF($B298="N/A","N/A",IF(E298&gt;10,"No",IF(E298&lt;-10,"No","Yes")))</f>
        <v>No</v>
      </c>
      <c r="G298" s="42">
        <v>26.407553107999998</v>
      </c>
      <c r="H298" s="52" t="str">
        <f>IF($B298="N/A","N/A",IF(G298&gt;10,"No",IF(G298&lt;-10,"No","Yes")))</f>
        <v>No</v>
      </c>
      <c r="I298" s="102">
        <v>9.8940000000000001</v>
      </c>
      <c r="J298" s="102">
        <v>5.274</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176319</v>
      </c>
      <c r="D306" s="103" t="str">
        <f>IF($B306="N/A","N/A",IF(C306&gt;10,"No",IF(C306&lt;-10,"No","Yes")))</f>
        <v>N/A</v>
      </c>
      <c r="E306" s="45">
        <v>180011</v>
      </c>
      <c r="F306" s="103" t="str">
        <f>IF($B306="N/A","N/A",IF(E306&gt;10,"No",IF(E306&lt;-10,"No","Yes")))</f>
        <v>N/A</v>
      </c>
      <c r="G306" s="45">
        <v>184450</v>
      </c>
      <c r="H306" s="103" t="str">
        <f>IF($B306="N/A","N/A",IF(G306&gt;10,"No",IF(G306&lt;-10,"No","Yes")))</f>
        <v>N/A</v>
      </c>
      <c r="I306" s="104">
        <v>2.0939999999999999</v>
      </c>
      <c r="J306" s="104">
        <v>2.4660000000000002</v>
      </c>
      <c r="K306" s="66" t="s">
        <v>117</v>
      </c>
      <c r="L306" s="138" t="str">
        <f t="shared" ref="L306:L326" si="83">IF(J306="Div by 0", "N/A", IF(K306="N/A","N/A", IF(J306&gt;VALUE(MID(K306,1,2)), "No", IF(J306&lt;-1*VALUE(MID(K306,1,2)), "No", "Yes"))))</f>
        <v>Yes</v>
      </c>
    </row>
    <row r="307" spans="1:12">
      <c r="A307" s="153" t="s">
        <v>521</v>
      </c>
      <c r="B307" s="70" t="s">
        <v>26</v>
      </c>
      <c r="C307" s="41">
        <v>94.761767024999997</v>
      </c>
      <c r="D307" s="10" t="str">
        <f>IF($B307="N/A","N/A",IF(C307&gt;80,"Yes","No"))</f>
        <v>Yes</v>
      </c>
      <c r="E307" s="41">
        <v>92.935431723999997</v>
      </c>
      <c r="F307" s="10" t="str">
        <f>IF($B307="N/A","N/A",IF(E307&gt;80,"Yes","No"))</f>
        <v>Yes</v>
      </c>
      <c r="G307" s="41">
        <v>37.005150446999998</v>
      </c>
      <c r="H307" s="10" t="str">
        <f>IF($B307="N/A","N/A",IF(G307&gt;80,"Yes","No"))</f>
        <v>No</v>
      </c>
      <c r="I307" s="96">
        <v>-1.93</v>
      </c>
      <c r="J307" s="96">
        <v>-60.2</v>
      </c>
      <c r="K307" s="11" t="s">
        <v>117</v>
      </c>
      <c r="L307" s="21" t="str">
        <f t="shared" si="83"/>
        <v>No</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1.9702924812</v>
      </c>
      <c r="D309" s="10" t="str">
        <f>IF($B309="N/A","N/A",IF(C309&gt;=5,"No",IF(C309&lt;0,"No","Yes")))</f>
        <v>Yes</v>
      </c>
      <c r="E309" s="41">
        <v>3.9280932832</v>
      </c>
      <c r="F309" s="10" t="str">
        <f>IF($B309="N/A","N/A",IF(E309&gt;=5,"No",IF(E309&lt;0,"No","Yes")))</f>
        <v>Yes</v>
      </c>
      <c r="G309" s="41">
        <v>4.2108972620999996</v>
      </c>
      <c r="H309" s="10" t="str">
        <f>IF($B309="N/A","N/A",IF(G309&gt;=5,"No",IF(G309&lt;0,"No","Yes")))</f>
        <v>Yes</v>
      </c>
      <c r="I309" s="96">
        <v>99.37</v>
      </c>
      <c r="J309" s="96">
        <v>7.2</v>
      </c>
      <c r="K309" s="11" t="s">
        <v>117</v>
      </c>
      <c r="L309" s="21" t="str">
        <f t="shared" si="83"/>
        <v>Yes</v>
      </c>
    </row>
    <row r="310" spans="1:12">
      <c r="A310" s="153" t="s">
        <v>524</v>
      </c>
      <c r="B310" s="57" t="s">
        <v>0</v>
      </c>
      <c r="C310" s="41">
        <v>3.2679404941999999</v>
      </c>
      <c r="D310" s="10" t="str">
        <f>IF($B310="N/A","N/A",IF(C310&gt;=5,"No",IF(C310&lt;0,"No","Yes")))</f>
        <v>Yes</v>
      </c>
      <c r="E310" s="41">
        <v>3.1364749931999998</v>
      </c>
      <c r="F310" s="10" t="str">
        <f>IF($B310="N/A","N/A",IF(E310&gt;=5,"No",IF(E310&lt;0,"No","Yes")))</f>
        <v>Yes</v>
      </c>
      <c r="G310" s="41">
        <v>2.8452155056000001</v>
      </c>
      <c r="H310" s="10" t="str">
        <f>IF($B310="N/A","N/A",IF(G310&gt;=5,"No",IF(G310&lt;0,"No","Yes")))</f>
        <v>Yes</v>
      </c>
      <c r="I310" s="96">
        <v>-4.0199999999999996</v>
      </c>
      <c r="J310" s="96">
        <v>-9.2899999999999991</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55.938736785000003</v>
      </c>
      <c r="H313" s="10" t="str">
        <f t="shared" ref="H313:H314" si="86">IF($B313="N/A","N/A",IF(G313&gt;0,"No",IF(G313&lt;0,"No","Yes")))</f>
        <v>No</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1027</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1028</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20.746487900000002</v>
      </c>
      <c r="D321" s="10" t="str">
        <f>IF($B321="N/A","N/A",IF(C321&gt;15,"No",IF(C321&lt;2,"No","Yes")))</f>
        <v>No</v>
      </c>
      <c r="E321" s="41">
        <v>10.423807434</v>
      </c>
      <c r="F321" s="10" t="str">
        <f>IF($B321="N/A","N/A",IF(E321&gt;15,"No",IF(E321&lt;2,"No","Yes")))</f>
        <v>Yes</v>
      </c>
      <c r="G321" s="41">
        <v>10.37462727</v>
      </c>
      <c r="H321" s="10" t="str">
        <f>IF($B321="N/A","N/A",IF(G321&gt;15,"No",IF(G321&lt;2,"No","Yes")))</f>
        <v>Yes</v>
      </c>
      <c r="I321" s="96">
        <v>-49.8</v>
      </c>
      <c r="J321" s="96">
        <v>-0.47199999999999998</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11167</v>
      </c>
      <c r="D323" s="10" t="str">
        <f>IF($B323="N/A","N/A",IF(C323&gt;10,"No",IF(C323&lt;-10,"No","Yes")))</f>
        <v>N/A</v>
      </c>
      <c r="E323" s="39">
        <v>12223</v>
      </c>
      <c r="F323" s="10" t="str">
        <f>IF($B323="N/A","N/A",IF(E323&gt;10,"No",IF(E323&lt;-10,"No","Yes")))</f>
        <v>N/A</v>
      </c>
      <c r="G323" s="39">
        <v>13151</v>
      </c>
      <c r="H323" s="10" t="str">
        <f>IF($B323="N/A","N/A",IF(G323&gt;10,"No",IF(G323&lt;-10,"No","Yes")))</f>
        <v>N/A</v>
      </c>
      <c r="I323" s="96">
        <v>9.4559999999999995</v>
      </c>
      <c r="J323" s="96">
        <v>7.5919999999999996</v>
      </c>
      <c r="K323" s="11" t="s">
        <v>117</v>
      </c>
      <c r="L323" s="21" t="str">
        <f t="shared" si="83"/>
        <v>Yes</v>
      </c>
    </row>
    <row r="324" spans="1:12">
      <c r="A324" s="153" t="s">
        <v>888</v>
      </c>
      <c r="B324" s="70" t="s">
        <v>51</v>
      </c>
      <c r="C324" s="39">
        <v>257</v>
      </c>
      <c r="D324" s="10" t="str">
        <f>IF($B324="N/A","N/A",IF(C324&gt;10,"No",IF(C324&lt;-10,"No","Yes")))</f>
        <v>N/A</v>
      </c>
      <c r="E324" s="39">
        <v>228</v>
      </c>
      <c r="F324" s="10" t="str">
        <f>IF($B324="N/A","N/A",IF(E324&gt;10,"No",IF(E324&lt;-10,"No","Yes")))</f>
        <v>N/A</v>
      </c>
      <c r="G324" s="39">
        <v>319</v>
      </c>
      <c r="H324" s="10" t="str">
        <f>IF($B324="N/A","N/A",IF(G324&gt;10,"No",IF(G324&lt;-10,"No","Yes")))</f>
        <v>N/A</v>
      </c>
      <c r="I324" s="96">
        <v>-11.3</v>
      </c>
      <c r="J324" s="96">
        <v>39.909999999999997</v>
      </c>
      <c r="K324" s="11" t="s">
        <v>117</v>
      </c>
      <c r="L324" s="21" t="str">
        <f t="shared" si="83"/>
        <v>No</v>
      </c>
    </row>
    <row r="325" spans="1:12">
      <c r="A325" s="153" t="s">
        <v>889</v>
      </c>
      <c r="B325" s="70" t="s">
        <v>51</v>
      </c>
      <c r="C325" s="39">
        <v>566</v>
      </c>
      <c r="D325" s="10" t="str">
        <f>IF($B325="N/A","N/A",IF(C325&gt;10,"No",IF(C325&lt;-10,"No","Yes")))</f>
        <v>N/A</v>
      </c>
      <c r="E325" s="39">
        <v>394</v>
      </c>
      <c r="F325" s="10" t="str">
        <f>IF($B325="N/A","N/A",IF(E325&gt;10,"No",IF(E325&lt;-10,"No","Yes")))</f>
        <v>N/A</v>
      </c>
      <c r="G325" s="39">
        <v>2555</v>
      </c>
      <c r="H325" s="10" t="str">
        <f>IF($B325="N/A","N/A",IF(G325&gt;10,"No",IF(G325&lt;-10,"No","Yes")))</f>
        <v>N/A</v>
      </c>
      <c r="I325" s="96">
        <v>-30.4</v>
      </c>
      <c r="J325" s="96">
        <v>548.5</v>
      </c>
      <c r="K325" s="11" t="s">
        <v>117</v>
      </c>
      <c r="L325" s="21" t="str">
        <f t="shared" si="83"/>
        <v>No</v>
      </c>
    </row>
    <row r="326" spans="1:12">
      <c r="A326" s="154" t="s">
        <v>890</v>
      </c>
      <c r="B326" s="101" t="s">
        <v>51</v>
      </c>
      <c r="C326" s="67">
        <v>5</v>
      </c>
      <c r="D326" s="52" t="str">
        <f>IF($B326="N/A","N/A",IF(C326&gt;10,"No",IF(C326&lt;-10,"No","Yes")))</f>
        <v>N/A</v>
      </c>
      <c r="E326" s="67">
        <v>4</v>
      </c>
      <c r="F326" s="52" t="str">
        <f>IF($B326="N/A","N/A",IF(E326&gt;10,"No",IF(E326&lt;-10,"No","Yes")))</f>
        <v>N/A</v>
      </c>
      <c r="G326" s="67">
        <v>28</v>
      </c>
      <c r="H326" s="52" t="str">
        <f>IF($B326="N/A","N/A",IF(G326&gt;10,"No",IF(G326&lt;-10,"No","Yes")))</f>
        <v>N/A</v>
      </c>
      <c r="I326" s="102">
        <v>-20</v>
      </c>
      <c r="J326" s="102">
        <v>600</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1054509985</v>
      </c>
      <c r="D328" s="54" t="str">
        <f t="shared" ref="D328:D334" si="90">IF($B328="N/A","N/A",IF(C328&gt;10,"No",IF(C328&lt;-10,"No","Yes")))</f>
        <v>N/A</v>
      </c>
      <c r="E328" s="63">
        <v>1091089537</v>
      </c>
      <c r="F328" s="54" t="str">
        <f t="shared" ref="F328:F334" si="91">IF($B328="N/A","N/A",IF(E328&gt;10,"No",IF(E328&lt;-10,"No","Yes")))</f>
        <v>N/A</v>
      </c>
      <c r="G328" s="63">
        <v>1158214296</v>
      </c>
      <c r="H328" s="54" t="str">
        <f t="shared" ref="H328:H334" si="92">IF($B328="N/A","N/A",IF(G328&gt;10,"No",IF(G328&lt;-10,"No","Yes")))</f>
        <v>N/A</v>
      </c>
      <c r="I328" s="104">
        <v>3.4689999999999999</v>
      </c>
      <c r="J328" s="104">
        <v>6.1520000000000001</v>
      </c>
      <c r="K328" s="55" t="s">
        <v>117</v>
      </c>
      <c r="L328" s="138" t="str">
        <f t="shared" ref="L328:L335" si="93">IF(J328="Div by 0", "N/A", IF(K328="N/A","N/A", IF(J328&gt;VALUE(MID(K328,1,2)), "No", IF(J328&lt;-1*VALUE(MID(K328,1,2)), "No", "Yes"))))</f>
        <v>Yes</v>
      </c>
    </row>
    <row r="329" spans="1:12">
      <c r="A329" s="111" t="s">
        <v>385</v>
      </c>
      <c r="B329" s="57" t="s">
        <v>51</v>
      </c>
      <c r="C329" s="62">
        <v>4559.6488304000004</v>
      </c>
      <c r="D329" s="56" t="str">
        <f t="shared" si="90"/>
        <v>N/A</v>
      </c>
      <c r="E329" s="62">
        <v>4823.3692603</v>
      </c>
      <c r="F329" s="56" t="str">
        <f t="shared" si="91"/>
        <v>N/A</v>
      </c>
      <c r="G329" s="62">
        <v>5047.1692100999999</v>
      </c>
      <c r="H329" s="56" t="str">
        <f t="shared" si="92"/>
        <v>N/A</v>
      </c>
      <c r="I329" s="96">
        <v>5.7839999999999998</v>
      </c>
      <c r="J329" s="96">
        <v>4.6399999999999997</v>
      </c>
      <c r="K329" s="57" t="s">
        <v>117</v>
      </c>
      <c r="L329" s="21" t="str">
        <f t="shared" si="93"/>
        <v>Yes</v>
      </c>
    </row>
    <row r="330" spans="1:12">
      <c r="A330" s="111" t="s">
        <v>41</v>
      </c>
      <c r="B330" s="57" t="s">
        <v>51</v>
      </c>
      <c r="C330" s="62">
        <v>138</v>
      </c>
      <c r="D330" s="56" t="str">
        <f t="shared" si="90"/>
        <v>N/A</v>
      </c>
      <c r="E330" s="62">
        <v>180</v>
      </c>
      <c r="F330" s="56" t="str">
        <f t="shared" si="91"/>
        <v>N/A</v>
      </c>
      <c r="G330" s="62">
        <v>163</v>
      </c>
      <c r="H330" s="56" t="str">
        <f t="shared" si="92"/>
        <v>N/A</v>
      </c>
      <c r="I330" s="96">
        <v>30.43</v>
      </c>
      <c r="J330" s="96">
        <v>-9.44</v>
      </c>
      <c r="K330" s="57" t="s">
        <v>117</v>
      </c>
      <c r="L330" s="21" t="str">
        <f t="shared" si="93"/>
        <v>Yes</v>
      </c>
    </row>
    <row r="331" spans="1:12">
      <c r="A331" s="111" t="s">
        <v>42</v>
      </c>
      <c r="B331" s="57" t="s">
        <v>51</v>
      </c>
      <c r="C331" s="62">
        <v>613</v>
      </c>
      <c r="D331" s="56" t="str">
        <f t="shared" si="90"/>
        <v>N/A</v>
      </c>
      <c r="E331" s="62">
        <v>685</v>
      </c>
      <c r="F331" s="56" t="str">
        <f t="shared" si="91"/>
        <v>N/A</v>
      </c>
      <c r="G331" s="62">
        <v>634</v>
      </c>
      <c r="H331" s="56" t="str">
        <f t="shared" si="92"/>
        <v>N/A</v>
      </c>
      <c r="I331" s="96">
        <v>11.75</v>
      </c>
      <c r="J331" s="96">
        <v>-7.45</v>
      </c>
      <c r="K331" s="57" t="s">
        <v>117</v>
      </c>
      <c r="L331" s="21" t="str">
        <f t="shared" si="93"/>
        <v>Yes</v>
      </c>
    </row>
    <row r="332" spans="1:12">
      <c r="A332" s="111" t="s">
        <v>43</v>
      </c>
      <c r="B332" s="57" t="s">
        <v>51</v>
      </c>
      <c r="C332" s="62">
        <v>2575</v>
      </c>
      <c r="D332" s="56" t="str">
        <f t="shared" si="90"/>
        <v>N/A</v>
      </c>
      <c r="E332" s="62">
        <v>2714</v>
      </c>
      <c r="F332" s="56" t="str">
        <f t="shared" si="91"/>
        <v>N/A</v>
      </c>
      <c r="G332" s="62">
        <v>2784</v>
      </c>
      <c r="H332" s="56" t="str">
        <f t="shared" si="92"/>
        <v>N/A</v>
      </c>
      <c r="I332" s="96">
        <v>5.3979999999999997</v>
      </c>
      <c r="J332" s="96">
        <v>2.5790000000000002</v>
      </c>
      <c r="K332" s="57" t="s">
        <v>117</v>
      </c>
      <c r="L332" s="21" t="str">
        <f t="shared" si="93"/>
        <v>Yes</v>
      </c>
    </row>
    <row r="333" spans="1:12">
      <c r="A333" s="111" t="s">
        <v>31</v>
      </c>
      <c r="B333" s="57" t="s">
        <v>51</v>
      </c>
      <c r="C333" s="62">
        <v>24211</v>
      </c>
      <c r="D333" s="56" t="str">
        <f t="shared" si="90"/>
        <v>N/A</v>
      </c>
      <c r="E333" s="62">
        <v>25351</v>
      </c>
      <c r="F333" s="56" t="str">
        <f t="shared" si="91"/>
        <v>N/A</v>
      </c>
      <c r="G333" s="62">
        <v>26048</v>
      </c>
      <c r="H333" s="56" t="str">
        <f t="shared" si="92"/>
        <v>N/A</v>
      </c>
      <c r="I333" s="96">
        <v>4.7089999999999996</v>
      </c>
      <c r="J333" s="96">
        <v>2.7490000000000001</v>
      </c>
      <c r="K333" s="57" t="s">
        <v>117</v>
      </c>
      <c r="L333" s="21" t="str">
        <f t="shared" si="93"/>
        <v>Yes</v>
      </c>
    </row>
    <row r="334" spans="1:12">
      <c r="A334" s="111" t="s">
        <v>44</v>
      </c>
      <c r="B334" s="59" t="s">
        <v>51</v>
      </c>
      <c r="C334" s="64">
        <v>59773</v>
      </c>
      <c r="D334" s="112" t="str">
        <f t="shared" si="90"/>
        <v>N/A</v>
      </c>
      <c r="E334" s="64">
        <v>61982</v>
      </c>
      <c r="F334" s="112" t="str">
        <f t="shared" si="91"/>
        <v>N/A</v>
      </c>
      <c r="G334" s="64">
        <v>67314</v>
      </c>
      <c r="H334" s="112" t="str">
        <f t="shared" si="92"/>
        <v>N/A</v>
      </c>
      <c r="I334" s="102">
        <v>3.6960000000000002</v>
      </c>
      <c r="J334" s="102">
        <v>8.6020000000000003</v>
      </c>
      <c r="K334" s="59" t="s">
        <v>117</v>
      </c>
      <c r="L334" s="43" t="str">
        <f t="shared" si="93"/>
        <v>Yes</v>
      </c>
    </row>
    <row r="335" spans="1:12">
      <c r="A335" s="111" t="s">
        <v>386</v>
      </c>
      <c r="B335" s="59" t="s">
        <v>51</v>
      </c>
      <c r="C335" s="64" t="s">
        <v>51</v>
      </c>
      <c r="D335" s="112" t="str">
        <f>IF($B335="N/A","N/A",IF(C335&gt;10,"No",IF(C335&lt;-10,"No","Yes")))</f>
        <v>N/A</v>
      </c>
      <c r="E335" s="64">
        <v>1616266</v>
      </c>
      <c r="F335" s="112" t="str">
        <f>IF($B335="N/A","N/A",IF(E335&gt;10,"No",IF(E335&lt;-10,"No","Yes")))</f>
        <v>N/A</v>
      </c>
      <c r="G335" s="64">
        <v>1986873</v>
      </c>
      <c r="H335" s="112" t="str">
        <f>IF($B335="N/A","N/A",IF(G335&gt;10,"No",IF(G335&lt;-10,"No","Yes")))</f>
        <v>N/A</v>
      </c>
      <c r="I335" s="102" t="s">
        <v>51</v>
      </c>
      <c r="J335" s="102">
        <v>22.93</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4.4248250376999998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19.223016308999998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8.1067855589000004</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1.9818264611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3.7997670116000002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1</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5</v>
      </c>
      <c r="F344" s="10" t="str">
        <f>IF($B344="N/A","N/A",IF(E344&gt;10,"No",IF(E344&lt;-10,"No","Yes")))</f>
        <v>N/A</v>
      </c>
      <c r="G344" s="39">
        <v>7</v>
      </c>
      <c r="H344" s="10" t="str">
        <f>IF($B344="N/A","N/A",IF(G344&gt;10,"No",IF(G344&lt;-10,"No","Yes")))</f>
        <v>N/A</v>
      </c>
      <c r="I344" s="96" t="s">
        <v>51</v>
      </c>
      <c r="J344" s="96">
        <v>40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4559.6488304000004</v>
      </c>
      <c r="D346" s="56" t="str">
        <f>IF($B346="N/A","N/A",IF(C346&gt;10,"No",IF(C346&lt;-10,"No","Yes")))</f>
        <v>N/A</v>
      </c>
      <c r="E346" s="62">
        <v>4823.3692603</v>
      </c>
      <c r="F346" s="56" t="str">
        <f>IF($B346="N/A","N/A",IF(E346&gt;10,"No",IF(E346&lt;-10,"No","Yes")))</f>
        <v>N/A</v>
      </c>
      <c r="G346" s="62">
        <v>5047.1692100999999</v>
      </c>
      <c r="H346" s="56" t="str">
        <f>IF($B346="N/A","N/A",IF(G346&gt;10,"No",IF(G346&lt;-10,"No","Yes")))</f>
        <v>N/A</v>
      </c>
      <c r="I346" s="96">
        <v>5.7839999999999998</v>
      </c>
      <c r="J346" s="96">
        <v>4.6399999999999997</v>
      </c>
      <c r="K346" s="57" t="s">
        <v>117</v>
      </c>
      <c r="L346" s="21" t="str">
        <f>IF(J346="Div by 0", "N/A", IF(K346="N/A","N/A", IF(J346&gt;VALUE(MID(K346,1,2)), "No", IF(J346&lt;-1*VALUE(MID(K346,1,2)), "No", "Yes"))))</f>
        <v>Yes</v>
      </c>
    </row>
    <row r="347" spans="1:12">
      <c r="A347" s="113" t="s">
        <v>592</v>
      </c>
      <c r="B347" s="55" t="s">
        <v>51</v>
      </c>
      <c r="C347" s="63">
        <v>13586.830819000001</v>
      </c>
      <c r="D347" s="54" t="str">
        <f>IF($B347="N/A","N/A",IF(C347&gt;10,"No",IF(C347&lt;-10,"No","Yes")))</f>
        <v>N/A</v>
      </c>
      <c r="E347" s="63">
        <v>12072.615092</v>
      </c>
      <c r="F347" s="54" t="str">
        <f>IF($B347="N/A","N/A",IF(E347&gt;10,"No",IF(E347&lt;-10,"No","Yes")))</f>
        <v>N/A</v>
      </c>
      <c r="G347" s="63">
        <v>12576.845396999999</v>
      </c>
      <c r="H347" s="54" t="str">
        <f>IF($B347="N/A","N/A",IF(G347&gt;10,"No",IF(G347&lt;-10,"No","Yes")))</f>
        <v>N/A</v>
      </c>
      <c r="I347" s="104">
        <v>-11.1</v>
      </c>
      <c r="J347" s="104">
        <v>4.1769999999999996</v>
      </c>
      <c r="K347" s="55" t="s">
        <v>117</v>
      </c>
      <c r="L347" s="138" t="str">
        <f>IF(J347="Div by 0", "N/A", IF(K347="N/A","N/A", IF(J347&gt;VALUE(MID(K347,1,2)), "No", IF(J347&lt;-1*VALUE(MID(K347,1,2)), "No", "Yes"))))</f>
        <v>Yes</v>
      </c>
    </row>
    <row r="348" spans="1:12">
      <c r="A348" s="113" t="s">
        <v>595</v>
      </c>
      <c r="B348" s="57" t="s">
        <v>51</v>
      </c>
      <c r="C348" s="62">
        <v>15311.287071999999</v>
      </c>
      <c r="D348" s="56" t="str">
        <f>IF($B348="N/A","N/A",IF(C348&gt;10,"No",IF(C348&lt;-10,"No","Yes")))</f>
        <v>N/A</v>
      </c>
      <c r="E348" s="62">
        <v>15026.364138999999</v>
      </c>
      <c r="F348" s="56" t="str">
        <f>IF($B348="N/A","N/A",IF(E348&gt;10,"No",IF(E348&lt;-10,"No","Yes")))</f>
        <v>N/A</v>
      </c>
      <c r="G348" s="62">
        <v>15843.635222000001</v>
      </c>
      <c r="H348" s="56" t="str">
        <f>IF($B348="N/A","N/A",IF(G348&gt;10,"No",IF(G348&lt;-10,"No","Yes")))</f>
        <v>N/A</v>
      </c>
      <c r="I348" s="96">
        <v>-1.86</v>
      </c>
      <c r="J348" s="96">
        <v>5.4390000000000001</v>
      </c>
      <c r="K348" s="57" t="s">
        <v>116</v>
      </c>
      <c r="L348" s="21" t="str">
        <f>IF(J348="Div by 0", "N/A", IF(K348="N/A","N/A", IF(J348&gt;VALUE(MID(K348,1,2)), "No", IF(J348&lt;-1*VALUE(MID(K348,1,2)), "No", "Yes"))))</f>
        <v>Yes</v>
      </c>
    </row>
    <row r="349" spans="1:12">
      <c r="A349" s="113" t="s">
        <v>598</v>
      </c>
      <c r="B349" s="57" t="s">
        <v>51</v>
      </c>
      <c r="C349" s="62">
        <v>1468.5366951000001</v>
      </c>
      <c r="D349" s="56" t="str">
        <f>IF($B349="N/A","N/A",IF(C349&gt;10,"No",IF(C349&lt;-10,"No","Yes")))</f>
        <v>N/A</v>
      </c>
      <c r="E349" s="62">
        <v>1725.8102435999999</v>
      </c>
      <c r="F349" s="56" t="str">
        <f>IF($B349="N/A","N/A",IF(E349&gt;10,"No",IF(E349&lt;-10,"No","Yes")))</f>
        <v>N/A</v>
      </c>
      <c r="G349" s="62">
        <v>1741.8830342000001</v>
      </c>
      <c r="H349" s="56" t="str">
        <f>IF($B349="N/A","N/A",IF(G349&gt;10,"No",IF(G349&lt;-10,"No","Yes")))</f>
        <v>N/A</v>
      </c>
      <c r="I349" s="96">
        <v>17.52</v>
      </c>
      <c r="J349" s="96">
        <v>0.93130000000000002</v>
      </c>
      <c r="K349" s="57" t="s">
        <v>116</v>
      </c>
      <c r="L349" s="21" t="str">
        <f>IF(J349="Div by 0", "N/A", IF(K349="N/A","N/A", IF(J349&gt;VALUE(MID(K349,1,2)), "No", IF(J349&lt;-1*VALUE(MID(K349,1,2)), "No", "Yes"))))</f>
        <v>Yes</v>
      </c>
    </row>
    <row r="350" spans="1:12">
      <c r="A350" s="113" t="s">
        <v>600</v>
      </c>
      <c r="B350" s="59" t="s">
        <v>51</v>
      </c>
      <c r="C350" s="64">
        <v>3186.9823500000002</v>
      </c>
      <c r="D350" s="112" t="str">
        <f>IF($B350="N/A","N/A",IF(C350&gt;10,"No",IF(C350&lt;-10,"No","Yes")))</f>
        <v>N/A</v>
      </c>
      <c r="E350" s="64">
        <v>3765.1647223</v>
      </c>
      <c r="F350" s="112" t="str">
        <f>IF($B350="N/A","N/A",IF(E350&gt;10,"No",IF(E350&lt;-10,"No","Yes")))</f>
        <v>N/A</v>
      </c>
      <c r="G350" s="64">
        <v>3879.6353730999999</v>
      </c>
      <c r="H350" s="112" t="str">
        <f>IF($B350="N/A","N/A",IF(G350&gt;10,"No",IF(G350&lt;-10,"No","Yes")))</f>
        <v>N/A</v>
      </c>
      <c r="I350" s="102">
        <v>18.14</v>
      </c>
      <c r="J350" s="102">
        <v>3.04</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13510.614045</v>
      </c>
      <c r="D352" s="54" t="str">
        <f>IF($B352="N/A","N/A",IF(C352&gt;10,"No",IF(C352&lt;-10,"No","Yes")))</f>
        <v>N/A</v>
      </c>
      <c r="E352" s="63">
        <v>11404.437533</v>
      </c>
      <c r="F352" s="54" t="str">
        <f>IF($B352="N/A","N/A",IF(E352&gt;10,"No",IF(E352&lt;-10,"No","Yes")))</f>
        <v>N/A</v>
      </c>
      <c r="G352" s="63">
        <v>11853.092526</v>
      </c>
      <c r="H352" s="54" t="str">
        <f>IF($B352="N/A","N/A",IF(G352&gt;10,"No",IF(G352&lt;-10,"No","Yes")))</f>
        <v>N/A</v>
      </c>
      <c r="I352" s="104">
        <v>-15.6</v>
      </c>
      <c r="J352" s="104">
        <v>3.9340000000000002</v>
      </c>
      <c r="K352" s="55" t="s">
        <v>117</v>
      </c>
      <c r="L352" s="138" t="str">
        <f>IF(J352="Div by 0", "N/A", IF(K352="N/A","N/A", IF(J352&gt;VALUE(MID(K352,1,2)), "No", IF(J352&lt;-1*VALUE(MID(K352,1,2)), "No", "Yes"))))</f>
        <v>Yes</v>
      </c>
    </row>
    <row r="353" spans="1:12">
      <c r="A353" s="113" t="s">
        <v>592</v>
      </c>
      <c r="B353" s="57" t="s">
        <v>51</v>
      </c>
      <c r="C353" s="62">
        <v>13566.660743</v>
      </c>
      <c r="D353" s="56" t="str">
        <f>IF($B353="N/A","N/A",IF(C353&gt;10,"No",IF(C353&lt;-10,"No","Yes")))</f>
        <v>N/A</v>
      </c>
      <c r="E353" s="62">
        <v>11981.997533</v>
      </c>
      <c r="F353" s="56" t="str">
        <f>IF($B353="N/A","N/A",IF(E353&gt;10,"No",IF(E353&lt;-10,"No","Yes")))</f>
        <v>N/A</v>
      </c>
      <c r="G353" s="62">
        <v>12530.872912000001</v>
      </c>
      <c r="H353" s="56" t="str">
        <f>IF($B353="N/A","N/A",IF(G353&gt;10,"No",IF(G353&lt;-10,"No","Yes")))</f>
        <v>N/A</v>
      </c>
      <c r="I353" s="96">
        <v>-11.7</v>
      </c>
      <c r="J353" s="96">
        <v>4.5810000000000004</v>
      </c>
      <c r="K353" s="57" t="s">
        <v>116</v>
      </c>
      <c r="L353" s="21" t="str">
        <f>IF(J353="Div by 0", "N/A", IF(K353="N/A","N/A", IF(J353&gt;VALUE(MID(K353,1,2)), "No", IF(J353&lt;-1*VALUE(MID(K353,1,2)), "No", "Yes"))))</f>
        <v>Yes</v>
      </c>
    </row>
    <row r="354" spans="1:12">
      <c r="A354" s="113" t="s">
        <v>595</v>
      </c>
      <c r="B354" s="59" t="s">
        <v>51</v>
      </c>
      <c r="C354" s="64">
        <v>13493.674759</v>
      </c>
      <c r="D354" s="112" t="str">
        <f>IF($B354="N/A","N/A",IF(C354&gt;10,"No",IF(C354&lt;-10,"No","Yes")))</f>
        <v>N/A</v>
      </c>
      <c r="E354" s="64">
        <v>10806.551312</v>
      </c>
      <c r="F354" s="112" t="str">
        <f>IF($B354="N/A","N/A",IF(E354&gt;10,"No",IF(E354&lt;-10,"No","Yes")))</f>
        <v>N/A</v>
      </c>
      <c r="G354" s="64">
        <v>11159.71328</v>
      </c>
      <c r="H354" s="112" t="str">
        <f>IF($B354="N/A","N/A",IF(G354&gt;10,"No",IF(G354&lt;-10,"No","Yes")))</f>
        <v>N/A</v>
      </c>
      <c r="I354" s="102">
        <v>-19.899999999999999</v>
      </c>
      <c r="J354" s="102">
        <v>3.2679999999999998</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13448.190538999999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854.87418372000002</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13406.981279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174.43129519999999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22804.363893000002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81.914751667999994</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21012.367238999999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16325.739358999999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508.44908179999999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40010.505137</v>
      </c>
      <c r="D369" s="103" t="str">
        <f>IF($B369="N/A","N/A",IF(C369&gt;10,"No",IF(C369&lt;-10,"No","Yes")))</f>
        <v>N/A</v>
      </c>
      <c r="E369" s="65">
        <v>41332.769983999999</v>
      </c>
      <c r="F369" s="103" t="str">
        <f>IF($B369="N/A","N/A",IF(E369&gt;10,"No",IF(E369&lt;-10,"No","Yes")))</f>
        <v>N/A</v>
      </c>
      <c r="G369" s="65">
        <v>44950.644070000002</v>
      </c>
      <c r="H369" s="103" t="str">
        <f>IF($B369="N/A","N/A",IF(G369&gt;10,"No",IF(G369&lt;-10,"No","Yes")))</f>
        <v>N/A</v>
      </c>
      <c r="I369" s="104">
        <v>3.3050000000000002</v>
      </c>
      <c r="J369" s="104">
        <v>8.7530000000000001</v>
      </c>
      <c r="K369" s="66" t="s">
        <v>117</v>
      </c>
      <c r="L369" s="138" t="str">
        <f>IF(J369="Div by 0", "N/A", IF(K369="N/A","N/A", IF(J369&gt;VALUE(MID(K369,1,2)), "No", IF(J369&lt;-1*VALUE(MID(K369,1,2)), "No", "Yes"))))</f>
        <v>Yes</v>
      </c>
    </row>
    <row r="370" spans="1:12">
      <c r="A370" s="119" t="s">
        <v>819</v>
      </c>
      <c r="B370" s="70" t="s">
        <v>51</v>
      </c>
      <c r="C370" s="40">
        <v>26605.384193000002</v>
      </c>
      <c r="D370" s="10" t="str">
        <f>IF($B370="N/A","N/A",IF(C370&gt;10,"No",IF(C370&lt;-10,"No","Yes")))</f>
        <v>N/A</v>
      </c>
      <c r="E370" s="40">
        <v>25985.227235999999</v>
      </c>
      <c r="F370" s="10" t="str">
        <f>IF($B370="N/A","N/A",IF(E370&gt;10,"No",IF(E370&lt;-10,"No","Yes")))</f>
        <v>N/A</v>
      </c>
      <c r="G370" s="40">
        <v>27166.325407</v>
      </c>
      <c r="H370" s="10" t="str">
        <f>IF($B370="N/A","N/A",IF(G370&gt;10,"No",IF(G370&lt;-10,"No","Yes")))</f>
        <v>N/A</v>
      </c>
      <c r="I370" s="96">
        <v>-2.33</v>
      </c>
      <c r="J370" s="96">
        <v>4.5449999999999999</v>
      </c>
      <c r="K370" s="11" t="s">
        <v>117</v>
      </c>
      <c r="L370" s="21" t="str">
        <f>IF(J370="Div by 0", "N/A", IF(K370="N/A","N/A", IF(J370&gt;VALUE(MID(K370,1,2)), "No", IF(J370&lt;-1*VALUE(MID(K370,1,2)), "No", "Yes"))))</f>
        <v>Yes</v>
      </c>
    </row>
    <row r="371" spans="1:12" ht="25.5">
      <c r="A371" s="99" t="s">
        <v>820</v>
      </c>
      <c r="B371" s="101" t="s">
        <v>51</v>
      </c>
      <c r="C371" s="44">
        <v>42319.506667000001</v>
      </c>
      <c r="D371" s="52" t="str">
        <f>IF($B371="N/A","N/A",IF(C371&gt;10,"No",IF(C371&lt;-10,"No","Yes")))</f>
        <v>N/A</v>
      </c>
      <c r="E371" s="44">
        <v>42397.464459000003</v>
      </c>
      <c r="F371" s="52" t="str">
        <f>IF($B371="N/A","N/A",IF(E371&gt;10,"No",IF(E371&lt;-10,"No","Yes")))</f>
        <v>N/A</v>
      </c>
      <c r="G371" s="44">
        <v>44802.697377999997</v>
      </c>
      <c r="H371" s="52" t="str">
        <f>IF($B371="N/A","N/A",IF(G371&gt;10,"No",IF(G371&lt;-10,"No","Yes")))</f>
        <v>N/A</v>
      </c>
      <c r="I371" s="102">
        <v>0.1842</v>
      </c>
      <c r="J371" s="102">
        <v>5.673</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25936.955178</v>
      </c>
      <c r="D373" s="103" t="str">
        <f t="shared" ref="D373:D383" si="102">IF($B373="N/A","N/A",IF(C373&gt;10,"No",IF(C373&lt;-10,"No","Yes")))</f>
        <v>N/A</v>
      </c>
      <c r="E373" s="65">
        <v>24815.185826000001</v>
      </c>
      <c r="F373" s="103" t="str">
        <f t="shared" ref="F373:F383" si="103">IF($B373="N/A","N/A",IF(E373&gt;10,"No",IF(E373&lt;-10,"No","Yes")))</f>
        <v>N/A</v>
      </c>
      <c r="G373" s="65">
        <v>26194.811925999998</v>
      </c>
      <c r="H373" s="103" t="str">
        <f t="shared" ref="H373:H383" si="104">IF($B373="N/A","N/A",IF(G373&gt;10,"No",IF(G373&lt;-10,"No","Yes")))</f>
        <v>N/A</v>
      </c>
      <c r="I373" s="104">
        <v>-4.32</v>
      </c>
      <c r="J373" s="104">
        <v>5.56</v>
      </c>
      <c r="K373" s="66" t="s">
        <v>117</v>
      </c>
      <c r="L373" s="138" t="str">
        <f t="shared" ref="L373:L383" si="105">IF(J373="Div by 0", "N/A", IF(K373="N/A","N/A", IF(J373&gt;VALUE(MID(K373,1,2)), "No", IF(J373&lt;-1*VALUE(MID(K373,1,2)), "No", "Yes"))))</f>
        <v>Yes</v>
      </c>
    </row>
    <row r="374" spans="1:12">
      <c r="A374" s="153" t="s">
        <v>514</v>
      </c>
      <c r="B374" s="70" t="s">
        <v>51</v>
      </c>
      <c r="C374" s="40">
        <v>21344.103654999999</v>
      </c>
      <c r="D374" s="10" t="str">
        <f t="shared" si="102"/>
        <v>N/A</v>
      </c>
      <c r="E374" s="40">
        <v>19389.823240999998</v>
      </c>
      <c r="F374" s="10" t="str">
        <f t="shared" si="103"/>
        <v>N/A</v>
      </c>
      <c r="G374" s="40">
        <v>20777.561034999999</v>
      </c>
      <c r="H374" s="10" t="str">
        <f t="shared" si="104"/>
        <v>N/A</v>
      </c>
      <c r="I374" s="96">
        <v>-9.16</v>
      </c>
      <c r="J374" s="96">
        <v>7.157</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69097.545454999999</v>
      </c>
      <c r="D377" s="10" t="str">
        <f t="shared" si="102"/>
        <v>N/A</v>
      </c>
      <c r="E377" s="40">
        <v>73845.166666999998</v>
      </c>
      <c r="F377" s="10" t="str">
        <f t="shared" si="103"/>
        <v>N/A</v>
      </c>
      <c r="G377" s="40" t="s">
        <v>995</v>
      </c>
      <c r="H377" s="10" t="str">
        <f t="shared" si="104"/>
        <v>N/A</v>
      </c>
      <c r="I377" s="96">
        <v>6.8710000000000004</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44952.83541</v>
      </c>
      <c r="D379" s="10" t="str">
        <f t="shared" si="102"/>
        <v>N/A</v>
      </c>
      <c r="E379" s="40">
        <v>46165.709413999997</v>
      </c>
      <c r="F379" s="10" t="str">
        <f t="shared" si="103"/>
        <v>N/A</v>
      </c>
      <c r="G379" s="40">
        <v>46797.578111000003</v>
      </c>
      <c r="H379" s="10" t="str">
        <f t="shared" si="104"/>
        <v>N/A</v>
      </c>
      <c r="I379" s="96">
        <v>2.698</v>
      </c>
      <c r="J379" s="96">
        <v>1.369</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9178.7656234999995</v>
      </c>
      <c r="D385" s="103" t="str">
        <f t="shared" ref="D385:D395" si="106">IF($B385="N/A","N/A",IF(C385&gt;10,"No",IF(C385&lt;-10,"No","Yes")))</f>
        <v>N/A</v>
      </c>
      <c r="E385" s="65">
        <v>11691.881121</v>
      </c>
      <c r="F385" s="103" t="str">
        <f t="shared" ref="F385:F395" si="107">IF($B385="N/A","N/A",IF(E385&gt;10,"No",IF(E385&lt;-10,"No","Yes")))</f>
        <v>N/A</v>
      </c>
      <c r="G385" s="65">
        <v>12223.867788</v>
      </c>
      <c r="H385" s="103" t="str">
        <f t="shared" ref="H385:H395" si="108">IF($B385="N/A","N/A",IF(G385&gt;10,"No",IF(G385&lt;-10,"No","Yes")))</f>
        <v>N/A</v>
      </c>
      <c r="I385" s="104">
        <v>27.38</v>
      </c>
      <c r="J385" s="104">
        <v>4.55</v>
      </c>
      <c r="K385" s="66" t="s">
        <v>117</v>
      </c>
      <c r="L385" s="138" t="str">
        <f t="shared" ref="L385:L395" si="109">IF(J385="Div by 0", "N/A", IF(K385="N/A","N/A", IF(J385&gt;VALUE(MID(K385,1,2)), "No", IF(J385&lt;-1*VALUE(MID(K385,1,2)), "No", "Yes"))))</f>
        <v>Yes</v>
      </c>
    </row>
    <row r="386" spans="1:12">
      <c r="A386" s="153" t="s">
        <v>514</v>
      </c>
      <c r="B386" s="70" t="s">
        <v>51</v>
      </c>
      <c r="C386" s="40">
        <v>5342.3355336000004</v>
      </c>
      <c r="D386" s="10" t="str">
        <f t="shared" si="106"/>
        <v>N/A</v>
      </c>
      <c r="E386" s="40">
        <v>7662.6117759999997</v>
      </c>
      <c r="F386" s="10" t="str">
        <f t="shared" si="107"/>
        <v>N/A</v>
      </c>
      <c r="G386" s="40">
        <v>8023.3787421999996</v>
      </c>
      <c r="H386" s="10" t="str">
        <f t="shared" si="108"/>
        <v>N/A</v>
      </c>
      <c r="I386" s="96">
        <v>43.43</v>
      </c>
      <c r="J386" s="96">
        <v>4.7080000000000002</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51259.772727000003</v>
      </c>
      <c r="D389" s="10" t="str">
        <f t="shared" si="106"/>
        <v>N/A</v>
      </c>
      <c r="E389" s="40">
        <v>65570.888888999994</v>
      </c>
      <c r="F389" s="10" t="str">
        <f t="shared" si="107"/>
        <v>N/A</v>
      </c>
      <c r="G389" s="40" t="s">
        <v>995</v>
      </c>
      <c r="H389" s="10" t="str">
        <f t="shared" si="108"/>
        <v>N/A</v>
      </c>
      <c r="I389" s="96">
        <v>27.92</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24993.95379</v>
      </c>
      <c r="D391" s="10" t="str">
        <f t="shared" si="106"/>
        <v>N/A</v>
      </c>
      <c r="E391" s="40">
        <v>27397.333814000001</v>
      </c>
      <c r="F391" s="10" t="str">
        <f t="shared" si="107"/>
        <v>N/A</v>
      </c>
      <c r="G391" s="40">
        <v>28199.072816</v>
      </c>
      <c r="H391" s="10" t="str">
        <f t="shared" si="108"/>
        <v>N/A</v>
      </c>
      <c r="I391" s="96">
        <v>9.6159999999999997</v>
      </c>
      <c r="J391" s="96">
        <v>2.9260000000000002</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1722841</v>
      </c>
      <c r="D404" s="54" t="str">
        <f>IF($B404="N/A","N/A",IF(C404&gt;10,"No",IF(C404&lt;-10,"No","Yes")))</f>
        <v>N/A</v>
      </c>
      <c r="E404" s="63">
        <v>2047139</v>
      </c>
      <c r="F404" s="54" t="str">
        <f>IF($B404="N/A","N/A",IF(E404&gt;10,"No",IF(E404&lt;-10,"No","Yes")))</f>
        <v>N/A</v>
      </c>
      <c r="G404" s="63">
        <v>2449367</v>
      </c>
      <c r="H404" s="54" t="str">
        <f>IF($B404="N/A","N/A",IF(G404&gt;10,"No",IF(G404&lt;-10,"No","Yes")))</f>
        <v>N/A</v>
      </c>
      <c r="I404" s="104">
        <v>18.82</v>
      </c>
      <c r="J404" s="104">
        <v>19.649999999999999</v>
      </c>
      <c r="K404" s="63" t="s">
        <v>51</v>
      </c>
      <c r="L404" s="138" t="str">
        <f>IF(J404="Div by 0", "N/A", IF(K404="N/A","N/A", IF(J404&gt;VALUE(MID(K404,1,2)), "No", IF(J404&lt;-1*VALUE(MID(K404,1,2)), "No", "Yes"))))</f>
        <v>N/A</v>
      </c>
    </row>
    <row r="405" spans="1:12">
      <c r="A405" s="115" t="s">
        <v>825</v>
      </c>
      <c r="B405" s="64" t="s">
        <v>51</v>
      </c>
      <c r="C405" s="64">
        <v>257.17883266000001</v>
      </c>
      <c r="D405" s="112" t="str">
        <f>IF($B405="N/A","N/A",IF(C405&gt;10,"No",IF(C405&lt;-10,"No","Yes")))</f>
        <v>N/A</v>
      </c>
      <c r="E405" s="64">
        <v>265.37969924999999</v>
      </c>
      <c r="F405" s="112" t="str">
        <f>IF($B405="N/A","N/A",IF(E405&gt;10,"No",IF(E405&lt;-10,"No","Yes")))</f>
        <v>N/A</v>
      </c>
      <c r="G405" s="64">
        <v>291.90406388000002</v>
      </c>
      <c r="H405" s="112" t="str">
        <f>IF($B405="N/A","N/A",IF(G405&gt;10,"No",IF(G405&lt;-10,"No","Yes")))</f>
        <v>N/A</v>
      </c>
      <c r="I405" s="102">
        <v>3.1890000000000001</v>
      </c>
      <c r="J405" s="102">
        <v>9.9949999999999992</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224571</v>
      </c>
      <c r="D412" s="56" t="str">
        <f t="shared" ref="D412:D417" si="110">IF($B412="N/A","N/A",IF(C412&gt;10,"No",IF(C412&lt;-10,"No","Yes")))</f>
        <v>N/A</v>
      </c>
      <c r="E412" s="50">
        <v>218495</v>
      </c>
      <c r="F412" s="56" t="str">
        <f t="shared" ref="F412:F417" si="111">IF($B412="N/A","N/A",IF(E412&gt;10,"No",IF(E412&lt;-10,"No","Yes")))</f>
        <v>N/A</v>
      </c>
      <c r="G412" s="50">
        <v>221087</v>
      </c>
      <c r="H412" s="56" t="str">
        <f t="shared" ref="H412:H417" si="112">IF($B412="N/A","N/A",IF(G412&gt;10,"No",IF(G412&lt;-10,"No","Yes")))</f>
        <v>N/A</v>
      </c>
      <c r="I412" s="96">
        <v>-2.71</v>
      </c>
      <c r="J412" s="96">
        <v>1.1859999999999999</v>
      </c>
      <c r="K412" s="48" t="s">
        <v>116</v>
      </c>
      <c r="L412" s="21" t="str">
        <f t="shared" ref="L412:L420" si="113">IF(J412="Div by 0", "N/A", IF(K412="N/A","N/A", IF(J412&gt;VALUE(MID(K412,1,2)), "No", IF(J412&lt;-1*VALUE(MID(K412,1,2)), "No", "Yes"))))</f>
        <v>Yes</v>
      </c>
    </row>
    <row r="413" spans="1:12">
      <c r="A413" s="113" t="s">
        <v>591</v>
      </c>
      <c r="B413" s="57" t="s">
        <v>51</v>
      </c>
      <c r="C413" s="48">
        <v>12203</v>
      </c>
      <c r="D413" s="56" t="str">
        <f t="shared" si="110"/>
        <v>N/A</v>
      </c>
      <c r="E413" s="48">
        <v>12179</v>
      </c>
      <c r="F413" s="56" t="str">
        <f t="shared" si="111"/>
        <v>N/A</v>
      </c>
      <c r="G413" s="48">
        <v>11977</v>
      </c>
      <c r="H413" s="56" t="str">
        <f t="shared" si="112"/>
        <v>N/A</v>
      </c>
      <c r="I413" s="96">
        <v>-0.19700000000000001</v>
      </c>
      <c r="J413" s="96">
        <v>-1.66</v>
      </c>
      <c r="K413" s="57" t="s">
        <v>116</v>
      </c>
      <c r="L413" s="21" t="str">
        <f t="shared" si="113"/>
        <v>Yes</v>
      </c>
    </row>
    <row r="414" spans="1:12">
      <c r="A414" s="113" t="s">
        <v>594</v>
      </c>
      <c r="B414" s="57" t="s">
        <v>51</v>
      </c>
      <c r="C414" s="48">
        <v>30437</v>
      </c>
      <c r="D414" s="56" t="str">
        <f t="shared" si="110"/>
        <v>N/A</v>
      </c>
      <c r="E414" s="48">
        <v>31462</v>
      </c>
      <c r="F414" s="56" t="str">
        <f t="shared" si="111"/>
        <v>N/A</v>
      </c>
      <c r="G414" s="48">
        <v>32787</v>
      </c>
      <c r="H414" s="56" t="str">
        <f t="shared" si="112"/>
        <v>N/A</v>
      </c>
      <c r="I414" s="96">
        <v>3.3679999999999999</v>
      </c>
      <c r="J414" s="96">
        <v>4.2110000000000003</v>
      </c>
      <c r="K414" s="57" t="s">
        <v>116</v>
      </c>
      <c r="L414" s="21" t="str">
        <f t="shared" si="113"/>
        <v>Yes</v>
      </c>
    </row>
    <row r="415" spans="1:12">
      <c r="A415" s="113" t="s">
        <v>597</v>
      </c>
      <c r="B415" s="57" t="s">
        <v>51</v>
      </c>
      <c r="C415" s="48">
        <v>147540</v>
      </c>
      <c r="D415" s="56" t="str">
        <f t="shared" si="110"/>
        <v>N/A</v>
      </c>
      <c r="E415" s="48">
        <v>142624</v>
      </c>
      <c r="F415" s="56" t="str">
        <f t="shared" si="111"/>
        <v>N/A</v>
      </c>
      <c r="G415" s="48">
        <v>147137</v>
      </c>
      <c r="H415" s="56" t="str">
        <f t="shared" si="112"/>
        <v>N/A</v>
      </c>
      <c r="I415" s="96">
        <v>-3.33</v>
      </c>
      <c r="J415" s="96">
        <v>3.1640000000000001</v>
      </c>
      <c r="K415" s="57" t="s">
        <v>116</v>
      </c>
      <c r="L415" s="21" t="str">
        <f t="shared" si="113"/>
        <v>Yes</v>
      </c>
    </row>
    <row r="416" spans="1:12">
      <c r="A416" s="113" t="s">
        <v>599</v>
      </c>
      <c r="B416" s="57" t="s">
        <v>51</v>
      </c>
      <c r="C416" s="48">
        <v>34391</v>
      </c>
      <c r="D416" s="56" t="str">
        <f t="shared" si="110"/>
        <v>N/A</v>
      </c>
      <c r="E416" s="48">
        <v>32230</v>
      </c>
      <c r="F416" s="56" t="str">
        <f t="shared" si="111"/>
        <v>N/A</v>
      </c>
      <c r="G416" s="48">
        <v>29186</v>
      </c>
      <c r="H416" s="56" t="str">
        <f t="shared" si="112"/>
        <v>N/A</v>
      </c>
      <c r="I416" s="96">
        <v>-6.28</v>
      </c>
      <c r="J416" s="96">
        <v>-9.44</v>
      </c>
      <c r="K416" s="57" t="s">
        <v>116</v>
      </c>
      <c r="L416" s="21" t="str">
        <f t="shared" si="113"/>
        <v>Yes</v>
      </c>
    </row>
    <row r="417" spans="1:12">
      <c r="A417" s="98" t="s">
        <v>398</v>
      </c>
      <c r="B417" s="48" t="s">
        <v>51</v>
      </c>
      <c r="C417" s="48">
        <v>174163.69</v>
      </c>
      <c r="D417" s="10" t="str">
        <f t="shared" si="110"/>
        <v>N/A</v>
      </c>
      <c r="E417" s="48">
        <v>174602.44</v>
      </c>
      <c r="F417" s="56" t="str">
        <f t="shared" si="111"/>
        <v>N/A</v>
      </c>
      <c r="G417" s="48">
        <v>172623.57</v>
      </c>
      <c r="H417" s="56" t="str">
        <f t="shared" si="112"/>
        <v>N/A</v>
      </c>
      <c r="I417" s="96">
        <v>0.25190000000000001</v>
      </c>
      <c r="J417" s="96">
        <v>-1.1299999999999999</v>
      </c>
      <c r="K417" s="48" t="s">
        <v>116</v>
      </c>
      <c r="L417" s="21" t="str">
        <f t="shared" si="113"/>
        <v>Yes</v>
      </c>
    </row>
    <row r="418" spans="1:12">
      <c r="A418" s="98" t="s">
        <v>705</v>
      </c>
      <c r="B418" s="48" t="s">
        <v>51</v>
      </c>
      <c r="C418" s="48">
        <v>22649</v>
      </c>
      <c r="D418" s="48" t="s">
        <v>51</v>
      </c>
      <c r="E418" s="48">
        <v>23038</v>
      </c>
      <c r="F418" s="48" t="s">
        <v>51</v>
      </c>
      <c r="G418" s="48">
        <v>23384</v>
      </c>
      <c r="H418" s="48" t="s">
        <v>51</v>
      </c>
      <c r="I418" s="96">
        <v>1.718</v>
      </c>
      <c r="J418" s="96">
        <v>1.502</v>
      </c>
      <c r="K418" s="48" t="s">
        <v>116</v>
      </c>
      <c r="L418" s="21" t="str">
        <f t="shared" si="113"/>
        <v>Yes</v>
      </c>
    </row>
    <row r="419" spans="1:12">
      <c r="A419" s="113" t="s">
        <v>633</v>
      </c>
      <c r="B419" s="48" t="s">
        <v>51</v>
      </c>
      <c r="C419" s="48">
        <v>11734</v>
      </c>
      <c r="D419" s="48" t="s">
        <v>51</v>
      </c>
      <c r="E419" s="48">
        <v>11714</v>
      </c>
      <c r="F419" s="48" t="s">
        <v>51</v>
      </c>
      <c r="G419" s="48">
        <v>11587</v>
      </c>
      <c r="H419" s="48" t="s">
        <v>51</v>
      </c>
      <c r="I419" s="96">
        <v>-0.17</v>
      </c>
      <c r="J419" s="96">
        <v>-1.08</v>
      </c>
      <c r="K419" s="48" t="s">
        <v>116</v>
      </c>
      <c r="L419" s="21" t="str">
        <f t="shared" si="113"/>
        <v>Yes</v>
      </c>
    </row>
    <row r="420" spans="1:12">
      <c r="A420" s="113" t="s">
        <v>595</v>
      </c>
      <c r="B420" s="58" t="s">
        <v>51</v>
      </c>
      <c r="C420" s="58">
        <v>10756</v>
      </c>
      <c r="D420" s="58" t="s">
        <v>51</v>
      </c>
      <c r="E420" s="58">
        <v>11125</v>
      </c>
      <c r="F420" s="58" t="s">
        <v>51</v>
      </c>
      <c r="G420" s="58">
        <v>11628</v>
      </c>
      <c r="H420" s="58" t="s">
        <v>51</v>
      </c>
      <c r="I420" s="102">
        <v>3.431</v>
      </c>
      <c r="J420" s="102">
        <v>4.5209999999999999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1052787144</v>
      </c>
      <c r="D422" s="54" t="str">
        <f>IF($B422="N/A","N/A",IF(C422&gt;10,"No",IF(C422&lt;-10,"No","Yes")))</f>
        <v>N/A</v>
      </c>
      <c r="E422" s="63">
        <v>1089042398</v>
      </c>
      <c r="F422" s="54" t="str">
        <f>IF($B422="N/A","N/A",IF(E422&gt;10,"No",IF(E422&lt;-10,"No","Yes")))</f>
        <v>N/A</v>
      </c>
      <c r="G422" s="63">
        <v>1155764929</v>
      </c>
      <c r="H422" s="54" t="str">
        <f>IF($B422="N/A","N/A",IF(G422&gt;10,"No",IF(G422&lt;-10,"No","Yes")))</f>
        <v>N/A</v>
      </c>
      <c r="I422" s="104">
        <v>3.444</v>
      </c>
      <c r="J422" s="104">
        <v>6.1269999999999998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4687.9924122000002</v>
      </c>
      <c r="D424" s="56" t="str">
        <f>IF($B424="N/A","N/A",IF(C424&gt;10,"No",IF(C424&lt;-10,"No","Yes")))</f>
        <v>N/A</v>
      </c>
      <c r="E424" s="62">
        <v>4984.2897915000003</v>
      </c>
      <c r="F424" s="56" t="str">
        <f>IF($B424="N/A","N/A",IF(E424&gt;10,"No",IF(E424&lt;-10,"No","Yes")))</f>
        <v>N/A</v>
      </c>
      <c r="G424" s="62">
        <v>5227.6476184000003</v>
      </c>
      <c r="H424" s="56" t="str">
        <f>IF($B424="N/A","N/A",IF(G424&gt;10,"No",IF(G424&lt;-10,"No","Yes")))</f>
        <v>N/A</v>
      </c>
      <c r="I424" s="96">
        <v>6.32</v>
      </c>
      <c r="J424" s="96">
        <v>4.8819999999999997</v>
      </c>
      <c r="K424" s="57" t="s">
        <v>117</v>
      </c>
      <c r="L424" s="21" t="str">
        <f>IF(J424="Div by 0", "N/A", IF(K424="N/A","N/A", IF(J424&gt;VALUE(MID(K424,1,2)), "No", IF(J424&lt;-1*VALUE(MID(K424,1,2)), "No", "Yes"))))</f>
        <v>Yes</v>
      </c>
    </row>
    <row r="425" spans="1:12">
      <c r="A425" s="113" t="s">
        <v>592</v>
      </c>
      <c r="B425" s="55" t="s">
        <v>51</v>
      </c>
      <c r="C425" s="63">
        <v>17499.286158999999</v>
      </c>
      <c r="D425" s="54" t="str">
        <f>IF($B425="N/A","N/A",IF(C425&gt;10,"No",IF(C425&lt;-10,"No","Yes")))</f>
        <v>N/A</v>
      </c>
      <c r="E425" s="63">
        <v>16059.217341</v>
      </c>
      <c r="F425" s="54" t="str">
        <f>IF($B425="N/A","N/A",IF(E425&gt;10,"No",IF(E425&lt;-10,"No","Yes")))</f>
        <v>N/A</v>
      </c>
      <c r="G425" s="63">
        <v>17102.291225000001</v>
      </c>
      <c r="H425" s="54" t="str">
        <f>IF($B425="N/A","N/A",IF(G425&gt;10,"No",IF(G425&lt;-10,"No","Yes")))</f>
        <v>N/A</v>
      </c>
      <c r="I425" s="104">
        <v>-8.23</v>
      </c>
      <c r="J425" s="104">
        <v>6.4950000000000001</v>
      </c>
      <c r="K425" s="55" t="s">
        <v>117</v>
      </c>
      <c r="L425" s="138" t="str">
        <f>IF(J425="Div by 0", "N/A", IF(K425="N/A","N/A", IF(J425&gt;VALUE(MID(K425,1,2)), "No", IF(J425&lt;-1*VALUE(MID(K425,1,2)), "No", "Yes"))))</f>
        <v>Yes</v>
      </c>
    </row>
    <row r="426" spans="1:12">
      <c r="A426" s="113" t="s">
        <v>595</v>
      </c>
      <c r="B426" s="57" t="s">
        <v>51</v>
      </c>
      <c r="C426" s="62">
        <v>16853.564445</v>
      </c>
      <c r="D426" s="56" t="str">
        <f>IF($B426="N/A","N/A",IF(C426&gt;10,"No",IF(C426&lt;-10,"No","Yes")))</f>
        <v>N/A</v>
      </c>
      <c r="E426" s="62">
        <v>16717.381126</v>
      </c>
      <c r="F426" s="56" t="str">
        <f>IF($B426="N/A","N/A",IF(E426&gt;10,"No",IF(E426&lt;-10,"No","Yes")))</f>
        <v>N/A</v>
      </c>
      <c r="G426" s="62">
        <v>17732.769238000001</v>
      </c>
      <c r="H426" s="56" t="str">
        <f>IF($B426="N/A","N/A",IF(G426&gt;10,"No",IF(G426&lt;-10,"No","Yes")))</f>
        <v>N/A</v>
      </c>
      <c r="I426" s="96">
        <v>-0.80800000000000005</v>
      </c>
      <c r="J426" s="96">
        <v>6.0739999999999998</v>
      </c>
      <c r="K426" s="57" t="s">
        <v>116</v>
      </c>
      <c r="L426" s="21" t="str">
        <f>IF(J426="Div by 0", "N/A", IF(K426="N/A","N/A", IF(J426&gt;VALUE(MID(K426,1,2)), "No", IF(J426&lt;-1*VALUE(MID(K426,1,2)), "No", "Yes"))))</f>
        <v>Yes</v>
      </c>
    </row>
    <row r="427" spans="1:12">
      <c r="A427" s="113" t="s">
        <v>598</v>
      </c>
      <c r="B427" s="57" t="s">
        <v>51</v>
      </c>
      <c r="C427" s="62">
        <v>1468.5366951000001</v>
      </c>
      <c r="D427" s="56" t="str">
        <f>IF($B427="N/A","N/A",IF(C427&gt;10,"No",IF(C427&lt;-10,"No","Yes")))</f>
        <v>N/A</v>
      </c>
      <c r="E427" s="62">
        <v>1725.8223441</v>
      </c>
      <c r="F427" s="56" t="str">
        <f>IF($B427="N/A","N/A",IF(E427&gt;10,"No",IF(E427&lt;-10,"No","Yes")))</f>
        <v>N/A</v>
      </c>
      <c r="G427" s="62">
        <v>1741.8830342000001</v>
      </c>
      <c r="H427" s="56" t="str">
        <f>IF($B427="N/A","N/A",IF(G427&gt;10,"No",IF(G427&lt;-10,"No","Yes")))</f>
        <v>N/A</v>
      </c>
      <c r="I427" s="96">
        <v>17.52</v>
      </c>
      <c r="J427" s="96">
        <v>0.93059999999999998</v>
      </c>
      <c r="K427" s="57" t="s">
        <v>116</v>
      </c>
      <c r="L427" s="21" t="str">
        <f>IF(J427="Div by 0", "N/A", IF(K427="N/A","N/A", IF(J427&gt;VALUE(MID(K427,1,2)), "No", IF(J427&lt;-1*VALUE(MID(K427,1,2)), "No", "Yes"))))</f>
        <v>Yes</v>
      </c>
    </row>
    <row r="428" spans="1:12">
      <c r="A428" s="113" t="s">
        <v>600</v>
      </c>
      <c r="B428" s="59" t="s">
        <v>51</v>
      </c>
      <c r="C428" s="64">
        <v>3186.9823500000002</v>
      </c>
      <c r="D428" s="112" t="str">
        <f>IF($B428="N/A","N/A",IF(C428&gt;10,"No",IF(C428&lt;-10,"No","Yes")))</f>
        <v>N/A</v>
      </c>
      <c r="E428" s="64">
        <v>3765.1647223</v>
      </c>
      <c r="F428" s="112" t="str">
        <f>IF($B428="N/A","N/A",IF(E428&gt;10,"No",IF(E428&lt;-10,"No","Yes")))</f>
        <v>N/A</v>
      </c>
      <c r="G428" s="64">
        <v>3879.6353730999999</v>
      </c>
      <c r="H428" s="112" t="str">
        <f>IF($B428="N/A","N/A",IF(G428&gt;10,"No",IF(G428&lt;-10,"No","Yes")))</f>
        <v>N/A</v>
      </c>
      <c r="I428" s="102">
        <v>18.14</v>
      </c>
      <c r="J428" s="102">
        <v>3.04</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17430.644178999999</v>
      </c>
      <c r="D430" s="54" t="str">
        <f>IF($B430="N/A","N/A",IF(C430&gt;10,"No",IF(C430&lt;-10,"No","Yes")))</f>
        <v>N/A</v>
      </c>
      <c r="E430" s="63">
        <v>15134.218422</v>
      </c>
      <c r="F430" s="54" t="str">
        <f>IF($B430="N/A","N/A",IF(E430&gt;10,"No",IF(E430&lt;-10,"No","Yes")))</f>
        <v>N/A</v>
      </c>
      <c r="G430" s="63">
        <v>16001.652754000001</v>
      </c>
      <c r="H430" s="54" t="str">
        <f>IF($B430="N/A","N/A",IF(G430&gt;10,"No",IF(G430&lt;-10,"No","Yes")))</f>
        <v>N/A</v>
      </c>
      <c r="I430" s="104">
        <v>-13.2</v>
      </c>
      <c r="J430" s="104">
        <v>5.7320000000000002</v>
      </c>
      <c r="K430" s="55" t="s">
        <v>117</v>
      </c>
      <c r="L430" s="138" t="str">
        <f>IF(J430="Div by 0", "N/A", IF(K430="N/A","N/A", IF(J430&gt;VALUE(MID(K430,1,2)), "No", IF(J430&lt;-1*VALUE(MID(K430,1,2)), "No", "Yes"))))</f>
        <v>Yes</v>
      </c>
    </row>
    <row r="431" spans="1:12">
      <c r="A431" s="113" t="s">
        <v>592</v>
      </c>
      <c r="B431" s="57" t="s">
        <v>51</v>
      </c>
      <c r="C431" s="62">
        <v>17629.352480000001</v>
      </c>
      <c r="D431" s="56" t="str">
        <f>IF($B431="N/A","N/A",IF(C431&gt;10,"No",IF(C431&lt;-10,"No","Yes")))</f>
        <v>N/A</v>
      </c>
      <c r="E431" s="62">
        <v>16095.174064999999</v>
      </c>
      <c r="F431" s="56" t="str">
        <f>IF($B431="N/A","N/A",IF(E431&gt;10,"No",IF(E431&lt;-10,"No","Yes")))</f>
        <v>N/A</v>
      </c>
      <c r="G431" s="62">
        <v>17191.204452999998</v>
      </c>
      <c r="H431" s="56" t="str">
        <f>IF($B431="N/A","N/A",IF(G431&gt;10,"No",IF(G431&lt;-10,"No","Yes")))</f>
        <v>N/A</v>
      </c>
      <c r="I431" s="96">
        <v>-8.6999999999999993</v>
      </c>
      <c r="J431" s="96">
        <v>6.81</v>
      </c>
      <c r="K431" s="57" t="s">
        <v>116</v>
      </c>
      <c r="L431" s="21" t="str">
        <f>IF(J431="Div by 0", "N/A", IF(K431="N/A","N/A", IF(J431&gt;VALUE(MID(K431,1,2)), "No", IF(J431&lt;-1*VALUE(MID(K431,1,2)), "No", "Yes"))))</f>
        <v>Yes</v>
      </c>
    </row>
    <row r="432" spans="1:12">
      <c r="A432" s="113" t="s">
        <v>595</v>
      </c>
      <c r="B432" s="57" t="s">
        <v>51</v>
      </c>
      <c r="C432" s="62">
        <v>17329.714206000001</v>
      </c>
      <c r="D432" s="56" t="str">
        <f>IF($B432="N/A","N/A",IF(C432&gt;10,"No",IF(C432&lt;-10,"No","Yes")))</f>
        <v>N/A</v>
      </c>
      <c r="E432" s="62">
        <v>14216.483326</v>
      </c>
      <c r="F432" s="56" t="str">
        <f>IF($B432="N/A","N/A",IF(E432&gt;10,"No",IF(E432&lt;-10,"No","Yes")))</f>
        <v>N/A</v>
      </c>
      <c r="G432" s="62">
        <v>14876.380031000001</v>
      </c>
      <c r="H432" s="56" t="str">
        <f>IF($B432="N/A","N/A",IF(G432&gt;10,"No",IF(G432&lt;-10,"No","Yes")))</f>
        <v>N/A</v>
      </c>
      <c r="I432" s="96">
        <v>-18</v>
      </c>
      <c r="J432" s="96">
        <v>4.6420000000000003</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83.901305155000003</v>
      </c>
      <c r="D434" s="10" t="str">
        <f t="shared" ref="D434:D447" si="114">IF($B434="N/A","N/A",IF(C434&gt;10,"No",IF(C434&lt;-10,"No","Yes")))</f>
        <v>N/A</v>
      </c>
      <c r="E434" s="51">
        <v>85.890752649000007</v>
      </c>
      <c r="F434" s="10" t="str">
        <f t="shared" ref="F434:F447" si="115">IF($B434="N/A","N/A",IF(E434&gt;10,"No",IF(E434&lt;-10,"No","Yes")))</f>
        <v>N/A</v>
      </c>
      <c r="G434" s="51">
        <v>89.029658007999998</v>
      </c>
      <c r="H434" s="10" t="str">
        <f t="shared" ref="H434:H447" si="116">IF($B434="N/A","N/A",IF(G434&gt;10,"No",IF(G434&lt;-10,"No","Yes")))</f>
        <v>N/A</v>
      </c>
      <c r="I434" s="96">
        <v>2.371</v>
      </c>
      <c r="J434" s="96">
        <v>3.6549999999999998</v>
      </c>
      <c r="K434" s="11" t="s">
        <v>115</v>
      </c>
      <c r="L434" s="21" t="str">
        <f t="shared" ref="L434:L471" si="117">IF(J434="Div by 0", "N/A", IF(K434="N/A","N/A", IF(J434&gt;VALUE(MID(K434,1,2)), "No", IF(J434&lt;-1*VALUE(MID(K434,1,2)), "No", "Yes"))))</f>
        <v>Yes</v>
      </c>
    </row>
    <row r="435" spans="1:12">
      <c r="A435" s="118" t="s">
        <v>152</v>
      </c>
      <c r="B435" s="70" t="s">
        <v>51</v>
      </c>
      <c r="C435" s="48">
        <v>188418</v>
      </c>
      <c r="D435" s="10" t="str">
        <f t="shared" si="114"/>
        <v>N/A</v>
      </c>
      <c r="E435" s="48">
        <v>187667</v>
      </c>
      <c r="F435" s="10" t="str">
        <f t="shared" si="115"/>
        <v>N/A</v>
      </c>
      <c r="G435" s="48">
        <v>196833</v>
      </c>
      <c r="H435" s="10" t="str">
        <f t="shared" si="116"/>
        <v>N/A</v>
      </c>
      <c r="I435" s="96">
        <v>-0.39900000000000002</v>
      </c>
      <c r="J435" s="96">
        <v>4.8840000000000003</v>
      </c>
      <c r="K435" s="11" t="s">
        <v>115</v>
      </c>
      <c r="L435" s="21" t="str">
        <f t="shared" si="117"/>
        <v>Yes</v>
      </c>
    </row>
    <row r="436" spans="1:12">
      <c r="A436" s="113" t="s">
        <v>592</v>
      </c>
      <c r="B436" s="57" t="s">
        <v>51</v>
      </c>
      <c r="C436" s="48">
        <v>7587</v>
      </c>
      <c r="D436" s="48" t="str">
        <f t="shared" si="114"/>
        <v>N/A</v>
      </c>
      <c r="E436" s="48">
        <v>7801</v>
      </c>
      <c r="F436" s="48" t="str">
        <f t="shared" si="115"/>
        <v>N/A</v>
      </c>
      <c r="G436" s="48">
        <v>7756</v>
      </c>
      <c r="H436" s="56" t="str">
        <f t="shared" si="116"/>
        <v>N/A</v>
      </c>
      <c r="I436" s="96">
        <v>2.8210000000000002</v>
      </c>
      <c r="J436" s="96">
        <v>-0.57699999999999996</v>
      </c>
      <c r="K436" s="57" t="s">
        <v>115</v>
      </c>
      <c r="L436" s="21" t="str">
        <f t="shared" si="117"/>
        <v>Yes</v>
      </c>
    </row>
    <row r="437" spans="1:12">
      <c r="A437" s="113" t="s">
        <v>595</v>
      </c>
      <c r="B437" s="57" t="s">
        <v>51</v>
      </c>
      <c r="C437" s="48">
        <v>25535</v>
      </c>
      <c r="D437" s="48" t="str">
        <f t="shared" si="114"/>
        <v>N/A</v>
      </c>
      <c r="E437" s="48">
        <v>27050</v>
      </c>
      <c r="F437" s="48" t="str">
        <f t="shared" si="115"/>
        <v>N/A</v>
      </c>
      <c r="G437" s="48">
        <v>28461</v>
      </c>
      <c r="H437" s="56" t="str">
        <f t="shared" si="116"/>
        <v>N/A</v>
      </c>
      <c r="I437" s="96">
        <v>5.9329999999999998</v>
      </c>
      <c r="J437" s="96">
        <v>5.2160000000000002</v>
      </c>
      <c r="K437" s="57" t="s">
        <v>115</v>
      </c>
      <c r="L437" s="21" t="str">
        <f t="shared" si="117"/>
        <v>Yes</v>
      </c>
    </row>
    <row r="438" spans="1:12">
      <c r="A438" s="113" t="s">
        <v>598</v>
      </c>
      <c r="B438" s="57" t="s">
        <v>51</v>
      </c>
      <c r="C438" s="48">
        <v>130532</v>
      </c>
      <c r="D438" s="48" t="str">
        <f t="shared" si="114"/>
        <v>N/A</v>
      </c>
      <c r="E438" s="48">
        <v>128822</v>
      </c>
      <c r="F438" s="48" t="str">
        <f t="shared" si="115"/>
        <v>N/A</v>
      </c>
      <c r="G438" s="48">
        <v>136980</v>
      </c>
      <c r="H438" s="56" t="str">
        <f t="shared" si="116"/>
        <v>N/A</v>
      </c>
      <c r="I438" s="96">
        <v>-1.31</v>
      </c>
      <c r="J438" s="96">
        <v>6.3330000000000002</v>
      </c>
      <c r="K438" s="57" t="s">
        <v>115</v>
      </c>
      <c r="L438" s="21" t="str">
        <f t="shared" si="117"/>
        <v>Yes</v>
      </c>
    </row>
    <row r="439" spans="1:12">
      <c r="A439" s="113" t="s">
        <v>600</v>
      </c>
      <c r="B439" s="57" t="s">
        <v>51</v>
      </c>
      <c r="C439" s="48">
        <v>24764</v>
      </c>
      <c r="D439" s="48" t="str">
        <f t="shared" si="114"/>
        <v>N/A</v>
      </c>
      <c r="E439" s="48">
        <v>23994</v>
      </c>
      <c r="F439" s="48" t="str">
        <f t="shared" si="115"/>
        <v>N/A</v>
      </c>
      <c r="G439" s="48">
        <v>23636</v>
      </c>
      <c r="H439" s="56" t="str">
        <f t="shared" si="116"/>
        <v>N/A</v>
      </c>
      <c r="I439" s="96">
        <v>-3.11</v>
      </c>
      <c r="J439" s="96">
        <v>-1.49</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995</v>
      </c>
      <c r="J440" s="96" t="s">
        <v>995</v>
      </c>
      <c r="K440" s="11" t="s">
        <v>115</v>
      </c>
      <c r="L440" s="21" t="str">
        <f t="shared" si="117"/>
        <v>N/A</v>
      </c>
    </row>
    <row r="441" spans="1:12">
      <c r="A441" s="153" t="s">
        <v>682</v>
      </c>
      <c r="B441" s="70" t="s">
        <v>51</v>
      </c>
      <c r="C441" s="51">
        <v>0</v>
      </c>
      <c r="D441" s="10" t="str">
        <f t="shared" si="114"/>
        <v>N/A</v>
      </c>
      <c r="E441" s="51">
        <v>0</v>
      </c>
      <c r="F441" s="10" t="str">
        <f t="shared" si="115"/>
        <v>N/A</v>
      </c>
      <c r="G441" s="51">
        <v>2.7886584059000001</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100</v>
      </c>
      <c r="D446" s="10" t="str">
        <f t="shared" si="114"/>
        <v>N/A</v>
      </c>
      <c r="E446" s="51">
        <v>100</v>
      </c>
      <c r="F446" s="10" t="str">
        <f t="shared" si="115"/>
        <v>N/A</v>
      </c>
      <c r="G446" s="51">
        <v>98.018116880999997</v>
      </c>
      <c r="H446" s="10" t="str">
        <f t="shared" si="116"/>
        <v>N/A</v>
      </c>
      <c r="I446" s="96">
        <v>0</v>
      </c>
      <c r="J446" s="96">
        <v>-1.98</v>
      </c>
      <c r="K446" s="11" t="s">
        <v>115</v>
      </c>
      <c r="L446" s="21" t="str">
        <f t="shared" si="117"/>
        <v>Yes</v>
      </c>
    </row>
    <row r="447" spans="1:12">
      <c r="A447" s="113" t="s">
        <v>688</v>
      </c>
      <c r="B447" s="57" t="s">
        <v>51</v>
      </c>
      <c r="C447" s="51">
        <v>0</v>
      </c>
      <c r="D447" s="56" t="str">
        <f t="shared" si="114"/>
        <v>N/A</v>
      </c>
      <c r="E447" s="51">
        <v>0</v>
      </c>
      <c r="F447" s="56" t="str">
        <f t="shared" si="115"/>
        <v>N/A</v>
      </c>
      <c r="G447" s="51">
        <v>0.63048370949999999</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0</v>
      </c>
      <c r="D449" s="10" t="str">
        <f>IF($B449="N/A","N/A",IF(C449&gt;10,"No",IF(C449&lt;-10,"No","Yes")))</f>
        <v>N/A</v>
      </c>
      <c r="E449" s="51">
        <v>0</v>
      </c>
      <c r="F449" s="10" t="str">
        <f>IF($B449="N/A","N/A",IF(E449&gt;10,"No",IF(E449&lt;-10,"No","Yes")))</f>
        <v>N/A</v>
      </c>
      <c r="G449" s="51">
        <v>5.3540882654999997</v>
      </c>
      <c r="H449" s="10" t="str">
        <f>IF($B449="N/A","N/A",IF(G449&gt;10,"No",IF(G449&lt;-10,"No","Yes")))</f>
        <v>N/A</v>
      </c>
      <c r="I449" s="96" t="s">
        <v>995</v>
      </c>
      <c r="J449" s="96" t="s">
        <v>995</v>
      </c>
      <c r="K449" s="11" t="s">
        <v>115</v>
      </c>
      <c r="L449" s="21" t="str">
        <f t="shared" si="117"/>
        <v>N/A</v>
      </c>
    </row>
    <row r="450" spans="1:12">
      <c r="A450" s="118" t="s">
        <v>402</v>
      </c>
      <c r="B450" s="70" t="s">
        <v>51</v>
      </c>
      <c r="C450" s="51">
        <v>72.290167335999996</v>
      </c>
      <c r="D450" s="10" t="str">
        <f>IF($B450="N/A","N/A",IF(C450&gt;10,"No",IF(C450&lt;-10,"No","Yes")))</f>
        <v>N/A</v>
      </c>
      <c r="E450" s="51">
        <v>74.212171194999996</v>
      </c>
      <c r="F450" s="10" t="str">
        <f>IF($B450="N/A","N/A",IF(E450&gt;10,"No",IF(E450&lt;-10,"No","Yes")))</f>
        <v>N/A</v>
      </c>
      <c r="G450" s="51">
        <v>70.056448853999996</v>
      </c>
      <c r="H450" s="10" t="str">
        <f>IF($B450="N/A","N/A",IF(G450&gt;10,"No",IF(G450&lt;-10,"No","Yes")))</f>
        <v>N/A</v>
      </c>
      <c r="I450" s="96">
        <v>2.6589999999999998</v>
      </c>
      <c r="J450" s="96">
        <v>-5.6</v>
      </c>
      <c r="K450" s="11" t="s">
        <v>115</v>
      </c>
      <c r="L450" s="21" t="str">
        <f t="shared" si="117"/>
        <v>Yes</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0</v>
      </c>
      <c r="D452" s="10" t="str">
        <f>IF($B452="N/A","N/A",IF(C452&gt;10,"No",IF(C452&lt;-10,"No","Yes")))</f>
        <v>N/A</v>
      </c>
      <c r="E452" s="51">
        <v>0</v>
      </c>
      <c r="F452" s="10" t="str">
        <f>IF($B452="N/A","N/A",IF(E452&gt;10,"No",IF(E452&lt;-10,"No","Yes")))</f>
        <v>N/A</v>
      </c>
      <c r="G452" s="51">
        <v>3.6845983788000001</v>
      </c>
      <c r="H452" s="10" t="str">
        <f>IF($B452="N/A","N/A",IF(G452&gt;10,"No",IF(G452&lt;-10,"No","Yes")))</f>
        <v>N/A</v>
      </c>
      <c r="I452" s="96" t="s">
        <v>995</v>
      </c>
      <c r="J452" s="96" t="s">
        <v>995</v>
      </c>
      <c r="K452" s="11" t="s">
        <v>115</v>
      </c>
      <c r="L452" s="21" t="str">
        <f t="shared" si="117"/>
        <v>N/A</v>
      </c>
    </row>
    <row r="453" spans="1:12">
      <c r="A453" s="120" t="s">
        <v>404</v>
      </c>
      <c r="B453" s="70" t="s">
        <v>51</v>
      </c>
      <c r="C453" s="51">
        <v>86.285375024999993</v>
      </c>
      <c r="D453" s="10" t="str">
        <f>IF($B453="N/A","N/A",IF(C453&gt;10,"No",IF(C453&lt;-10,"No","Yes")))</f>
        <v>N/A</v>
      </c>
      <c r="E453" s="51">
        <v>87.290328763999995</v>
      </c>
      <c r="F453" s="10" t="str">
        <f>IF($B453="N/A","N/A",IF(E453&gt;10,"No",IF(E453&lt;-10,"No","Yes")))</f>
        <v>N/A</v>
      </c>
      <c r="G453" s="51">
        <v>84.303610906000003</v>
      </c>
      <c r="H453" s="10" t="str">
        <f>IF($B453="N/A","N/A",IF(G453&gt;10,"No",IF(G453&lt;-10,"No","Yes")))</f>
        <v>N/A</v>
      </c>
      <c r="I453" s="96">
        <v>1.165</v>
      </c>
      <c r="J453" s="96">
        <v>-3.42</v>
      </c>
      <c r="K453" s="11" t="s">
        <v>115</v>
      </c>
      <c r="L453" s="21" t="str">
        <f t="shared" si="117"/>
        <v>Yes</v>
      </c>
    </row>
    <row r="454" spans="1:12">
      <c r="A454" s="118" t="s">
        <v>384</v>
      </c>
      <c r="B454" s="70" t="s">
        <v>51</v>
      </c>
      <c r="C454" s="39">
        <v>173189</v>
      </c>
      <c r="D454" s="10" t="str">
        <f t="shared" ref="D454:D470" si="118">IF($B454="N/A","N/A",IF(C454&gt;10,"No",IF(C454&lt;-10,"No","Yes")))</f>
        <v>N/A</v>
      </c>
      <c r="E454" s="39">
        <v>173426</v>
      </c>
      <c r="F454" s="10" t="str">
        <f t="shared" ref="F454:F470" si="119">IF($B454="N/A","N/A",IF(E454&gt;10,"No",IF(E454&lt;-10,"No","Yes")))</f>
        <v>N/A</v>
      </c>
      <c r="G454" s="39">
        <v>177248</v>
      </c>
      <c r="H454" s="10" t="str">
        <f t="shared" ref="H454:H470" si="120">IF($B454="N/A","N/A",IF(G454&gt;10,"No",IF(G454&lt;-10,"No","Yes")))</f>
        <v>N/A</v>
      </c>
      <c r="I454" s="96">
        <v>0.1368</v>
      </c>
      <c r="J454" s="96">
        <v>2.2040000000000002</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79.589350362999994</v>
      </c>
      <c r="D458" s="10" t="str">
        <f t="shared" si="118"/>
        <v>N/A</v>
      </c>
      <c r="E458" s="41">
        <v>80.704738621000004</v>
      </c>
      <c r="F458" s="10" t="str">
        <f t="shared" si="119"/>
        <v>N/A</v>
      </c>
      <c r="G458" s="41">
        <v>85.514646146000004</v>
      </c>
      <c r="H458" s="10" t="str">
        <f t="shared" si="120"/>
        <v>N/A</v>
      </c>
      <c r="I458" s="96">
        <v>1.401</v>
      </c>
      <c r="J458" s="96">
        <v>5.96</v>
      </c>
      <c r="K458" s="11" t="s">
        <v>115</v>
      </c>
      <c r="L458" s="21" t="str">
        <f t="shared" si="117"/>
        <v>Yes</v>
      </c>
    </row>
    <row r="459" spans="1:12">
      <c r="A459" s="153" t="s">
        <v>693</v>
      </c>
      <c r="B459" s="70" t="s">
        <v>51</v>
      </c>
      <c r="C459" s="41">
        <v>0</v>
      </c>
      <c r="D459" s="10" t="str">
        <f t="shared" si="118"/>
        <v>N/A</v>
      </c>
      <c r="E459" s="41">
        <v>0</v>
      </c>
      <c r="F459" s="10" t="str">
        <f t="shared" si="119"/>
        <v>N/A</v>
      </c>
      <c r="G459" s="41">
        <v>0.4174941325</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20.410649636999999</v>
      </c>
      <c r="D470" s="10" t="str">
        <f t="shared" si="118"/>
        <v>N/A</v>
      </c>
      <c r="E470" s="41">
        <v>19.294684765</v>
      </c>
      <c r="F470" s="10" t="str">
        <f t="shared" si="119"/>
        <v>N/A</v>
      </c>
      <c r="G470" s="41">
        <v>14.067295541</v>
      </c>
      <c r="H470" s="10" t="str">
        <f t="shared" si="120"/>
        <v>N/A</v>
      </c>
      <c r="I470" s="96">
        <v>-5.47</v>
      </c>
      <c r="J470" s="96">
        <v>-27.1</v>
      </c>
      <c r="K470" s="11" t="s">
        <v>115</v>
      </c>
      <c r="L470" s="21" t="str">
        <f t="shared" si="117"/>
        <v>No</v>
      </c>
    </row>
    <row r="471" spans="1:12">
      <c r="A471" s="153" t="s">
        <v>635</v>
      </c>
      <c r="B471" s="121" t="s">
        <v>0</v>
      </c>
      <c r="C471" s="42">
        <v>0</v>
      </c>
      <c r="D471" s="52" t="str">
        <f>IF($B471="N/A","N/A",IF(C471&gt;=5,"No",IF(C471&lt;0,"No","Yes")))</f>
        <v>Yes</v>
      </c>
      <c r="E471" s="42">
        <v>5.7661479999999998E-4</v>
      </c>
      <c r="F471" s="52" t="str">
        <f>IF($B471="N/A","N/A",IF(E471&gt;=5,"No",IF(E471&lt;0,"No","Yes")))</f>
        <v>Yes</v>
      </c>
      <c r="G471" s="42">
        <v>5.6418129999999996E-4</v>
      </c>
      <c r="H471" s="52" t="str">
        <f>IF($B471="N/A","N/A",IF(G471&gt;=5,"No",IF(G471&lt;0,"No","Yes")))</f>
        <v>Yes</v>
      </c>
      <c r="I471" s="102" t="s">
        <v>995</v>
      </c>
      <c r="J471" s="102">
        <v>-2.16</v>
      </c>
      <c r="K471" s="53" t="s">
        <v>115</v>
      </c>
      <c r="L471" s="43" t="str">
        <f t="shared" si="117"/>
        <v>Yes</v>
      </c>
    </row>
    <row r="472" spans="1:12">
      <c r="A472" s="218" t="s">
        <v>28</v>
      </c>
      <c r="B472" s="210"/>
      <c r="C472" s="210"/>
      <c r="D472" s="210"/>
      <c r="E472" s="210"/>
      <c r="F472" s="210"/>
      <c r="G472" s="210"/>
      <c r="H472" s="210"/>
      <c r="I472" s="210"/>
      <c r="J472" s="210"/>
      <c r="K472" s="210"/>
      <c r="L472" s="211"/>
    </row>
    <row r="473" spans="1:12">
      <c r="A473" s="118" t="s">
        <v>601</v>
      </c>
      <c r="B473" s="114" t="s">
        <v>51</v>
      </c>
      <c r="C473" s="65">
        <v>1210468</v>
      </c>
      <c r="D473" s="103" t="str">
        <f>IF($B473="N/A","N/A",IF(C473&gt;10,"No",IF(C473&lt;-10,"No","Yes")))</f>
        <v>N/A</v>
      </c>
      <c r="E473" s="65">
        <v>6744296</v>
      </c>
      <c r="F473" s="103" t="str">
        <f>IF($B473="N/A","N/A",IF(E473&gt;10,"No",IF(E473&lt;-10,"No","Yes")))</f>
        <v>N/A</v>
      </c>
      <c r="G473" s="65">
        <v>8676556</v>
      </c>
      <c r="H473" s="103" t="str">
        <f>IF($B473="N/A","N/A",IF(G473&gt;10,"No",IF(G473&lt;-10,"No","Yes")))</f>
        <v>N/A</v>
      </c>
      <c r="I473" s="104">
        <v>457.2</v>
      </c>
      <c r="J473" s="104">
        <v>28.65</v>
      </c>
      <c r="K473" s="66" t="s">
        <v>117</v>
      </c>
      <c r="L473" s="138" t="str">
        <f t="shared" ref="L473:L484" si="121">IF(J473="Div by 0", "N/A", IF(K473="N/A","N/A", IF(J473&gt;VALUE(MID(K473,1,2)), "No", IF(J473&lt;-1*VALUE(MID(K473,1,2)), "No", "Yes"))))</f>
        <v>No</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1811248</v>
      </c>
      <c r="H475" s="10" t="str">
        <f>IF($B475="N/A","N/A",IF(G475&gt;10,"No",IF(G475&lt;-10,"No","Yes")))</f>
        <v>N/A</v>
      </c>
      <c r="I475" s="96" t="s">
        <v>995</v>
      </c>
      <c r="J475" s="96" t="s">
        <v>995</v>
      </c>
      <c r="K475" s="11" t="s">
        <v>117</v>
      </c>
      <c r="L475" s="21" t="str">
        <f t="shared" si="121"/>
        <v>N/A</v>
      </c>
    </row>
    <row r="476" spans="1:12">
      <c r="A476" s="153" t="s">
        <v>604</v>
      </c>
      <c r="B476" s="70" t="s">
        <v>51</v>
      </c>
      <c r="C476" s="40">
        <v>1210468</v>
      </c>
      <c r="D476" s="10" t="str">
        <f>IF($B476="N/A","N/A",IF(C476&gt;10,"No",IF(C476&lt;-10,"No","Yes")))</f>
        <v>N/A</v>
      </c>
      <c r="E476" s="40">
        <v>6744296</v>
      </c>
      <c r="F476" s="10" t="str">
        <f>IF($B476="N/A","N/A",IF(E476&gt;10,"No",IF(E476&lt;-10,"No","Yes")))</f>
        <v>N/A</v>
      </c>
      <c r="G476" s="40">
        <v>6865308</v>
      </c>
      <c r="H476" s="10" t="str">
        <f>IF($B476="N/A","N/A",IF(G476&gt;10,"No",IF(G476&lt;-10,"No","Yes")))</f>
        <v>N/A</v>
      </c>
      <c r="I476" s="96">
        <v>457.2</v>
      </c>
      <c r="J476" s="96">
        <v>1.794</v>
      </c>
      <c r="K476" s="11" t="s">
        <v>117</v>
      </c>
      <c r="L476" s="21" t="str">
        <f t="shared" si="121"/>
        <v>Yes</v>
      </c>
    </row>
    <row r="477" spans="1:12">
      <c r="A477" s="118" t="s">
        <v>605</v>
      </c>
      <c r="B477" s="122" t="s">
        <v>29</v>
      </c>
      <c r="C477" s="41">
        <v>0.18038110139999999</v>
      </c>
      <c r="D477" s="10" t="str">
        <f>IF($B477="N/A","N/A",IF(C477&gt;2,"No",IF(C477&lt;0.9,"No","Yes")))</f>
        <v>No</v>
      </c>
      <c r="E477" s="41">
        <v>0.99223233639999997</v>
      </c>
      <c r="F477" s="10" t="str">
        <f>IF($B477="N/A","N/A",IF(E477&gt;2,"No",IF(E477&lt;0.9,"No","Yes")))</f>
        <v>Yes</v>
      </c>
      <c r="G477" s="41">
        <v>1.0025646351999999</v>
      </c>
      <c r="H477" s="10" t="str">
        <f>IF($B477="N/A","N/A",IF(G477&gt;2,"No",IF(G477&lt;0.9,"No","Yes")))</f>
        <v>Yes</v>
      </c>
      <c r="I477" s="96">
        <v>450.1</v>
      </c>
      <c r="J477" s="96">
        <v>1.0409999999999999</v>
      </c>
      <c r="K477" s="11" t="s">
        <v>117</v>
      </c>
      <c r="L477" s="21" t="str">
        <f t="shared" si="121"/>
        <v>Yes</v>
      </c>
    </row>
    <row r="478" spans="1:12">
      <c r="A478" s="153" t="s">
        <v>602</v>
      </c>
      <c r="B478" s="122" t="s">
        <v>29</v>
      </c>
      <c r="C478" s="41" t="s">
        <v>995</v>
      </c>
      <c r="D478" s="10" t="str">
        <f>IF($B478="N/A","N/A",IF(C478&gt;2,"No",IF(C478&lt;0.9,"No","Yes")))</f>
        <v>No</v>
      </c>
      <c r="E478" s="41" t="s">
        <v>995</v>
      </c>
      <c r="F478" s="10" t="str">
        <f>IF($B478="N/A","N/A",IF(E478&gt;2,"No",IF(E478&lt;0.9,"No","Yes")))</f>
        <v>No</v>
      </c>
      <c r="G478" s="41" t="s">
        <v>995</v>
      </c>
      <c r="H478" s="10" t="str">
        <f>IF($B478="N/A","N/A",IF(G478&gt;2,"No",IF(G478&lt;0.9,"No","Yes")))</f>
        <v>No</v>
      </c>
      <c r="I478" s="96" t="s">
        <v>995</v>
      </c>
      <c r="J478" s="96" t="s">
        <v>995</v>
      </c>
      <c r="K478" s="11" t="s">
        <v>117</v>
      </c>
      <c r="L478" s="21" t="str">
        <f t="shared" si="121"/>
        <v>N/A</v>
      </c>
    </row>
    <row r="479" spans="1:12">
      <c r="A479" s="153" t="s">
        <v>603</v>
      </c>
      <c r="B479" s="122" t="s">
        <v>29</v>
      </c>
      <c r="C479" s="41" t="s">
        <v>995</v>
      </c>
      <c r="D479" s="10" t="str">
        <f>IF($B479="N/A","N/A",IF(C479&gt;2,"No",IF(C479&lt;0.9,"No","Yes")))</f>
        <v>No</v>
      </c>
      <c r="E479" s="41" t="s">
        <v>995</v>
      </c>
      <c r="F479" s="10" t="str">
        <f>IF($B479="N/A","N/A",IF(E479&gt;2,"No",IF(E479&lt;0.9,"No","Yes")))</f>
        <v>No</v>
      </c>
      <c r="G479" s="41">
        <v>1.9206306930000001</v>
      </c>
      <c r="H479" s="10" t="str">
        <f>IF($B479="N/A","N/A",IF(G479&gt;2,"No",IF(G479&lt;0.9,"No","Yes")))</f>
        <v>Yes</v>
      </c>
      <c r="I479" s="96" t="s">
        <v>995</v>
      </c>
      <c r="J479" s="96" t="s">
        <v>995</v>
      </c>
      <c r="K479" s="11" t="s">
        <v>117</v>
      </c>
      <c r="L479" s="21" t="str">
        <f t="shared" si="121"/>
        <v>N/A</v>
      </c>
    </row>
    <row r="480" spans="1:12">
      <c r="A480" s="153" t="s">
        <v>604</v>
      </c>
      <c r="B480" s="122" t="s">
        <v>29</v>
      </c>
      <c r="C480" s="41">
        <v>0.18038110139999999</v>
      </c>
      <c r="D480" s="10" t="str">
        <f>IF($B480="N/A","N/A",IF(C480&gt;2,"No",IF(C480&lt;0.9,"No","Yes")))</f>
        <v>No</v>
      </c>
      <c r="E480" s="41">
        <v>0.99223233639999997</v>
      </c>
      <c r="F480" s="10" t="str">
        <f>IF($B480="N/A","N/A",IF(E480&gt;2,"No",IF(E480&lt;0.9,"No","Yes")))</f>
        <v>Yes</v>
      </c>
      <c r="G480" s="41">
        <v>0.99237348859999996</v>
      </c>
      <c r="H480" s="10" t="str">
        <f>IF($B480="N/A","N/A",IF(G480&gt;2,"No",IF(G480&lt;0.9,"No","Yes")))</f>
        <v>Yes</v>
      </c>
      <c r="I480" s="96">
        <v>450.1</v>
      </c>
      <c r="J480" s="96">
        <v>1.4200000000000001E-2</v>
      </c>
      <c r="K480" s="11" t="s">
        <v>117</v>
      </c>
      <c r="L480" s="21" t="str">
        <f t="shared" si="121"/>
        <v>Yes</v>
      </c>
    </row>
    <row r="481" spans="1:12">
      <c r="A481" s="118" t="s">
        <v>606</v>
      </c>
      <c r="B481" s="70" t="s">
        <v>51</v>
      </c>
      <c r="C481" s="40">
        <v>0.72161024979999999</v>
      </c>
      <c r="D481" s="10" t="str">
        <f>IF($B481="N/A","N/A",IF(C481&gt;10,"No",IF(C481&lt;-10,"No","Yes")))</f>
        <v>N/A</v>
      </c>
      <c r="E481" s="40">
        <v>3.9702479942000002</v>
      </c>
      <c r="F481" s="10" t="str">
        <f>IF($B481="N/A","N/A",IF(E481&gt;10,"No",IF(E481&lt;-10,"No","Yes")))</f>
        <v>N/A</v>
      </c>
      <c r="G481" s="40">
        <v>4.9647926289999997</v>
      </c>
      <c r="H481" s="10" t="str">
        <f>IF($B481="N/A","N/A",IF(G481&gt;10,"No",IF(G481&lt;-10,"No","Yes")))</f>
        <v>N/A</v>
      </c>
      <c r="I481" s="96">
        <v>450.2</v>
      </c>
      <c r="J481" s="96">
        <v>25.05</v>
      </c>
      <c r="K481" s="11" t="s">
        <v>117</v>
      </c>
      <c r="L481" s="21" t="str">
        <f t="shared" si="121"/>
        <v>No</v>
      </c>
    </row>
    <row r="482" spans="1:12">
      <c r="A482" s="153" t="s">
        <v>602</v>
      </c>
      <c r="B482" s="70" t="s">
        <v>51</v>
      </c>
      <c r="C482" s="40" t="s">
        <v>995</v>
      </c>
      <c r="D482" s="10" t="str">
        <f>IF($B482="N/A","N/A",IF(C482&gt;10,"No",IF(C482&lt;-10,"No","Yes")))</f>
        <v>N/A</v>
      </c>
      <c r="E482" s="40" t="s">
        <v>995</v>
      </c>
      <c r="F482" s="10" t="str">
        <f>IF($B482="N/A","N/A",IF(E482&gt;10,"No",IF(E482&lt;-10,"No","Yes")))</f>
        <v>N/A</v>
      </c>
      <c r="G482" s="40" t="s">
        <v>995</v>
      </c>
      <c r="H482" s="10" t="str">
        <f>IF($B482="N/A","N/A",IF(G482&gt;10,"No",IF(G482&lt;-10,"No","Yes")))</f>
        <v>N/A</v>
      </c>
      <c r="I482" s="96" t="s">
        <v>995</v>
      </c>
      <c r="J482" s="96" t="s">
        <v>995</v>
      </c>
      <c r="K482" s="11" t="s">
        <v>117</v>
      </c>
      <c r="L482" s="21" t="str">
        <f t="shared" si="121"/>
        <v>N/A</v>
      </c>
    </row>
    <row r="483" spans="1:12">
      <c r="A483" s="153" t="s">
        <v>603</v>
      </c>
      <c r="B483" s="70" t="s">
        <v>51</v>
      </c>
      <c r="C483" s="40" t="s">
        <v>995</v>
      </c>
      <c r="D483" s="10" t="str">
        <f>IF($B483="N/A","N/A",IF(C483&gt;10,"No",IF(C483&lt;-10,"No","Yes")))</f>
        <v>N/A</v>
      </c>
      <c r="E483" s="40" t="s">
        <v>995</v>
      </c>
      <c r="F483" s="10" t="str">
        <f>IF($B483="N/A","N/A",IF(E483&gt;10,"No",IF(E483&lt;-10,"No","Yes")))</f>
        <v>N/A</v>
      </c>
      <c r="G483" s="40">
        <v>96.481542641000004</v>
      </c>
      <c r="H483" s="10" t="str">
        <f>IF($B483="N/A","N/A",IF(G483&gt;10,"No",IF(G483&lt;-10,"No","Yes")))</f>
        <v>N/A</v>
      </c>
      <c r="I483" s="96" t="s">
        <v>995</v>
      </c>
      <c r="J483" s="96" t="s">
        <v>995</v>
      </c>
      <c r="K483" s="11" t="s">
        <v>117</v>
      </c>
      <c r="L483" s="21" t="str">
        <f t="shared" si="121"/>
        <v>N/A</v>
      </c>
    </row>
    <row r="484" spans="1:12">
      <c r="A484" s="153" t="s">
        <v>604</v>
      </c>
      <c r="B484" s="101" t="s">
        <v>51</v>
      </c>
      <c r="C484" s="44">
        <v>0.72161024979999999</v>
      </c>
      <c r="D484" s="52" t="str">
        <f>IF($B484="N/A","N/A",IF(C484&gt;10,"No",IF(C484&lt;-10,"No","Yes")))</f>
        <v>N/A</v>
      </c>
      <c r="E484" s="44">
        <v>3.9702479942000002</v>
      </c>
      <c r="F484" s="52" t="str">
        <f>IF($B484="N/A","N/A",IF(E484&gt;10,"No",IF(E484&lt;-10,"No","Yes")))</f>
        <v>N/A</v>
      </c>
      <c r="G484" s="44">
        <v>3.9701508937000001</v>
      </c>
      <c r="H484" s="52" t="str">
        <f>IF($B484="N/A","N/A",IF(G484&gt;10,"No",IF(G484&lt;-10,"No","Yes")))</f>
        <v>N/A</v>
      </c>
      <c r="I484" s="102">
        <v>450.2</v>
      </c>
      <c r="J484" s="102">
        <v>-2E-3</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1623916</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21477001</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6730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1210468</v>
      </c>
      <c r="D490" s="103" t="str">
        <f>IF($B490="N/A","N/A",IF(C490&gt;10,"No",IF(C490&lt;-10,"No","Yes")))</f>
        <v>N/A</v>
      </c>
      <c r="E490" s="63">
        <v>6744296</v>
      </c>
      <c r="F490" s="103" t="str">
        <f>IF($B490="N/A","N/A",IF(E490&gt;10,"No",IF(E490&lt;-10,"No","Yes")))</f>
        <v>N/A</v>
      </c>
      <c r="G490" s="63">
        <v>7052640</v>
      </c>
      <c r="H490" s="103" t="str">
        <f>IF($B490="N/A","N/A",IF(G490&gt;10,"No",IF(G490&lt;-10,"No","Yes")))</f>
        <v>N/A</v>
      </c>
      <c r="I490" s="104">
        <v>457.2</v>
      </c>
      <c r="J490" s="104">
        <v>4.5720000000000001</v>
      </c>
      <c r="K490" s="66" t="s">
        <v>117</v>
      </c>
      <c r="L490" s="138" t="str">
        <f>IF(J490="Div by 0", "N/A", IF(K490="N/A","N/A", IF(J490&gt;VALUE(MID(K490,1,2)), "No", IF(J490&lt;-1*VALUE(MID(K490,1,2)), "No", "Yes"))))</f>
        <v>Yes</v>
      </c>
    </row>
    <row r="491" spans="1:12">
      <c r="A491" s="69" t="s">
        <v>607</v>
      </c>
      <c r="B491" s="101" t="s">
        <v>51</v>
      </c>
      <c r="C491" s="58">
        <v>188418</v>
      </c>
      <c r="D491" s="52" t="str">
        <f>IF($B491="N/A","N/A",IF(C491&gt;10,"No",IF(C491&lt;-10,"No","Yes")))</f>
        <v>N/A</v>
      </c>
      <c r="E491" s="58">
        <v>187667</v>
      </c>
      <c r="F491" s="52" t="str">
        <f>IF($B491="N/A","N/A",IF(E491&gt;10,"No",IF(E491&lt;-10,"No","Yes")))</f>
        <v>N/A</v>
      </c>
      <c r="G491" s="58">
        <v>190103</v>
      </c>
      <c r="H491" s="52" t="str">
        <f>IF($B491="N/A","N/A",IF(G491&gt;10,"No",IF(G491&lt;-10,"No","Yes")))</f>
        <v>N/A</v>
      </c>
      <c r="I491" s="102">
        <v>-0.39900000000000002</v>
      </c>
      <c r="J491" s="102">
        <v>1.298</v>
      </c>
      <c r="K491" s="53" t="s">
        <v>117</v>
      </c>
      <c r="L491" s="43" t="str">
        <f>IF(J491="Div by 0", "N/A", IF(K491="N/A","N/A", IF(J491&gt;VALUE(MID(K491,1,2)), "No", IF(J491&lt;-1*VALUE(MID(K491,1,2)), "No", "Yes"))))</f>
        <v>Yes</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t="s">
        <v>995</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t="s">
        <v>995</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t="s">
        <v>995</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t="s">
        <v>995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t="s">
        <v>995</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t="s">
        <v>995</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t="s">
        <v>995</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t="s">
        <v>995</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201922</v>
      </c>
      <c r="D522" s="56" t="str">
        <f t="shared" ref="D522:D554" si="126">IF($B522="N/A","N/A",IF(C522&gt;10,"No",IF(C522&lt;-10,"No","Yes")))</f>
        <v>N/A</v>
      </c>
      <c r="E522" s="50">
        <v>195457</v>
      </c>
      <c r="F522" s="56" t="str">
        <f t="shared" ref="F522:F554" si="127">IF($B522="N/A","N/A",IF(E522&gt;10,"No",IF(E522&lt;-10,"No","Yes")))</f>
        <v>N/A</v>
      </c>
      <c r="G522" s="50">
        <v>197703</v>
      </c>
      <c r="H522" s="56" t="str">
        <f t="shared" ref="H522:H554" si="128">IF($B522="N/A","N/A",IF(G522&gt;10,"No",IF(G522&lt;-10,"No","Yes")))</f>
        <v>N/A</v>
      </c>
      <c r="I522" s="51">
        <v>-3.2</v>
      </c>
      <c r="J522" s="51">
        <v>1.149</v>
      </c>
      <c r="K522" s="55" t="s">
        <v>117</v>
      </c>
      <c r="L522" s="21" t="str">
        <f t="shared" ref="L522:L554" si="129">IF(J522="Div by 0", "N/A", IF(K522="N/A","N/A", IF(J522&gt;VALUE(MID(K522,1,2)), "No", IF(J522&lt;-1*VALUE(MID(K522,1,2)), "No", "Yes"))))</f>
        <v>Yes</v>
      </c>
    </row>
    <row r="523" spans="1:12">
      <c r="A523" s="118" t="s">
        <v>33</v>
      </c>
      <c r="B523" s="70" t="s">
        <v>51</v>
      </c>
      <c r="C523" s="39">
        <v>171086</v>
      </c>
      <c r="D523" s="10" t="str">
        <f t="shared" si="126"/>
        <v>N/A</v>
      </c>
      <c r="E523" s="39">
        <v>167209</v>
      </c>
      <c r="F523" s="10" t="str">
        <f t="shared" si="127"/>
        <v>N/A</v>
      </c>
      <c r="G523" s="39">
        <v>167381</v>
      </c>
      <c r="H523" s="10" t="str">
        <f t="shared" si="128"/>
        <v>N/A</v>
      </c>
      <c r="I523" s="96">
        <v>-2.27</v>
      </c>
      <c r="J523" s="96">
        <v>0.10290000000000001</v>
      </c>
      <c r="K523" s="11" t="s">
        <v>117</v>
      </c>
      <c r="L523" s="21" t="str">
        <f t="shared" si="129"/>
        <v>Yes</v>
      </c>
    </row>
    <row r="524" spans="1:12">
      <c r="A524" s="118" t="s">
        <v>408</v>
      </c>
      <c r="B524" s="70" t="s">
        <v>51</v>
      </c>
      <c r="C524" s="39">
        <v>154421.25</v>
      </c>
      <c r="D524" s="10" t="str">
        <f t="shared" si="126"/>
        <v>N/A</v>
      </c>
      <c r="E524" s="39">
        <v>154179.79999999999</v>
      </c>
      <c r="F524" s="10" t="str">
        <f t="shared" si="127"/>
        <v>N/A</v>
      </c>
      <c r="G524" s="39">
        <v>151916.15</v>
      </c>
      <c r="H524" s="10" t="str">
        <f t="shared" si="128"/>
        <v>N/A</v>
      </c>
      <c r="I524" s="96">
        <v>-0.156</v>
      </c>
      <c r="J524" s="96">
        <v>-1.47</v>
      </c>
      <c r="K524" s="11" t="s">
        <v>117</v>
      </c>
      <c r="L524" s="21" t="str">
        <f t="shared" si="129"/>
        <v>Yes</v>
      </c>
    </row>
    <row r="525" spans="1:12">
      <c r="A525" s="69" t="s">
        <v>591</v>
      </c>
      <c r="B525" s="70" t="s">
        <v>51</v>
      </c>
      <c r="C525" s="39">
        <v>469</v>
      </c>
      <c r="D525" s="10" t="str">
        <f t="shared" si="126"/>
        <v>N/A</v>
      </c>
      <c r="E525" s="39">
        <v>465</v>
      </c>
      <c r="F525" s="10" t="str">
        <f t="shared" si="127"/>
        <v>N/A</v>
      </c>
      <c r="G525" s="39">
        <v>390</v>
      </c>
      <c r="H525" s="10" t="str">
        <f t="shared" si="128"/>
        <v>N/A</v>
      </c>
      <c r="I525" s="96">
        <v>-0.85299999999999998</v>
      </c>
      <c r="J525" s="96">
        <v>-16.100000000000001</v>
      </c>
      <c r="K525" s="11" t="s">
        <v>116</v>
      </c>
      <c r="L525" s="21" t="str">
        <f t="shared" si="129"/>
        <v>No</v>
      </c>
    </row>
    <row r="526" spans="1:12">
      <c r="A526" s="153" t="s">
        <v>787</v>
      </c>
      <c r="B526" s="70" t="s">
        <v>51</v>
      </c>
      <c r="C526" s="39">
        <v>164</v>
      </c>
      <c r="D526" s="10" t="str">
        <f t="shared" si="126"/>
        <v>N/A</v>
      </c>
      <c r="E526" s="39">
        <v>152</v>
      </c>
      <c r="F526" s="10" t="str">
        <f t="shared" si="127"/>
        <v>N/A</v>
      </c>
      <c r="G526" s="39">
        <v>158</v>
      </c>
      <c r="H526" s="10" t="str">
        <f t="shared" si="128"/>
        <v>N/A</v>
      </c>
      <c r="I526" s="96">
        <v>-7.32</v>
      </c>
      <c r="J526" s="96">
        <v>3.9470000000000001</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9</v>
      </c>
      <c r="D528" s="10" t="str">
        <f t="shared" si="126"/>
        <v>N/A</v>
      </c>
      <c r="E528" s="39">
        <v>8</v>
      </c>
      <c r="F528" s="10" t="str">
        <f t="shared" si="127"/>
        <v>N/A</v>
      </c>
      <c r="G528" s="39">
        <v>8</v>
      </c>
      <c r="H528" s="10" t="str">
        <f t="shared" si="128"/>
        <v>N/A</v>
      </c>
      <c r="I528" s="96">
        <v>-11.1</v>
      </c>
      <c r="J528" s="96">
        <v>0</v>
      </c>
      <c r="K528" s="11" t="s">
        <v>116</v>
      </c>
      <c r="L528" s="21" t="str">
        <f t="shared" si="129"/>
        <v>Yes</v>
      </c>
    </row>
    <row r="529" spans="1:12">
      <c r="A529" s="153" t="s">
        <v>790</v>
      </c>
      <c r="B529" s="70" t="s">
        <v>51</v>
      </c>
      <c r="C529" s="39">
        <v>296</v>
      </c>
      <c r="D529" s="10" t="str">
        <f t="shared" si="126"/>
        <v>N/A</v>
      </c>
      <c r="E529" s="39">
        <v>305</v>
      </c>
      <c r="F529" s="10" t="str">
        <f t="shared" si="127"/>
        <v>N/A</v>
      </c>
      <c r="G529" s="39">
        <v>224</v>
      </c>
      <c r="H529" s="10" t="str">
        <f t="shared" si="128"/>
        <v>N/A</v>
      </c>
      <c r="I529" s="96">
        <v>3.0409999999999999</v>
      </c>
      <c r="J529" s="96">
        <v>-26.6</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19681</v>
      </c>
      <c r="D531" s="10" t="str">
        <f t="shared" si="126"/>
        <v>N/A</v>
      </c>
      <c r="E531" s="39">
        <v>20337</v>
      </c>
      <c r="F531" s="10" t="str">
        <f t="shared" si="127"/>
        <v>N/A</v>
      </c>
      <c r="G531" s="39">
        <v>21159</v>
      </c>
      <c r="H531" s="10" t="str">
        <f t="shared" si="128"/>
        <v>N/A</v>
      </c>
      <c r="I531" s="96">
        <v>3.3330000000000002</v>
      </c>
      <c r="J531" s="96">
        <v>4.0419999999999998</v>
      </c>
      <c r="K531" s="11" t="s">
        <v>116</v>
      </c>
      <c r="L531" s="21" t="str">
        <f t="shared" si="129"/>
        <v>Yes</v>
      </c>
    </row>
    <row r="532" spans="1:12">
      <c r="A532" s="153" t="s">
        <v>792</v>
      </c>
      <c r="B532" s="70" t="s">
        <v>51</v>
      </c>
      <c r="C532" s="39">
        <v>17962</v>
      </c>
      <c r="D532" s="10" t="str">
        <f t="shared" si="126"/>
        <v>N/A</v>
      </c>
      <c r="E532" s="39">
        <v>18429</v>
      </c>
      <c r="F532" s="10" t="str">
        <f t="shared" si="127"/>
        <v>N/A</v>
      </c>
      <c r="G532" s="39">
        <v>18996</v>
      </c>
      <c r="H532" s="10" t="str">
        <f t="shared" si="128"/>
        <v>N/A</v>
      </c>
      <c r="I532" s="96">
        <v>2.6</v>
      </c>
      <c r="J532" s="96">
        <v>3.077</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10</v>
      </c>
      <c r="D534" s="10" t="str">
        <f t="shared" si="126"/>
        <v>N/A</v>
      </c>
      <c r="E534" s="39">
        <v>15</v>
      </c>
      <c r="F534" s="10" t="str">
        <f t="shared" si="127"/>
        <v>N/A</v>
      </c>
      <c r="G534" s="39">
        <v>14</v>
      </c>
      <c r="H534" s="10" t="str">
        <f t="shared" si="128"/>
        <v>N/A</v>
      </c>
      <c r="I534" s="96">
        <v>50</v>
      </c>
      <c r="J534" s="96">
        <v>-6.67</v>
      </c>
      <c r="K534" s="11" t="s">
        <v>116</v>
      </c>
      <c r="L534" s="21" t="str">
        <f t="shared" si="129"/>
        <v>Yes</v>
      </c>
    </row>
    <row r="535" spans="1:12">
      <c r="A535" s="153" t="s">
        <v>808</v>
      </c>
      <c r="B535" s="70" t="s">
        <v>51</v>
      </c>
      <c r="C535" s="39">
        <v>1709</v>
      </c>
      <c r="D535" s="10" t="str">
        <f t="shared" si="126"/>
        <v>N/A</v>
      </c>
      <c r="E535" s="39">
        <v>1893</v>
      </c>
      <c r="F535" s="10" t="str">
        <f t="shared" si="127"/>
        <v>N/A</v>
      </c>
      <c r="G535" s="39">
        <v>2149</v>
      </c>
      <c r="H535" s="10" t="str">
        <f t="shared" si="128"/>
        <v>N/A</v>
      </c>
      <c r="I535" s="96">
        <v>10.77</v>
      </c>
      <c r="J535" s="96">
        <v>13.52</v>
      </c>
      <c r="K535" s="11" t="s">
        <v>116</v>
      </c>
      <c r="L535" s="21" t="str">
        <f t="shared" si="129"/>
        <v>No</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147535</v>
      </c>
      <c r="D537" s="10" t="str">
        <f t="shared" si="126"/>
        <v>N/A</v>
      </c>
      <c r="E537" s="39">
        <v>142621</v>
      </c>
      <c r="F537" s="10" t="str">
        <f t="shared" si="127"/>
        <v>N/A</v>
      </c>
      <c r="G537" s="39">
        <v>147136</v>
      </c>
      <c r="H537" s="10" t="str">
        <f t="shared" si="128"/>
        <v>N/A</v>
      </c>
      <c r="I537" s="96">
        <v>-3.33</v>
      </c>
      <c r="J537" s="96">
        <v>3.1659999999999999</v>
      </c>
      <c r="K537" s="11" t="s">
        <v>116</v>
      </c>
      <c r="L537" s="21" t="str">
        <f t="shared" si="129"/>
        <v>Yes</v>
      </c>
    </row>
    <row r="538" spans="1:12">
      <c r="A538" s="153" t="s">
        <v>795</v>
      </c>
      <c r="B538" s="70" t="s">
        <v>51</v>
      </c>
      <c r="C538" s="39">
        <v>17011</v>
      </c>
      <c r="D538" s="10" t="str">
        <f t="shared" si="126"/>
        <v>N/A</v>
      </c>
      <c r="E538" s="39">
        <v>12545</v>
      </c>
      <c r="F538" s="10" t="str">
        <f t="shared" si="127"/>
        <v>N/A</v>
      </c>
      <c r="G538" s="39">
        <v>2139</v>
      </c>
      <c r="H538" s="10" t="str">
        <f t="shared" si="128"/>
        <v>N/A</v>
      </c>
      <c r="I538" s="96">
        <v>-26.3</v>
      </c>
      <c r="J538" s="96">
        <v>-82.9</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1</v>
      </c>
      <c r="F540" s="10" t="str">
        <f t="shared" si="127"/>
        <v>N/A</v>
      </c>
      <c r="G540" s="39">
        <v>0</v>
      </c>
      <c r="H540" s="10" t="str">
        <f t="shared" si="128"/>
        <v>N/A</v>
      </c>
      <c r="I540" s="96" t="s">
        <v>995</v>
      </c>
      <c r="J540" s="96">
        <v>-100</v>
      </c>
      <c r="K540" s="11" t="s">
        <v>116</v>
      </c>
      <c r="L540" s="21" t="str">
        <f t="shared" si="129"/>
        <v>No</v>
      </c>
    </row>
    <row r="541" spans="1:12">
      <c r="A541" s="153" t="s">
        <v>798</v>
      </c>
      <c r="B541" s="70" t="s">
        <v>51</v>
      </c>
      <c r="C541" s="39">
        <v>114130</v>
      </c>
      <c r="D541" s="10" t="str">
        <f t="shared" si="126"/>
        <v>N/A</v>
      </c>
      <c r="E541" s="39">
        <v>119146</v>
      </c>
      <c r="F541" s="10" t="str">
        <f t="shared" si="127"/>
        <v>N/A</v>
      </c>
      <c r="G541" s="39">
        <v>140389</v>
      </c>
      <c r="H541" s="10" t="str">
        <f t="shared" si="128"/>
        <v>N/A</v>
      </c>
      <c r="I541" s="96">
        <v>4.3949999999999996</v>
      </c>
      <c r="J541" s="96">
        <v>17.829999999999998</v>
      </c>
      <c r="K541" s="11" t="s">
        <v>116</v>
      </c>
      <c r="L541" s="21" t="str">
        <f t="shared" si="129"/>
        <v>No</v>
      </c>
    </row>
    <row r="542" spans="1:12">
      <c r="A542" s="153" t="s">
        <v>799</v>
      </c>
      <c r="B542" s="70" t="s">
        <v>51</v>
      </c>
      <c r="C542" s="39">
        <v>13357</v>
      </c>
      <c r="D542" s="10" t="str">
        <f t="shared" si="126"/>
        <v>N/A</v>
      </c>
      <c r="E542" s="39">
        <v>7816</v>
      </c>
      <c r="F542" s="10" t="str">
        <f t="shared" si="127"/>
        <v>N/A</v>
      </c>
      <c r="G542" s="39">
        <v>1341</v>
      </c>
      <c r="H542" s="10" t="str">
        <f t="shared" si="128"/>
        <v>N/A</v>
      </c>
      <c r="I542" s="96">
        <v>-41.5</v>
      </c>
      <c r="J542" s="96">
        <v>-82.8</v>
      </c>
      <c r="K542" s="11" t="s">
        <v>116</v>
      </c>
      <c r="L542" s="21" t="str">
        <f t="shared" si="129"/>
        <v>No</v>
      </c>
    </row>
    <row r="543" spans="1:12">
      <c r="A543" s="153" t="s">
        <v>800</v>
      </c>
      <c r="B543" s="70" t="s">
        <v>51</v>
      </c>
      <c r="C543" s="39">
        <v>3037</v>
      </c>
      <c r="D543" s="10" t="str">
        <f t="shared" si="126"/>
        <v>N/A</v>
      </c>
      <c r="E543" s="39">
        <v>3113</v>
      </c>
      <c r="F543" s="10" t="str">
        <f t="shared" si="127"/>
        <v>N/A</v>
      </c>
      <c r="G543" s="39">
        <v>3267</v>
      </c>
      <c r="H543" s="10" t="str">
        <f t="shared" si="128"/>
        <v>N/A</v>
      </c>
      <c r="I543" s="96">
        <v>2.5019999999999998</v>
      </c>
      <c r="J543" s="96">
        <v>4.9470000000000001</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34237</v>
      </c>
      <c r="D545" s="10" t="str">
        <f t="shared" si="126"/>
        <v>N/A</v>
      </c>
      <c r="E545" s="39">
        <v>32034</v>
      </c>
      <c r="F545" s="10" t="str">
        <f t="shared" si="127"/>
        <v>N/A</v>
      </c>
      <c r="G545" s="39">
        <v>29018</v>
      </c>
      <c r="H545" s="10" t="str">
        <f t="shared" si="128"/>
        <v>N/A</v>
      </c>
      <c r="I545" s="96">
        <v>-6.43</v>
      </c>
      <c r="J545" s="96">
        <v>-9.41</v>
      </c>
      <c r="K545" s="11" t="s">
        <v>116</v>
      </c>
      <c r="L545" s="21" t="str">
        <f t="shared" si="129"/>
        <v>Yes</v>
      </c>
    </row>
    <row r="546" spans="1:12">
      <c r="A546" s="153" t="s">
        <v>802</v>
      </c>
      <c r="B546" s="70" t="s">
        <v>51</v>
      </c>
      <c r="C546" s="39">
        <v>9750</v>
      </c>
      <c r="D546" s="10" t="str">
        <f t="shared" si="126"/>
        <v>N/A</v>
      </c>
      <c r="E546" s="39">
        <v>10498</v>
      </c>
      <c r="F546" s="10" t="str">
        <f t="shared" si="127"/>
        <v>N/A</v>
      </c>
      <c r="G546" s="39">
        <v>11348</v>
      </c>
      <c r="H546" s="10" t="str">
        <f t="shared" si="128"/>
        <v>N/A</v>
      </c>
      <c r="I546" s="96">
        <v>7.6719999999999997</v>
      </c>
      <c r="J546" s="96">
        <v>8.0969999999999995</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12488</v>
      </c>
      <c r="D549" s="10" t="str">
        <f t="shared" si="126"/>
        <v>N/A</v>
      </c>
      <c r="E549" s="39">
        <v>12288</v>
      </c>
      <c r="F549" s="10" t="str">
        <f t="shared" si="127"/>
        <v>N/A</v>
      </c>
      <c r="G549" s="39">
        <v>12153</v>
      </c>
      <c r="H549" s="10" t="str">
        <f t="shared" si="128"/>
        <v>N/A</v>
      </c>
      <c r="I549" s="96">
        <v>-1.6</v>
      </c>
      <c r="J549" s="96">
        <v>-1.1000000000000001</v>
      </c>
      <c r="K549" s="11" t="s">
        <v>116</v>
      </c>
      <c r="L549" s="21" t="str">
        <f t="shared" si="129"/>
        <v>Yes</v>
      </c>
    </row>
    <row r="550" spans="1:12">
      <c r="A550" s="153" t="s">
        <v>806</v>
      </c>
      <c r="B550" s="70" t="s">
        <v>51</v>
      </c>
      <c r="C550" s="39">
        <v>11999</v>
      </c>
      <c r="D550" s="10" t="str">
        <f t="shared" si="126"/>
        <v>N/A</v>
      </c>
      <c r="E550" s="39">
        <v>9248</v>
      </c>
      <c r="F550" s="10" t="str">
        <f t="shared" si="127"/>
        <v>N/A</v>
      </c>
      <c r="G550" s="39">
        <v>5517</v>
      </c>
      <c r="H550" s="10" t="str">
        <f t="shared" si="128"/>
        <v>N/A</v>
      </c>
      <c r="I550" s="96">
        <v>-22.9</v>
      </c>
      <c r="J550" s="96">
        <v>-40.299999999999997</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868</v>
      </c>
      <c r="D552" s="10" t="str">
        <f t="shared" si="126"/>
        <v>N/A</v>
      </c>
      <c r="E552" s="39">
        <v>374</v>
      </c>
      <c r="F552" s="10" t="str">
        <f t="shared" si="127"/>
        <v>N/A</v>
      </c>
      <c r="G552" s="39">
        <v>400</v>
      </c>
      <c r="H552" s="10" t="str">
        <f t="shared" si="128"/>
        <v>N/A</v>
      </c>
      <c r="I552" s="96">
        <v>-56.9</v>
      </c>
      <c r="J552" s="96">
        <v>6.952</v>
      </c>
      <c r="K552" s="11" t="s">
        <v>116</v>
      </c>
      <c r="L552" s="21" t="str">
        <f t="shared" si="129"/>
        <v>Yes</v>
      </c>
    </row>
    <row r="553" spans="1:12">
      <c r="A553" s="118" t="s">
        <v>409</v>
      </c>
      <c r="B553" s="70" t="s">
        <v>51</v>
      </c>
      <c r="C553" s="40">
        <v>656913820</v>
      </c>
      <c r="D553" s="10" t="str">
        <f t="shared" si="126"/>
        <v>N/A</v>
      </c>
      <c r="E553" s="40">
        <v>734314958</v>
      </c>
      <c r="F553" s="10" t="str">
        <f t="shared" si="127"/>
        <v>N/A</v>
      </c>
      <c r="G553" s="40">
        <v>774814345</v>
      </c>
      <c r="H553" s="10" t="str">
        <f t="shared" si="128"/>
        <v>N/A</v>
      </c>
      <c r="I553" s="96">
        <v>11.78</v>
      </c>
      <c r="J553" s="96">
        <v>5.5149999999999997</v>
      </c>
      <c r="K553" s="11" t="s">
        <v>117</v>
      </c>
      <c r="L553" s="21" t="str">
        <f t="shared" si="129"/>
        <v>Yes</v>
      </c>
    </row>
    <row r="554" spans="1:12">
      <c r="A554" s="118" t="s">
        <v>410</v>
      </c>
      <c r="B554" s="70" t="s">
        <v>51</v>
      </c>
      <c r="C554" s="40">
        <v>3253.3048405</v>
      </c>
      <c r="D554" s="10" t="str">
        <f t="shared" si="126"/>
        <v>N/A</v>
      </c>
      <c r="E554" s="40">
        <v>3756.9130703999999</v>
      </c>
      <c r="F554" s="10" t="str">
        <f t="shared" si="127"/>
        <v>N/A</v>
      </c>
      <c r="G554" s="40">
        <v>3919.0823862000002</v>
      </c>
      <c r="H554" s="10" t="str">
        <f t="shared" si="128"/>
        <v>N/A</v>
      </c>
      <c r="I554" s="96">
        <v>15.48</v>
      </c>
      <c r="J554" s="96">
        <v>4.3170000000000002</v>
      </c>
      <c r="K554" s="11" t="s">
        <v>117</v>
      </c>
      <c r="L554" s="21" t="str">
        <f t="shared" si="129"/>
        <v>Yes</v>
      </c>
    </row>
    <row r="555" spans="1:12">
      <c r="A555" s="118" t="s">
        <v>411</v>
      </c>
      <c r="B555" s="101" t="s">
        <v>51</v>
      </c>
      <c r="C555" s="44">
        <v>3839.6702243</v>
      </c>
      <c r="D555" s="52" t="str">
        <f>IF($B555="N/A","N/A",IF(C555&gt;10,"No",IF(C555&lt;-10,"No","Yes")))</f>
        <v>N/A</v>
      </c>
      <c r="E555" s="44">
        <v>4391.5994833000004</v>
      </c>
      <c r="F555" s="52" t="str">
        <f>IF($B555="N/A","N/A",IF(E555&gt;10,"No",IF(E555&lt;-10,"No","Yes")))</f>
        <v>N/A</v>
      </c>
      <c r="G555" s="44">
        <v>4629.0459788999997</v>
      </c>
      <c r="H555" s="52" t="str">
        <f>IF($B555="N/A","N/A",IF(G555&gt;10,"No",IF(G555&lt;-10,"No","Yes")))</f>
        <v>N/A</v>
      </c>
      <c r="I555" s="102">
        <v>14.37</v>
      </c>
      <c r="J555" s="102">
        <v>5.407</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6767936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14238.530917</v>
      </c>
      <c r="D560" s="103" t="str">
        <f t="shared" ref="D560:D586" si="134">IF($B560="N/A","N/A",IF(C560&gt;10,"No",IF(C560&lt;-10,"No","Yes")))</f>
        <v>N/A</v>
      </c>
      <c r="E560" s="65">
        <v>15119.283871</v>
      </c>
      <c r="F560" s="103" t="str">
        <f t="shared" ref="F560:F586" si="135">IF($B560="N/A","N/A",IF(E560&gt;10,"No",IF(E560&lt;-10,"No","Yes")))</f>
        <v>N/A</v>
      </c>
      <c r="G560" s="65">
        <v>14425.107692</v>
      </c>
      <c r="H560" s="103" t="str">
        <f t="shared" ref="H560:H586" si="136">IF($B560="N/A","N/A",IF(G560&gt;10,"No",IF(G560&lt;-10,"No","Yes")))</f>
        <v>N/A</v>
      </c>
      <c r="I560" s="104">
        <v>6.1859999999999999</v>
      </c>
      <c r="J560" s="104">
        <v>-4.59</v>
      </c>
      <c r="K560" s="66" t="s">
        <v>117</v>
      </c>
      <c r="L560" s="138" t="str">
        <f t="shared" ref="L560:L586" si="137">IF(J560="Div by 0", "N/A", IF(K560="N/A","N/A", IF(J560&gt;VALUE(MID(K560,1,2)), "No", IF(J560&lt;-1*VALUE(MID(K560,1,2)), "No", "Yes"))))</f>
        <v>Yes</v>
      </c>
    </row>
    <row r="561" spans="1:12">
      <c r="A561" s="153" t="s">
        <v>787</v>
      </c>
      <c r="B561" s="70" t="s">
        <v>51</v>
      </c>
      <c r="C561" s="40">
        <v>15830.573171</v>
      </c>
      <c r="D561" s="10" t="str">
        <f t="shared" si="134"/>
        <v>N/A</v>
      </c>
      <c r="E561" s="40">
        <v>14722.375</v>
      </c>
      <c r="F561" s="10" t="str">
        <f t="shared" si="135"/>
        <v>N/A</v>
      </c>
      <c r="G561" s="40">
        <v>15574.708860999999</v>
      </c>
      <c r="H561" s="10" t="str">
        <f t="shared" si="136"/>
        <v>N/A</v>
      </c>
      <c r="I561" s="96">
        <v>-7</v>
      </c>
      <c r="J561" s="96">
        <v>5.7889999999999997</v>
      </c>
      <c r="K561" s="11" t="s">
        <v>117</v>
      </c>
      <c r="L561" s="21" t="str">
        <f t="shared" si="137"/>
        <v>Yes</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571.33333332999996</v>
      </c>
      <c r="D563" s="10" t="str">
        <f t="shared" si="134"/>
        <v>N/A</v>
      </c>
      <c r="E563" s="40">
        <v>41.625</v>
      </c>
      <c r="F563" s="10" t="str">
        <f t="shared" si="135"/>
        <v>N/A</v>
      </c>
      <c r="G563" s="40">
        <v>122.5</v>
      </c>
      <c r="H563" s="10" t="str">
        <f t="shared" si="136"/>
        <v>N/A</v>
      </c>
      <c r="I563" s="96">
        <v>-92.7</v>
      </c>
      <c r="J563" s="96">
        <v>194.3</v>
      </c>
      <c r="K563" s="11" t="s">
        <v>117</v>
      </c>
      <c r="L563" s="21" t="str">
        <f t="shared" si="137"/>
        <v>No</v>
      </c>
    </row>
    <row r="564" spans="1:12">
      <c r="A564" s="153" t="s">
        <v>790</v>
      </c>
      <c r="B564" s="70" t="s">
        <v>51</v>
      </c>
      <c r="C564" s="40">
        <v>13772.010135</v>
      </c>
      <c r="D564" s="10" t="str">
        <f t="shared" si="134"/>
        <v>N/A</v>
      </c>
      <c r="E564" s="40">
        <v>15712.567213</v>
      </c>
      <c r="F564" s="10" t="str">
        <f t="shared" si="135"/>
        <v>N/A</v>
      </c>
      <c r="G564" s="40">
        <v>14125.035714</v>
      </c>
      <c r="H564" s="10" t="str">
        <f t="shared" si="136"/>
        <v>N/A</v>
      </c>
      <c r="I564" s="96">
        <v>14.09</v>
      </c>
      <c r="J564" s="96">
        <v>-10.1</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16586.670139000002</v>
      </c>
      <c r="D566" s="10" t="str">
        <f t="shared" si="134"/>
        <v>N/A</v>
      </c>
      <c r="E566" s="40">
        <v>18049.206471000001</v>
      </c>
      <c r="F566" s="10" t="str">
        <f t="shared" si="135"/>
        <v>N/A</v>
      </c>
      <c r="G566" s="40">
        <v>19265.689683000001</v>
      </c>
      <c r="H566" s="10" t="str">
        <f t="shared" si="136"/>
        <v>N/A</v>
      </c>
      <c r="I566" s="96">
        <v>8.8179999999999996</v>
      </c>
      <c r="J566" s="96">
        <v>6.74</v>
      </c>
      <c r="K566" s="11" t="s">
        <v>117</v>
      </c>
      <c r="L566" s="21" t="str">
        <f t="shared" si="137"/>
        <v>Yes</v>
      </c>
    </row>
    <row r="567" spans="1:12">
      <c r="A567" s="153" t="s">
        <v>792</v>
      </c>
      <c r="B567" s="70" t="s">
        <v>51</v>
      </c>
      <c r="C567" s="40">
        <v>16775.931521999999</v>
      </c>
      <c r="D567" s="10" t="str">
        <f t="shared" si="134"/>
        <v>N/A</v>
      </c>
      <c r="E567" s="40">
        <v>18295.362309</v>
      </c>
      <c r="F567" s="10" t="str">
        <f t="shared" si="135"/>
        <v>N/A</v>
      </c>
      <c r="G567" s="40">
        <v>19614.192934999999</v>
      </c>
      <c r="H567" s="10" t="str">
        <f t="shared" si="136"/>
        <v>N/A</v>
      </c>
      <c r="I567" s="96">
        <v>9.0570000000000004</v>
      </c>
      <c r="J567" s="96">
        <v>7.2089999999999996</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1394.6</v>
      </c>
      <c r="D569" s="10" t="str">
        <f t="shared" si="134"/>
        <v>N/A</v>
      </c>
      <c r="E569" s="40">
        <v>0</v>
      </c>
      <c r="F569" s="10" t="str">
        <f t="shared" si="135"/>
        <v>N/A</v>
      </c>
      <c r="G569" s="40">
        <v>664.28571428999999</v>
      </c>
      <c r="H569" s="10" t="str">
        <f t="shared" si="136"/>
        <v>N/A</v>
      </c>
      <c r="I569" s="96">
        <v>-100</v>
      </c>
      <c r="J569" s="96" t="s">
        <v>995</v>
      </c>
      <c r="K569" s="11" t="s">
        <v>117</v>
      </c>
      <c r="L569" s="21" t="str">
        <f t="shared" si="137"/>
        <v>N/A</v>
      </c>
    </row>
    <row r="570" spans="1:12">
      <c r="A570" s="153" t="s">
        <v>808</v>
      </c>
      <c r="B570" s="70" t="s">
        <v>51</v>
      </c>
      <c r="C570" s="40">
        <v>14686.382095000001</v>
      </c>
      <c r="D570" s="10" t="str">
        <f t="shared" si="134"/>
        <v>N/A</v>
      </c>
      <c r="E570" s="40">
        <v>15795.816165</v>
      </c>
      <c r="F570" s="10" t="str">
        <f t="shared" si="135"/>
        <v>N/A</v>
      </c>
      <c r="G570" s="40">
        <v>16306.290832999999</v>
      </c>
      <c r="H570" s="10" t="str">
        <f t="shared" si="136"/>
        <v>N/A</v>
      </c>
      <c r="I570" s="96">
        <v>7.5540000000000003</v>
      </c>
      <c r="J570" s="96">
        <v>3.2320000000000002</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1462.7334937000001</v>
      </c>
      <c r="D572" s="10" t="str">
        <f t="shared" si="134"/>
        <v>N/A</v>
      </c>
      <c r="E572" s="40">
        <v>1693.0324006000001</v>
      </c>
      <c r="F572" s="10" t="str">
        <f t="shared" si="135"/>
        <v>N/A</v>
      </c>
      <c r="G572" s="40">
        <v>1705.9756824000001</v>
      </c>
      <c r="H572" s="10" t="str">
        <f t="shared" si="136"/>
        <v>N/A</v>
      </c>
      <c r="I572" s="96">
        <v>15.74</v>
      </c>
      <c r="J572" s="96">
        <v>0.76449999999999996</v>
      </c>
      <c r="K572" s="11" t="s">
        <v>117</v>
      </c>
      <c r="L572" s="21" t="str">
        <f t="shared" si="137"/>
        <v>Yes</v>
      </c>
    </row>
    <row r="573" spans="1:12">
      <c r="A573" s="153" t="s">
        <v>795</v>
      </c>
      <c r="B573" s="70" t="s">
        <v>51</v>
      </c>
      <c r="C573" s="40">
        <v>1719.9969432</v>
      </c>
      <c r="D573" s="10" t="str">
        <f t="shared" si="134"/>
        <v>N/A</v>
      </c>
      <c r="E573" s="40">
        <v>1961.8574731000001</v>
      </c>
      <c r="F573" s="10" t="str">
        <f t="shared" si="135"/>
        <v>N/A</v>
      </c>
      <c r="G573" s="40">
        <v>531.04067321000002</v>
      </c>
      <c r="H573" s="10" t="str">
        <f t="shared" si="136"/>
        <v>N/A</v>
      </c>
      <c r="I573" s="96">
        <v>14.06</v>
      </c>
      <c r="J573" s="96">
        <v>-72.900000000000006</v>
      </c>
      <c r="K573" s="11" t="s">
        <v>117</v>
      </c>
      <c r="L573" s="21" t="str">
        <f t="shared" si="137"/>
        <v>No</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v>78421</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1353.130439</v>
      </c>
      <c r="D576" s="10" t="str">
        <f t="shared" si="134"/>
        <v>N/A</v>
      </c>
      <c r="E576" s="40">
        <v>1603.1293203</v>
      </c>
      <c r="F576" s="10" t="str">
        <f t="shared" si="135"/>
        <v>N/A</v>
      </c>
      <c r="G576" s="40">
        <v>1663.5539821</v>
      </c>
      <c r="H576" s="10" t="str">
        <f t="shared" si="136"/>
        <v>N/A</v>
      </c>
      <c r="I576" s="96">
        <v>18.48</v>
      </c>
      <c r="J576" s="96">
        <v>3.7690000000000001</v>
      </c>
      <c r="K576" s="11" t="s">
        <v>117</v>
      </c>
      <c r="L576" s="21" t="str">
        <f t="shared" si="137"/>
        <v>Yes</v>
      </c>
    </row>
    <row r="577" spans="1:12">
      <c r="A577" s="153" t="s">
        <v>799</v>
      </c>
      <c r="B577" s="70" t="s">
        <v>51</v>
      </c>
      <c r="C577" s="40">
        <v>1477.7679868</v>
      </c>
      <c r="D577" s="10" t="str">
        <f t="shared" si="134"/>
        <v>N/A</v>
      </c>
      <c r="E577" s="40">
        <v>1354.5330091999999</v>
      </c>
      <c r="F577" s="10" t="str">
        <f t="shared" si="135"/>
        <v>N/A</v>
      </c>
      <c r="G577" s="40">
        <v>327.36539895999999</v>
      </c>
      <c r="H577" s="10" t="str">
        <f t="shared" si="136"/>
        <v>N/A</v>
      </c>
      <c r="I577" s="96">
        <v>-8.34</v>
      </c>
      <c r="J577" s="96">
        <v>-75.8</v>
      </c>
      <c r="K577" s="11" t="s">
        <v>117</v>
      </c>
      <c r="L577" s="21" t="str">
        <f t="shared" si="137"/>
        <v>No</v>
      </c>
    </row>
    <row r="578" spans="1:12">
      <c r="A578" s="153" t="s">
        <v>800</v>
      </c>
      <c r="B578" s="70" t="s">
        <v>51</v>
      </c>
      <c r="C578" s="40">
        <v>4074.4794204999998</v>
      </c>
      <c r="D578" s="10" t="str">
        <f t="shared" si="134"/>
        <v>N/A</v>
      </c>
      <c r="E578" s="40">
        <v>4875.8673305000002</v>
      </c>
      <c r="F578" s="10" t="str">
        <f t="shared" si="135"/>
        <v>N/A</v>
      </c>
      <c r="G578" s="40">
        <v>4864.0541781000002</v>
      </c>
      <c r="H578" s="10" t="str">
        <f t="shared" si="136"/>
        <v>N/A</v>
      </c>
      <c r="I578" s="96">
        <v>19.670000000000002</v>
      </c>
      <c r="J578" s="96">
        <v>-0.24199999999999999</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3154.1696993999999</v>
      </c>
      <c r="D580" s="10" t="str">
        <f t="shared" si="134"/>
        <v>N/A</v>
      </c>
      <c r="E580" s="40">
        <v>3707.1800275000001</v>
      </c>
      <c r="F580" s="10" t="str">
        <f t="shared" si="135"/>
        <v>N/A</v>
      </c>
      <c r="G580" s="40">
        <v>3809.2007374999998</v>
      </c>
      <c r="H580" s="10" t="str">
        <f t="shared" si="136"/>
        <v>N/A</v>
      </c>
      <c r="I580" s="96">
        <v>17.53</v>
      </c>
      <c r="J580" s="96">
        <v>2.7519999999999998</v>
      </c>
      <c r="K580" s="11" t="s">
        <v>117</v>
      </c>
      <c r="L580" s="21" t="str">
        <f t="shared" si="137"/>
        <v>Yes</v>
      </c>
    </row>
    <row r="581" spans="1:12">
      <c r="A581" s="153" t="s">
        <v>802</v>
      </c>
      <c r="B581" s="70" t="s">
        <v>51</v>
      </c>
      <c r="C581" s="40">
        <v>3703.8335385</v>
      </c>
      <c r="D581" s="10" t="str">
        <f t="shared" si="134"/>
        <v>N/A</v>
      </c>
      <c r="E581" s="40">
        <v>4178.2805295999997</v>
      </c>
      <c r="F581" s="10" t="str">
        <f t="shared" si="135"/>
        <v>N/A</v>
      </c>
      <c r="G581" s="40">
        <v>4126.2665668</v>
      </c>
      <c r="H581" s="10" t="str">
        <f t="shared" si="136"/>
        <v>N/A</v>
      </c>
      <c r="I581" s="96">
        <v>12.81</v>
      </c>
      <c r="J581" s="96">
        <v>-1.24</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3324.2419122000001</v>
      </c>
      <c r="D584" s="10" t="str">
        <f t="shared" si="134"/>
        <v>N/A</v>
      </c>
      <c r="E584" s="40">
        <v>3910.3618164</v>
      </c>
      <c r="F584" s="10" t="str">
        <f t="shared" si="135"/>
        <v>N/A</v>
      </c>
      <c r="G584" s="40">
        <v>4081.6784333000001</v>
      </c>
      <c r="H584" s="10" t="str">
        <f t="shared" si="136"/>
        <v>N/A</v>
      </c>
      <c r="I584" s="96">
        <v>17.63</v>
      </c>
      <c r="J584" s="96">
        <v>4.3810000000000002</v>
      </c>
      <c r="K584" s="11" t="s">
        <v>117</v>
      </c>
      <c r="L584" s="21" t="str">
        <f t="shared" si="137"/>
        <v>Yes</v>
      </c>
    </row>
    <row r="585" spans="1:12">
      <c r="A585" s="153" t="s">
        <v>806</v>
      </c>
      <c r="B585" s="70" t="s">
        <v>51</v>
      </c>
      <c r="C585" s="40">
        <v>2530.5273772999999</v>
      </c>
      <c r="D585" s="10" t="str">
        <f t="shared" si="134"/>
        <v>N/A</v>
      </c>
      <c r="E585" s="40">
        <v>2902.4318772000001</v>
      </c>
      <c r="F585" s="10" t="str">
        <f t="shared" si="135"/>
        <v>N/A</v>
      </c>
      <c r="G585" s="40">
        <v>2556.8018851000002</v>
      </c>
      <c r="H585" s="10" t="str">
        <f t="shared" si="136"/>
        <v>N/A</v>
      </c>
      <c r="I585" s="96">
        <v>14.7</v>
      </c>
      <c r="J585" s="96">
        <v>-11.9</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129258525</v>
      </c>
      <c r="D588" s="103" t="str">
        <f t="shared" ref="D588:D651" si="138">IF($B588="N/A","N/A",IF(C588&gt;10,"No",IF(C588&lt;-10,"No","Yes")))</f>
        <v>N/A</v>
      </c>
      <c r="E588" s="65">
        <v>142184333</v>
      </c>
      <c r="F588" s="103" t="str">
        <f t="shared" ref="F588:F651" si="139">IF($B588="N/A","N/A",IF(E588&gt;10,"No",IF(E588&lt;-10,"No","Yes")))</f>
        <v>N/A</v>
      </c>
      <c r="G588" s="65">
        <v>158437897</v>
      </c>
      <c r="H588" s="103" t="str">
        <f t="shared" ref="H588:H651" si="140">IF($B588="N/A","N/A",IF(G588&gt;10,"No",IF(G588&lt;-10,"No","Yes")))</f>
        <v>N/A</v>
      </c>
      <c r="I588" s="104">
        <v>10</v>
      </c>
      <c r="J588" s="104">
        <v>11.43</v>
      </c>
      <c r="K588" s="66" t="s">
        <v>117</v>
      </c>
      <c r="L588" s="138" t="str">
        <f t="shared" ref="L588:L619" si="141">IF(J588="Div by 0", "N/A", IF(K588="N/A","N/A", IF(J588&gt;VALUE(MID(K588,1,2)), "No", IF(J588&lt;-1*VALUE(MID(K588,1,2)), "No", "Yes"))))</f>
        <v>Yes</v>
      </c>
    </row>
    <row r="589" spans="1:12">
      <c r="A589" s="118" t="s">
        <v>102</v>
      </c>
      <c r="B589" s="70" t="s">
        <v>51</v>
      </c>
      <c r="C589" s="39">
        <v>20201</v>
      </c>
      <c r="D589" s="10" t="str">
        <f t="shared" si="138"/>
        <v>N/A</v>
      </c>
      <c r="E589" s="39">
        <v>19795</v>
      </c>
      <c r="F589" s="10" t="str">
        <f t="shared" si="139"/>
        <v>N/A</v>
      </c>
      <c r="G589" s="39">
        <v>19528</v>
      </c>
      <c r="H589" s="10" t="str">
        <f t="shared" si="140"/>
        <v>N/A</v>
      </c>
      <c r="I589" s="96">
        <v>-2.0099999999999998</v>
      </c>
      <c r="J589" s="96">
        <v>-1.35</v>
      </c>
      <c r="K589" s="11" t="s">
        <v>117</v>
      </c>
      <c r="L589" s="21" t="str">
        <f t="shared" si="141"/>
        <v>Yes</v>
      </c>
    </row>
    <row r="590" spans="1:12">
      <c r="A590" s="118" t="s">
        <v>415</v>
      </c>
      <c r="B590" s="70" t="s">
        <v>51</v>
      </c>
      <c r="C590" s="40">
        <v>6398.6201178000001</v>
      </c>
      <c r="D590" s="10" t="str">
        <f t="shared" si="138"/>
        <v>N/A</v>
      </c>
      <c r="E590" s="40">
        <v>7182.8407679000002</v>
      </c>
      <c r="F590" s="10" t="str">
        <f t="shared" si="139"/>
        <v>N/A</v>
      </c>
      <c r="G590" s="40">
        <v>8113.3703912000001</v>
      </c>
      <c r="H590" s="10" t="str">
        <f t="shared" si="140"/>
        <v>N/A</v>
      </c>
      <c r="I590" s="96">
        <v>12.26</v>
      </c>
      <c r="J590" s="96">
        <v>12.95</v>
      </c>
      <c r="K590" s="11" t="s">
        <v>117</v>
      </c>
      <c r="L590" s="21" t="str">
        <f t="shared" si="141"/>
        <v>Yes</v>
      </c>
    </row>
    <row r="591" spans="1:12">
      <c r="A591" s="118" t="s">
        <v>416</v>
      </c>
      <c r="B591" s="70" t="s">
        <v>51</v>
      </c>
      <c r="C591" s="39">
        <v>4.5618533736</v>
      </c>
      <c r="D591" s="10" t="str">
        <f t="shared" si="138"/>
        <v>N/A</v>
      </c>
      <c r="E591" s="39">
        <v>4.6198534984000004</v>
      </c>
      <c r="F591" s="10" t="str">
        <f t="shared" si="139"/>
        <v>N/A</v>
      </c>
      <c r="G591" s="39">
        <v>4.7752458008999996</v>
      </c>
      <c r="H591" s="10" t="str">
        <f t="shared" si="140"/>
        <v>N/A</v>
      </c>
      <c r="I591" s="96">
        <v>1.2709999999999999</v>
      </c>
      <c r="J591" s="96">
        <v>3.3639999999999999</v>
      </c>
      <c r="K591" s="11" t="s">
        <v>117</v>
      </c>
      <c r="L591" s="21" t="str">
        <f t="shared" si="141"/>
        <v>Yes</v>
      </c>
    </row>
    <row r="592" spans="1:12">
      <c r="A592" s="118" t="s">
        <v>417</v>
      </c>
      <c r="B592" s="70" t="s">
        <v>51</v>
      </c>
      <c r="C592" s="40">
        <v>5470816</v>
      </c>
      <c r="D592" s="10" t="str">
        <f t="shared" si="138"/>
        <v>N/A</v>
      </c>
      <c r="E592" s="40">
        <v>5961633</v>
      </c>
      <c r="F592" s="10" t="str">
        <f t="shared" si="139"/>
        <v>N/A</v>
      </c>
      <c r="G592" s="40">
        <v>6392715</v>
      </c>
      <c r="H592" s="10" t="str">
        <f t="shared" si="140"/>
        <v>N/A</v>
      </c>
      <c r="I592" s="96">
        <v>8.9719999999999995</v>
      </c>
      <c r="J592" s="96">
        <v>7.2309999999999999</v>
      </c>
      <c r="K592" s="11" t="s">
        <v>117</v>
      </c>
      <c r="L592" s="21" t="str">
        <f t="shared" si="141"/>
        <v>Yes</v>
      </c>
    </row>
    <row r="593" spans="1:12">
      <c r="A593" s="118" t="s">
        <v>103</v>
      </c>
      <c r="B593" s="70" t="s">
        <v>51</v>
      </c>
      <c r="C593" s="39">
        <v>797</v>
      </c>
      <c r="D593" s="10" t="str">
        <f t="shared" si="138"/>
        <v>N/A</v>
      </c>
      <c r="E593" s="39">
        <v>790</v>
      </c>
      <c r="F593" s="10" t="str">
        <f t="shared" si="139"/>
        <v>N/A</v>
      </c>
      <c r="G593" s="39">
        <v>704</v>
      </c>
      <c r="H593" s="10" t="str">
        <f t="shared" si="140"/>
        <v>N/A</v>
      </c>
      <c r="I593" s="96">
        <v>-0.878</v>
      </c>
      <c r="J593" s="96">
        <v>-10.9</v>
      </c>
      <c r="K593" s="11" t="s">
        <v>117</v>
      </c>
      <c r="L593" s="21" t="str">
        <f t="shared" si="141"/>
        <v>Yes</v>
      </c>
    </row>
    <row r="594" spans="1:12">
      <c r="A594" s="118" t="s">
        <v>418</v>
      </c>
      <c r="B594" s="70" t="s">
        <v>51</v>
      </c>
      <c r="C594" s="40">
        <v>6864.2609787000001</v>
      </c>
      <c r="D594" s="10" t="str">
        <f t="shared" si="138"/>
        <v>N/A</v>
      </c>
      <c r="E594" s="40">
        <v>7546.3708860999996</v>
      </c>
      <c r="F594" s="10" t="str">
        <f t="shared" si="139"/>
        <v>N/A</v>
      </c>
      <c r="G594" s="40">
        <v>9080.5610794999993</v>
      </c>
      <c r="H594" s="10" t="str">
        <f t="shared" si="140"/>
        <v>N/A</v>
      </c>
      <c r="I594" s="96">
        <v>9.9369999999999994</v>
      </c>
      <c r="J594" s="96">
        <v>20.329999999999998</v>
      </c>
      <c r="K594" s="11" t="s">
        <v>117</v>
      </c>
      <c r="L594" s="21" t="str">
        <f t="shared" si="141"/>
        <v>No</v>
      </c>
    </row>
    <row r="595" spans="1:12">
      <c r="A595" s="118" t="s">
        <v>419</v>
      </c>
      <c r="B595" s="70" t="s">
        <v>51</v>
      </c>
      <c r="C595" s="40">
        <v>9785349</v>
      </c>
      <c r="D595" s="10" t="str">
        <f t="shared" si="138"/>
        <v>N/A</v>
      </c>
      <c r="E595" s="40">
        <v>9868095</v>
      </c>
      <c r="F595" s="10" t="str">
        <f t="shared" si="139"/>
        <v>N/A</v>
      </c>
      <c r="G595" s="40">
        <v>10193684</v>
      </c>
      <c r="H595" s="10" t="str">
        <f t="shared" si="140"/>
        <v>N/A</v>
      </c>
      <c r="I595" s="96">
        <v>0.84560000000000002</v>
      </c>
      <c r="J595" s="96">
        <v>3.2989999999999999</v>
      </c>
      <c r="K595" s="11" t="s">
        <v>117</v>
      </c>
      <c r="L595" s="21" t="str">
        <f t="shared" si="141"/>
        <v>Yes</v>
      </c>
    </row>
    <row r="596" spans="1:12">
      <c r="A596" s="118" t="s">
        <v>420</v>
      </c>
      <c r="B596" s="70" t="s">
        <v>51</v>
      </c>
      <c r="C596" s="39">
        <v>1022</v>
      </c>
      <c r="D596" s="10" t="str">
        <f t="shared" si="138"/>
        <v>N/A</v>
      </c>
      <c r="E596" s="39">
        <v>939</v>
      </c>
      <c r="F596" s="10" t="str">
        <f t="shared" si="139"/>
        <v>N/A</v>
      </c>
      <c r="G596" s="39">
        <v>950</v>
      </c>
      <c r="H596" s="10" t="str">
        <f t="shared" si="140"/>
        <v>N/A</v>
      </c>
      <c r="I596" s="96">
        <v>-8.1199999999999992</v>
      </c>
      <c r="J596" s="96">
        <v>1.171</v>
      </c>
      <c r="K596" s="11" t="s">
        <v>117</v>
      </c>
      <c r="L596" s="21" t="str">
        <f t="shared" si="141"/>
        <v>Yes</v>
      </c>
    </row>
    <row r="597" spans="1:12">
      <c r="A597" s="118" t="s">
        <v>829</v>
      </c>
      <c r="B597" s="70" t="s">
        <v>51</v>
      </c>
      <c r="C597" s="40">
        <v>9574.7054795000004</v>
      </c>
      <c r="D597" s="10" t="str">
        <f t="shared" si="138"/>
        <v>N/A</v>
      </c>
      <c r="E597" s="40">
        <v>10509.153355</v>
      </c>
      <c r="F597" s="10" t="str">
        <f t="shared" si="139"/>
        <v>N/A</v>
      </c>
      <c r="G597" s="40">
        <v>10730.193684</v>
      </c>
      <c r="H597" s="10" t="str">
        <f t="shared" si="140"/>
        <v>N/A</v>
      </c>
      <c r="I597" s="96">
        <v>9.76</v>
      </c>
      <c r="J597" s="96">
        <v>2.1030000000000002</v>
      </c>
      <c r="K597" s="11" t="s">
        <v>117</v>
      </c>
      <c r="L597" s="21" t="str">
        <f t="shared" si="141"/>
        <v>Yes</v>
      </c>
    </row>
    <row r="598" spans="1:12">
      <c r="A598" s="118" t="s">
        <v>421</v>
      </c>
      <c r="B598" s="70" t="s">
        <v>51</v>
      </c>
      <c r="C598" s="40">
        <v>28226982</v>
      </c>
      <c r="D598" s="10" t="str">
        <f t="shared" si="138"/>
        <v>N/A</v>
      </c>
      <c r="E598" s="40">
        <v>29540938</v>
      </c>
      <c r="F598" s="10" t="str">
        <f t="shared" si="139"/>
        <v>N/A</v>
      </c>
      <c r="G598" s="40">
        <v>31248105</v>
      </c>
      <c r="H598" s="10" t="str">
        <f t="shared" si="140"/>
        <v>N/A</v>
      </c>
      <c r="I598" s="96">
        <v>4.6550000000000002</v>
      </c>
      <c r="J598" s="96">
        <v>5.7789999999999999</v>
      </c>
      <c r="K598" s="11" t="s">
        <v>117</v>
      </c>
      <c r="L598" s="21" t="str">
        <f t="shared" si="141"/>
        <v>Yes</v>
      </c>
    </row>
    <row r="599" spans="1:12">
      <c r="A599" s="118" t="s">
        <v>104</v>
      </c>
      <c r="B599" s="70" t="s">
        <v>51</v>
      </c>
      <c r="C599" s="39">
        <v>302</v>
      </c>
      <c r="D599" s="10" t="str">
        <f t="shared" si="138"/>
        <v>N/A</v>
      </c>
      <c r="E599" s="39">
        <v>292</v>
      </c>
      <c r="F599" s="10" t="str">
        <f t="shared" si="139"/>
        <v>N/A</v>
      </c>
      <c r="G599" s="39">
        <v>293</v>
      </c>
      <c r="H599" s="10" t="str">
        <f t="shared" si="140"/>
        <v>N/A</v>
      </c>
      <c r="I599" s="96">
        <v>-3.31</v>
      </c>
      <c r="J599" s="96">
        <v>0.34250000000000003</v>
      </c>
      <c r="K599" s="11" t="s">
        <v>117</v>
      </c>
      <c r="L599" s="21" t="str">
        <f t="shared" si="141"/>
        <v>Yes</v>
      </c>
    </row>
    <row r="600" spans="1:12">
      <c r="A600" s="118" t="s">
        <v>422</v>
      </c>
      <c r="B600" s="70" t="s">
        <v>51</v>
      </c>
      <c r="C600" s="40">
        <v>93466.827814999997</v>
      </c>
      <c r="D600" s="10" t="str">
        <f t="shared" si="138"/>
        <v>N/A</v>
      </c>
      <c r="E600" s="40">
        <v>101167.59589</v>
      </c>
      <c r="F600" s="10" t="str">
        <f t="shared" si="139"/>
        <v>N/A</v>
      </c>
      <c r="G600" s="40">
        <v>106648.82253</v>
      </c>
      <c r="H600" s="10" t="str">
        <f t="shared" si="140"/>
        <v>N/A</v>
      </c>
      <c r="I600" s="96">
        <v>8.2390000000000008</v>
      </c>
      <c r="J600" s="96">
        <v>5.4180000000000001</v>
      </c>
      <c r="K600" s="11" t="s">
        <v>117</v>
      </c>
      <c r="L600" s="21" t="str">
        <f t="shared" si="141"/>
        <v>Yes</v>
      </c>
    </row>
    <row r="601" spans="1:12">
      <c r="A601" s="118" t="s">
        <v>423</v>
      </c>
      <c r="B601" s="70" t="s">
        <v>51</v>
      </c>
      <c r="C601" s="40">
        <v>11387095</v>
      </c>
      <c r="D601" s="10" t="str">
        <f t="shared" si="138"/>
        <v>N/A</v>
      </c>
      <c r="E601" s="40">
        <v>11868088</v>
      </c>
      <c r="F601" s="10" t="str">
        <f t="shared" si="139"/>
        <v>N/A</v>
      </c>
      <c r="G601" s="40">
        <v>13399334</v>
      </c>
      <c r="H601" s="10" t="str">
        <f t="shared" si="140"/>
        <v>N/A</v>
      </c>
      <c r="I601" s="96">
        <v>4.2240000000000002</v>
      </c>
      <c r="J601" s="96">
        <v>12.9</v>
      </c>
      <c r="K601" s="11" t="s">
        <v>117</v>
      </c>
      <c r="L601" s="21" t="str">
        <f t="shared" si="141"/>
        <v>Yes</v>
      </c>
    </row>
    <row r="602" spans="1:12">
      <c r="A602" s="118" t="s">
        <v>424</v>
      </c>
      <c r="B602" s="70" t="s">
        <v>51</v>
      </c>
      <c r="C602" s="39">
        <v>443</v>
      </c>
      <c r="D602" s="10" t="str">
        <f t="shared" si="138"/>
        <v>N/A</v>
      </c>
      <c r="E602" s="39">
        <v>418</v>
      </c>
      <c r="F602" s="10" t="str">
        <f t="shared" si="139"/>
        <v>N/A</v>
      </c>
      <c r="G602" s="39">
        <v>391</v>
      </c>
      <c r="H602" s="10" t="str">
        <f t="shared" si="140"/>
        <v>N/A</v>
      </c>
      <c r="I602" s="96">
        <v>-5.64</v>
      </c>
      <c r="J602" s="96">
        <v>-6.46</v>
      </c>
      <c r="K602" s="11" t="s">
        <v>117</v>
      </c>
      <c r="L602" s="21" t="str">
        <f t="shared" si="141"/>
        <v>Yes</v>
      </c>
    </row>
    <row r="603" spans="1:12">
      <c r="A603" s="118" t="s">
        <v>425</v>
      </c>
      <c r="B603" s="70" t="s">
        <v>51</v>
      </c>
      <c r="C603" s="40">
        <v>25704.503386</v>
      </c>
      <c r="D603" s="10" t="str">
        <f t="shared" si="138"/>
        <v>N/A</v>
      </c>
      <c r="E603" s="40">
        <v>28392.555024000001</v>
      </c>
      <c r="F603" s="10" t="str">
        <f t="shared" si="139"/>
        <v>N/A</v>
      </c>
      <c r="G603" s="40">
        <v>34269.396418999997</v>
      </c>
      <c r="H603" s="10" t="str">
        <f t="shared" si="140"/>
        <v>N/A</v>
      </c>
      <c r="I603" s="96">
        <v>10.46</v>
      </c>
      <c r="J603" s="96">
        <v>20.7</v>
      </c>
      <c r="K603" s="11" t="s">
        <v>117</v>
      </c>
      <c r="L603" s="21" t="str">
        <f t="shared" si="141"/>
        <v>No</v>
      </c>
    </row>
    <row r="604" spans="1:12">
      <c r="A604" s="118" t="s">
        <v>426</v>
      </c>
      <c r="B604" s="70" t="s">
        <v>51</v>
      </c>
      <c r="C604" s="40">
        <v>59086088</v>
      </c>
      <c r="D604" s="10" t="str">
        <f t="shared" si="138"/>
        <v>N/A</v>
      </c>
      <c r="E604" s="40">
        <v>64108507</v>
      </c>
      <c r="F604" s="10" t="str">
        <f t="shared" si="139"/>
        <v>N/A</v>
      </c>
      <c r="G604" s="40">
        <v>64227288</v>
      </c>
      <c r="H604" s="10" t="str">
        <f t="shared" si="140"/>
        <v>N/A</v>
      </c>
      <c r="I604" s="96">
        <v>8.5</v>
      </c>
      <c r="J604" s="96">
        <v>0.18529999999999999</v>
      </c>
      <c r="K604" s="11" t="s">
        <v>117</v>
      </c>
      <c r="L604" s="21" t="str">
        <f t="shared" si="141"/>
        <v>Yes</v>
      </c>
    </row>
    <row r="605" spans="1:12">
      <c r="A605" s="118" t="s">
        <v>105</v>
      </c>
      <c r="B605" s="70" t="s">
        <v>51</v>
      </c>
      <c r="C605" s="39">
        <v>128249</v>
      </c>
      <c r="D605" s="10" t="str">
        <f t="shared" si="138"/>
        <v>N/A</v>
      </c>
      <c r="E605" s="39">
        <v>127129</v>
      </c>
      <c r="F605" s="10" t="str">
        <f t="shared" si="139"/>
        <v>N/A</v>
      </c>
      <c r="G605" s="39">
        <v>126193</v>
      </c>
      <c r="H605" s="10" t="str">
        <f t="shared" si="140"/>
        <v>N/A</v>
      </c>
      <c r="I605" s="96">
        <v>-0.873</v>
      </c>
      <c r="J605" s="96">
        <v>-0.73599999999999999</v>
      </c>
      <c r="K605" s="11" t="s">
        <v>117</v>
      </c>
      <c r="L605" s="21" t="str">
        <f t="shared" si="141"/>
        <v>Yes</v>
      </c>
    </row>
    <row r="606" spans="1:12">
      <c r="A606" s="118" t="s">
        <v>427</v>
      </c>
      <c r="B606" s="70" t="s">
        <v>51</v>
      </c>
      <c r="C606" s="40">
        <v>460.71383013000002</v>
      </c>
      <c r="D606" s="10" t="str">
        <f t="shared" si="138"/>
        <v>N/A</v>
      </c>
      <c r="E606" s="40">
        <v>504.27917312</v>
      </c>
      <c r="F606" s="10" t="str">
        <f t="shared" si="139"/>
        <v>N/A</v>
      </c>
      <c r="G606" s="40">
        <v>508.96078229</v>
      </c>
      <c r="H606" s="10" t="str">
        <f t="shared" si="140"/>
        <v>N/A</v>
      </c>
      <c r="I606" s="96">
        <v>9.4559999999999995</v>
      </c>
      <c r="J606" s="96">
        <v>0.9284</v>
      </c>
      <c r="K606" s="11" t="s">
        <v>117</v>
      </c>
      <c r="L606" s="21" t="str">
        <f t="shared" si="141"/>
        <v>Yes</v>
      </c>
    </row>
    <row r="607" spans="1:12">
      <c r="A607" s="118" t="s">
        <v>428</v>
      </c>
      <c r="B607" s="70" t="s">
        <v>51</v>
      </c>
      <c r="C607" s="40">
        <v>23673955</v>
      </c>
      <c r="D607" s="10" t="str">
        <f t="shared" si="138"/>
        <v>N/A</v>
      </c>
      <c r="E607" s="40">
        <v>25619075</v>
      </c>
      <c r="F607" s="10" t="str">
        <f t="shared" si="139"/>
        <v>N/A</v>
      </c>
      <c r="G607" s="40">
        <v>19732719</v>
      </c>
      <c r="H607" s="10" t="str">
        <f t="shared" si="140"/>
        <v>N/A</v>
      </c>
      <c r="I607" s="96">
        <v>8.2159999999999993</v>
      </c>
      <c r="J607" s="96">
        <v>-23</v>
      </c>
      <c r="K607" s="11" t="s">
        <v>117</v>
      </c>
      <c r="L607" s="21" t="str">
        <f t="shared" si="141"/>
        <v>No</v>
      </c>
    </row>
    <row r="608" spans="1:12">
      <c r="A608" s="118" t="s">
        <v>106</v>
      </c>
      <c r="B608" s="70" t="s">
        <v>51</v>
      </c>
      <c r="C608" s="39">
        <v>66817</v>
      </c>
      <c r="D608" s="10" t="str">
        <f t="shared" si="138"/>
        <v>N/A</v>
      </c>
      <c r="E608" s="39">
        <v>69829</v>
      </c>
      <c r="F608" s="10" t="str">
        <f t="shared" si="139"/>
        <v>N/A</v>
      </c>
      <c r="G608" s="39">
        <v>61014</v>
      </c>
      <c r="H608" s="10" t="str">
        <f t="shared" si="140"/>
        <v>N/A</v>
      </c>
      <c r="I608" s="96">
        <v>4.508</v>
      </c>
      <c r="J608" s="96">
        <v>-12.6</v>
      </c>
      <c r="K608" s="11" t="s">
        <v>117</v>
      </c>
      <c r="L608" s="21" t="str">
        <f t="shared" si="141"/>
        <v>Yes</v>
      </c>
    </row>
    <row r="609" spans="1:12">
      <c r="A609" s="118" t="s">
        <v>429</v>
      </c>
      <c r="B609" s="70" t="s">
        <v>51</v>
      </c>
      <c r="C609" s="40">
        <v>354.31035515000002</v>
      </c>
      <c r="D609" s="10" t="str">
        <f t="shared" si="138"/>
        <v>N/A</v>
      </c>
      <c r="E609" s="40">
        <v>366.88302854</v>
      </c>
      <c r="F609" s="10" t="str">
        <f t="shared" si="139"/>
        <v>N/A</v>
      </c>
      <c r="G609" s="40">
        <v>323.41297078999997</v>
      </c>
      <c r="H609" s="10" t="str">
        <f t="shared" si="140"/>
        <v>N/A</v>
      </c>
      <c r="I609" s="96">
        <v>3.548</v>
      </c>
      <c r="J609" s="96">
        <v>-11.8</v>
      </c>
      <c r="K609" s="11" t="s">
        <v>117</v>
      </c>
      <c r="L609" s="21" t="str">
        <f t="shared" si="141"/>
        <v>Yes</v>
      </c>
    </row>
    <row r="610" spans="1:12">
      <c r="A610" s="118" t="s">
        <v>430</v>
      </c>
      <c r="B610" s="70" t="s">
        <v>51</v>
      </c>
      <c r="C610" s="40">
        <v>6025295</v>
      </c>
      <c r="D610" s="10" t="str">
        <f t="shared" si="138"/>
        <v>N/A</v>
      </c>
      <c r="E610" s="40">
        <v>6708917</v>
      </c>
      <c r="F610" s="10" t="str">
        <f t="shared" si="139"/>
        <v>N/A</v>
      </c>
      <c r="G610" s="40">
        <v>6841328</v>
      </c>
      <c r="H610" s="10" t="str">
        <f t="shared" si="140"/>
        <v>N/A</v>
      </c>
      <c r="I610" s="96">
        <v>11.35</v>
      </c>
      <c r="J610" s="96">
        <v>1.974</v>
      </c>
      <c r="K610" s="11" t="s">
        <v>117</v>
      </c>
      <c r="L610" s="21" t="str">
        <f t="shared" si="141"/>
        <v>Yes</v>
      </c>
    </row>
    <row r="611" spans="1:12">
      <c r="A611" s="118" t="s">
        <v>107</v>
      </c>
      <c r="B611" s="70" t="s">
        <v>51</v>
      </c>
      <c r="C611" s="39">
        <v>38330</v>
      </c>
      <c r="D611" s="10" t="str">
        <f t="shared" si="138"/>
        <v>N/A</v>
      </c>
      <c r="E611" s="39">
        <v>39656</v>
      </c>
      <c r="F611" s="10" t="str">
        <f t="shared" si="139"/>
        <v>N/A</v>
      </c>
      <c r="G611" s="39">
        <v>40014</v>
      </c>
      <c r="H611" s="10" t="str">
        <f t="shared" si="140"/>
        <v>N/A</v>
      </c>
      <c r="I611" s="96">
        <v>3.4590000000000001</v>
      </c>
      <c r="J611" s="96">
        <v>0.90280000000000005</v>
      </c>
      <c r="K611" s="11" t="s">
        <v>117</v>
      </c>
      <c r="L611" s="21" t="str">
        <f t="shared" si="141"/>
        <v>Yes</v>
      </c>
    </row>
    <row r="612" spans="1:12">
      <c r="A612" s="118" t="s">
        <v>431</v>
      </c>
      <c r="B612" s="70" t="s">
        <v>51</v>
      </c>
      <c r="C612" s="40">
        <v>157.19527785</v>
      </c>
      <c r="D612" s="10" t="str">
        <f t="shared" si="138"/>
        <v>N/A</v>
      </c>
      <c r="E612" s="40">
        <v>169.17785455000001</v>
      </c>
      <c r="F612" s="10" t="str">
        <f t="shared" si="139"/>
        <v>N/A</v>
      </c>
      <c r="G612" s="40">
        <v>170.97335931999999</v>
      </c>
      <c r="H612" s="10" t="str">
        <f t="shared" si="140"/>
        <v>N/A</v>
      </c>
      <c r="I612" s="96">
        <v>7.6230000000000002</v>
      </c>
      <c r="J612" s="96">
        <v>1.0609999999999999</v>
      </c>
      <c r="K612" s="11" t="s">
        <v>117</v>
      </c>
      <c r="L612" s="21" t="str">
        <f t="shared" si="141"/>
        <v>Yes</v>
      </c>
    </row>
    <row r="613" spans="1:12">
      <c r="A613" s="118" t="s">
        <v>432</v>
      </c>
      <c r="B613" s="70" t="s">
        <v>51</v>
      </c>
      <c r="C613" s="40">
        <v>38027926</v>
      </c>
      <c r="D613" s="10" t="str">
        <f t="shared" si="138"/>
        <v>N/A</v>
      </c>
      <c r="E613" s="40">
        <v>43815384</v>
      </c>
      <c r="F613" s="10" t="str">
        <f t="shared" si="139"/>
        <v>N/A</v>
      </c>
      <c r="G613" s="40">
        <v>46101427</v>
      </c>
      <c r="H613" s="10" t="str">
        <f t="shared" si="140"/>
        <v>N/A</v>
      </c>
      <c r="I613" s="96">
        <v>15.22</v>
      </c>
      <c r="J613" s="96">
        <v>5.2169999999999996</v>
      </c>
      <c r="K613" s="11" t="s">
        <v>117</v>
      </c>
      <c r="L613" s="21" t="str">
        <f t="shared" si="141"/>
        <v>Yes</v>
      </c>
    </row>
    <row r="614" spans="1:12">
      <c r="A614" s="118" t="s">
        <v>433</v>
      </c>
      <c r="B614" s="70" t="s">
        <v>51</v>
      </c>
      <c r="C614" s="39">
        <v>65849</v>
      </c>
      <c r="D614" s="10" t="str">
        <f t="shared" si="138"/>
        <v>N/A</v>
      </c>
      <c r="E614" s="39">
        <v>66005</v>
      </c>
      <c r="F614" s="10" t="str">
        <f t="shared" si="139"/>
        <v>N/A</v>
      </c>
      <c r="G614" s="39">
        <v>61101</v>
      </c>
      <c r="H614" s="10" t="str">
        <f t="shared" si="140"/>
        <v>N/A</v>
      </c>
      <c r="I614" s="96">
        <v>0.2369</v>
      </c>
      <c r="J614" s="96">
        <v>-7.43</v>
      </c>
      <c r="K614" s="11" t="s">
        <v>117</v>
      </c>
      <c r="L614" s="21" t="str">
        <f t="shared" si="141"/>
        <v>Yes</v>
      </c>
    </row>
    <row r="615" spans="1:12">
      <c r="A615" s="118" t="s">
        <v>434</v>
      </c>
      <c r="B615" s="70" t="s">
        <v>51</v>
      </c>
      <c r="C615" s="40">
        <v>577.50195142999996</v>
      </c>
      <c r="D615" s="10" t="str">
        <f t="shared" si="138"/>
        <v>N/A</v>
      </c>
      <c r="E615" s="40">
        <v>663.81916521000005</v>
      </c>
      <c r="F615" s="10" t="str">
        <f t="shared" si="139"/>
        <v>N/A</v>
      </c>
      <c r="G615" s="40">
        <v>754.51182468000002</v>
      </c>
      <c r="H615" s="10" t="str">
        <f t="shared" si="140"/>
        <v>N/A</v>
      </c>
      <c r="I615" s="96">
        <v>14.95</v>
      </c>
      <c r="J615" s="96">
        <v>13.66</v>
      </c>
      <c r="K615" s="11" t="s">
        <v>117</v>
      </c>
      <c r="L615" s="21" t="str">
        <f t="shared" si="141"/>
        <v>Yes</v>
      </c>
    </row>
    <row r="616" spans="1:12">
      <c r="A616" s="118" t="s">
        <v>435</v>
      </c>
      <c r="B616" s="70" t="s">
        <v>51</v>
      </c>
      <c r="C616" s="40">
        <v>22135372</v>
      </c>
      <c r="D616" s="10" t="str">
        <f t="shared" si="138"/>
        <v>N/A</v>
      </c>
      <c r="E616" s="40">
        <v>27007245</v>
      </c>
      <c r="F616" s="10" t="str">
        <f t="shared" si="139"/>
        <v>N/A</v>
      </c>
      <c r="G616" s="40">
        <v>38039809</v>
      </c>
      <c r="H616" s="10" t="str">
        <f t="shared" si="140"/>
        <v>N/A</v>
      </c>
      <c r="I616" s="96">
        <v>22.01</v>
      </c>
      <c r="J616" s="96">
        <v>40.85</v>
      </c>
      <c r="K616" s="11" t="s">
        <v>117</v>
      </c>
      <c r="L616" s="21" t="str">
        <f t="shared" si="141"/>
        <v>No</v>
      </c>
    </row>
    <row r="617" spans="1:12">
      <c r="A617" s="118" t="s">
        <v>108</v>
      </c>
      <c r="B617" s="70" t="s">
        <v>51</v>
      </c>
      <c r="C617" s="39">
        <v>47073</v>
      </c>
      <c r="D617" s="10" t="str">
        <f t="shared" si="138"/>
        <v>N/A</v>
      </c>
      <c r="E617" s="39">
        <v>48953</v>
      </c>
      <c r="F617" s="10" t="str">
        <f t="shared" si="139"/>
        <v>N/A</v>
      </c>
      <c r="G617" s="39">
        <v>53772</v>
      </c>
      <c r="H617" s="10" t="str">
        <f t="shared" si="140"/>
        <v>N/A</v>
      </c>
      <c r="I617" s="96">
        <v>3.9940000000000002</v>
      </c>
      <c r="J617" s="96">
        <v>9.8439999999999994</v>
      </c>
      <c r="K617" s="11" t="s">
        <v>117</v>
      </c>
      <c r="L617" s="21" t="str">
        <f t="shared" si="141"/>
        <v>Yes</v>
      </c>
    </row>
    <row r="618" spans="1:12">
      <c r="A618" s="118" t="s">
        <v>436</v>
      </c>
      <c r="B618" s="70" t="s">
        <v>51</v>
      </c>
      <c r="C618" s="40">
        <v>470.23499671000002</v>
      </c>
      <c r="D618" s="10" t="str">
        <f t="shared" si="138"/>
        <v>N/A</v>
      </c>
      <c r="E618" s="40">
        <v>551.69744448999995</v>
      </c>
      <c r="F618" s="10" t="str">
        <f t="shared" si="139"/>
        <v>N/A</v>
      </c>
      <c r="G618" s="40">
        <v>707.42782489000001</v>
      </c>
      <c r="H618" s="10" t="str">
        <f t="shared" si="140"/>
        <v>N/A</v>
      </c>
      <c r="I618" s="96">
        <v>17.32</v>
      </c>
      <c r="J618" s="96">
        <v>28.23</v>
      </c>
      <c r="K618" s="11" t="s">
        <v>117</v>
      </c>
      <c r="L618" s="21" t="str">
        <f t="shared" si="141"/>
        <v>No</v>
      </c>
    </row>
    <row r="619" spans="1:12">
      <c r="A619" s="118" t="s">
        <v>437</v>
      </c>
      <c r="B619" s="70" t="s">
        <v>51</v>
      </c>
      <c r="C619" s="40">
        <v>2908011</v>
      </c>
      <c r="D619" s="10" t="str">
        <f t="shared" si="138"/>
        <v>N/A</v>
      </c>
      <c r="E619" s="40">
        <v>2961121</v>
      </c>
      <c r="F619" s="10" t="str">
        <f t="shared" si="139"/>
        <v>N/A</v>
      </c>
      <c r="G619" s="40">
        <v>3159929</v>
      </c>
      <c r="H619" s="10" t="str">
        <f t="shared" si="140"/>
        <v>N/A</v>
      </c>
      <c r="I619" s="96">
        <v>1.8260000000000001</v>
      </c>
      <c r="J619" s="96">
        <v>6.7140000000000004</v>
      </c>
      <c r="K619" s="11" t="s">
        <v>117</v>
      </c>
      <c r="L619" s="21" t="str">
        <f t="shared" si="141"/>
        <v>Yes</v>
      </c>
    </row>
    <row r="620" spans="1:12">
      <c r="A620" s="118" t="s">
        <v>438</v>
      </c>
      <c r="B620" s="70" t="s">
        <v>51</v>
      </c>
      <c r="C620" s="39">
        <v>1463</v>
      </c>
      <c r="D620" s="10" t="str">
        <f t="shared" si="138"/>
        <v>N/A</v>
      </c>
      <c r="E620" s="39">
        <v>1467</v>
      </c>
      <c r="F620" s="10" t="str">
        <f t="shared" si="139"/>
        <v>N/A</v>
      </c>
      <c r="G620" s="39">
        <v>1453</v>
      </c>
      <c r="H620" s="10" t="str">
        <f t="shared" si="140"/>
        <v>N/A</v>
      </c>
      <c r="I620" s="96">
        <v>0.27339999999999998</v>
      </c>
      <c r="J620" s="96">
        <v>-0.95399999999999996</v>
      </c>
      <c r="K620" s="11" t="s">
        <v>117</v>
      </c>
      <c r="L620" s="21" t="str">
        <f t="shared" ref="L620:L651" si="142">IF(J620="Div by 0", "N/A", IF(K620="N/A","N/A", IF(J620&gt;VALUE(MID(K620,1,2)), "No", IF(J620&lt;-1*VALUE(MID(K620,1,2)), "No", "Yes"))))</f>
        <v>Yes</v>
      </c>
    </row>
    <row r="621" spans="1:12">
      <c r="A621" s="118" t="s">
        <v>439</v>
      </c>
      <c r="B621" s="70" t="s">
        <v>51</v>
      </c>
      <c r="C621" s="40">
        <v>1987.7040328</v>
      </c>
      <c r="D621" s="10" t="str">
        <f t="shared" si="138"/>
        <v>N/A</v>
      </c>
      <c r="E621" s="40">
        <v>2018.4873892000001</v>
      </c>
      <c r="F621" s="10" t="str">
        <f t="shared" si="139"/>
        <v>N/A</v>
      </c>
      <c r="G621" s="40">
        <v>2174.761872</v>
      </c>
      <c r="H621" s="10" t="str">
        <f t="shared" si="140"/>
        <v>N/A</v>
      </c>
      <c r="I621" s="96">
        <v>1.5489999999999999</v>
      </c>
      <c r="J621" s="96">
        <v>7.742</v>
      </c>
      <c r="K621" s="11" t="s">
        <v>117</v>
      </c>
      <c r="L621" s="21" t="str">
        <f t="shared" si="142"/>
        <v>Yes</v>
      </c>
    </row>
    <row r="622" spans="1:12">
      <c r="A622" s="118" t="s">
        <v>440</v>
      </c>
      <c r="B622" s="70" t="s">
        <v>51</v>
      </c>
      <c r="C622" s="40">
        <v>20637627</v>
      </c>
      <c r="D622" s="10" t="str">
        <f t="shared" si="138"/>
        <v>N/A</v>
      </c>
      <c r="E622" s="40">
        <v>23095638</v>
      </c>
      <c r="F622" s="10" t="str">
        <f t="shared" si="139"/>
        <v>N/A</v>
      </c>
      <c r="G622" s="40">
        <v>23512188</v>
      </c>
      <c r="H622" s="10" t="str">
        <f t="shared" si="140"/>
        <v>N/A</v>
      </c>
      <c r="I622" s="96">
        <v>11.91</v>
      </c>
      <c r="J622" s="96">
        <v>1.804</v>
      </c>
      <c r="K622" s="11" t="s">
        <v>117</v>
      </c>
      <c r="L622" s="21" t="str">
        <f t="shared" si="142"/>
        <v>Yes</v>
      </c>
    </row>
    <row r="623" spans="1:12">
      <c r="A623" s="118" t="s">
        <v>109</v>
      </c>
      <c r="B623" s="70" t="s">
        <v>51</v>
      </c>
      <c r="C623" s="39">
        <v>89447</v>
      </c>
      <c r="D623" s="10" t="str">
        <f t="shared" si="138"/>
        <v>N/A</v>
      </c>
      <c r="E623" s="39">
        <v>89844</v>
      </c>
      <c r="F623" s="10" t="str">
        <f t="shared" si="139"/>
        <v>N/A</v>
      </c>
      <c r="G623" s="39">
        <v>88180</v>
      </c>
      <c r="H623" s="10" t="str">
        <f t="shared" si="140"/>
        <v>N/A</v>
      </c>
      <c r="I623" s="96">
        <v>0.44379999999999997</v>
      </c>
      <c r="J623" s="96">
        <v>-1.85</v>
      </c>
      <c r="K623" s="11" t="s">
        <v>117</v>
      </c>
      <c r="L623" s="21" t="str">
        <f t="shared" si="142"/>
        <v>Yes</v>
      </c>
    </row>
    <row r="624" spans="1:12">
      <c r="A624" s="118" t="s">
        <v>441</v>
      </c>
      <c r="B624" s="70" t="s">
        <v>51</v>
      </c>
      <c r="C624" s="40">
        <v>230.72464141</v>
      </c>
      <c r="D624" s="10" t="str">
        <f t="shared" si="138"/>
        <v>N/A</v>
      </c>
      <c r="E624" s="40">
        <v>257.06377721000001</v>
      </c>
      <c r="F624" s="10" t="str">
        <f t="shared" si="139"/>
        <v>N/A</v>
      </c>
      <c r="G624" s="40">
        <v>266.63855749999999</v>
      </c>
      <c r="H624" s="10" t="str">
        <f t="shared" si="140"/>
        <v>N/A</v>
      </c>
      <c r="I624" s="96">
        <v>11.42</v>
      </c>
      <c r="J624" s="96">
        <v>3.7250000000000001</v>
      </c>
      <c r="K624" s="11" t="s">
        <v>117</v>
      </c>
      <c r="L624" s="21" t="str">
        <f t="shared" si="142"/>
        <v>Yes</v>
      </c>
    </row>
    <row r="625" spans="1:12">
      <c r="A625" s="118" t="s">
        <v>442</v>
      </c>
      <c r="B625" s="70" t="s">
        <v>51</v>
      </c>
      <c r="C625" s="40">
        <v>93513219</v>
      </c>
      <c r="D625" s="10" t="str">
        <f t="shared" si="138"/>
        <v>N/A</v>
      </c>
      <c r="E625" s="40">
        <v>97796428</v>
      </c>
      <c r="F625" s="10" t="str">
        <f t="shared" si="139"/>
        <v>N/A</v>
      </c>
      <c r="G625" s="40">
        <v>99059427</v>
      </c>
      <c r="H625" s="10" t="str">
        <f t="shared" si="140"/>
        <v>N/A</v>
      </c>
      <c r="I625" s="96">
        <v>4.58</v>
      </c>
      <c r="J625" s="96">
        <v>1.2909999999999999</v>
      </c>
      <c r="K625" s="11" t="s">
        <v>117</v>
      </c>
      <c r="L625" s="21" t="str">
        <f t="shared" si="142"/>
        <v>Yes</v>
      </c>
    </row>
    <row r="626" spans="1:12">
      <c r="A626" s="118" t="s">
        <v>110</v>
      </c>
      <c r="B626" s="70" t="s">
        <v>51</v>
      </c>
      <c r="C626" s="39">
        <v>125589</v>
      </c>
      <c r="D626" s="10" t="str">
        <f t="shared" si="138"/>
        <v>N/A</v>
      </c>
      <c r="E626" s="39">
        <v>120404</v>
      </c>
      <c r="F626" s="10" t="str">
        <f t="shared" si="139"/>
        <v>N/A</v>
      </c>
      <c r="G626" s="39">
        <v>117951</v>
      </c>
      <c r="H626" s="10" t="str">
        <f t="shared" si="140"/>
        <v>N/A</v>
      </c>
      <c r="I626" s="96">
        <v>-4.13</v>
      </c>
      <c r="J626" s="96">
        <v>-2.04</v>
      </c>
      <c r="K626" s="11" t="s">
        <v>117</v>
      </c>
      <c r="L626" s="21" t="str">
        <f t="shared" si="142"/>
        <v>Yes</v>
      </c>
    </row>
    <row r="627" spans="1:12">
      <c r="A627" s="118" t="s">
        <v>443</v>
      </c>
      <c r="B627" s="70" t="s">
        <v>51</v>
      </c>
      <c r="C627" s="40">
        <v>744.59720994999998</v>
      </c>
      <c r="D627" s="10" t="str">
        <f t="shared" si="138"/>
        <v>N/A</v>
      </c>
      <c r="E627" s="40">
        <v>812.23570644999995</v>
      </c>
      <c r="F627" s="10" t="str">
        <f t="shared" si="139"/>
        <v>N/A</v>
      </c>
      <c r="G627" s="40">
        <v>839.83541471000001</v>
      </c>
      <c r="H627" s="10" t="str">
        <f t="shared" si="140"/>
        <v>N/A</v>
      </c>
      <c r="I627" s="96">
        <v>9.0839999999999996</v>
      </c>
      <c r="J627" s="96">
        <v>3.3980000000000001</v>
      </c>
      <c r="K627" s="11" t="s">
        <v>117</v>
      </c>
      <c r="L627" s="21" t="str">
        <f t="shared" si="142"/>
        <v>Yes</v>
      </c>
    </row>
    <row r="628" spans="1:12">
      <c r="A628" s="118" t="s">
        <v>444</v>
      </c>
      <c r="B628" s="70" t="s">
        <v>51</v>
      </c>
      <c r="C628" s="40">
        <v>39883962</v>
      </c>
      <c r="D628" s="10" t="str">
        <f t="shared" si="138"/>
        <v>N/A</v>
      </c>
      <c r="E628" s="40">
        <v>43690538</v>
      </c>
      <c r="F628" s="10" t="str">
        <f t="shared" si="139"/>
        <v>N/A</v>
      </c>
      <c r="G628" s="40">
        <v>45810736</v>
      </c>
      <c r="H628" s="10" t="str">
        <f t="shared" si="140"/>
        <v>N/A</v>
      </c>
      <c r="I628" s="96">
        <v>9.5440000000000005</v>
      </c>
      <c r="J628" s="96">
        <v>4.8529999999999998</v>
      </c>
      <c r="K628" s="11" t="s">
        <v>117</v>
      </c>
      <c r="L628" s="21" t="str">
        <f t="shared" si="142"/>
        <v>Yes</v>
      </c>
    </row>
    <row r="629" spans="1:12">
      <c r="A629" s="118" t="s">
        <v>706</v>
      </c>
      <c r="B629" s="70" t="s">
        <v>51</v>
      </c>
      <c r="C629" s="39">
        <v>18332</v>
      </c>
      <c r="D629" s="10" t="str">
        <f t="shared" si="138"/>
        <v>N/A</v>
      </c>
      <c r="E629" s="39">
        <v>17857</v>
      </c>
      <c r="F629" s="10" t="str">
        <f t="shared" si="139"/>
        <v>N/A</v>
      </c>
      <c r="G629" s="39">
        <v>16533</v>
      </c>
      <c r="H629" s="10" t="str">
        <f t="shared" si="140"/>
        <v>N/A</v>
      </c>
      <c r="I629" s="96">
        <v>-2.59</v>
      </c>
      <c r="J629" s="96">
        <v>-7.41</v>
      </c>
      <c r="K629" s="11" t="s">
        <v>117</v>
      </c>
      <c r="L629" s="21" t="str">
        <f t="shared" si="142"/>
        <v>Yes</v>
      </c>
    </row>
    <row r="630" spans="1:12">
      <c r="A630" s="118" t="s">
        <v>445</v>
      </c>
      <c r="B630" s="70" t="s">
        <v>51</v>
      </c>
      <c r="C630" s="40">
        <v>2175.6470651999998</v>
      </c>
      <c r="D630" s="10" t="str">
        <f t="shared" si="138"/>
        <v>N/A</v>
      </c>
      <c r="E630" s="40">
        <v>2446.6897015</v>
      </c>
      <c r="F630" s="10" t="str">
        <f t="shared" si="139"/>
        <v>N/A</v>
      </c>
      <c r="G630" s="40">
        <v>2770.8665093999998</v>
      </c>
      <c r="H630" s="10" t="str">
        <f t="shared" si="140"/>
        <v>N/A</v>
      </c>
      <c r="I630" s="96">
        <v>12.46</v>
      </c>
      <c r="J630" s="96">
        <v>13.25</v>
      </c>
      <c r="K630" s="11" t="s">
        <v>117</v>
      </c>
      <c r="L630" s="21" t="str">
        <f t="shared" si="142"/>
        <v>Yes</v>
      </c>
    </row>
    <row r="631" spans="1:12">
      <c r="A631" s="118" t="s">
        <v>446</v>
      </c>
      <c r="B631" s="70" t="s">
        <v>51</v>
      </c>
      <c r="C631" s="40">
        <v>9317259</v>
      </c>
      <c r="D631" s="10" t="str">
        <f t="shared" si="138"/>
        <v>N/A</v>
      </c>
      <c r="E631" s="40">
        <v>12089276</v>
      </c>
      <c r="F631" s="10" t="str">
        <f t="shared" si="139"/>
        <v>N/A</v>
      </c>
      <c r="G631" s="40">
        <v>12372168</v>
      </c>
      <c r="H631" s="10" t="str">
        <f t="shared" si="140"/>
        <v>N/A</v>
      </c>
      <c r="I631" s="96">
        <v>29.75</v>
      </c>
      <c r="J631" s="96">
        <v>2.34</v>
      </c>
      <c r="K631" s="11" t="s">
        <v>117</v>
      </c>
      <c r="L631" s="21" t="str">
        <f t="shared" si="142"/>
        <v>Yes</v>
      </c>
    </row>
    <row r="632" spans="1:12">
      <c r="A632" s="118" t="s">
        <v>40</v>
      </c>
      <c r="B632" s="70" t="s">
        <v>51</v>
      </c>
      <c r="C632" s="39">
        <v>10498</v>
      </c>
      <c r="D632" s="10" t="str">
        <f t="shared" si="138"/>
        <v>N/A</v>
      </c>
      <c r="E632" s="39">
        <v>11356</v>
      </c>
      <c r="F632" s="10" t="str">
        <f t="shared" si="139"/>
        <v>N/A</v>
      </c>
      <c r="G632" s="39">
        <v>11696</v>
      </c>
      <c r="H632" s="10" t="str">
        <f t="shared" si="140"/>
        <v>N/A</v>
      </c>
      <c r="I632" s="96">
        <v>8.173</v>
      </c>
      <c r="J632" s="96">
        <v>2.9940000000000002</v>
      </c>
      <c r="K632" s="11" t="s">
        <v>117</v>
      </c>
      <c r="L632" s="21" t="str">
        <f t="shared" si="142"/>
        <v>Yes</v>
      </c>
    </row>
    <row r="633" spans="1:12">
      <c r="A633" s="118" t="s">
        <v>447</v>
      </c>
      <c r="B633" s="70" t="s">
        <v>51</v>
      </c>
      <c r="C633" s="40">
        <v>887.52705276999995</v>
      </c>
      <c r="D633" s="10" t="str">
        <f t="shared" si="138"/>
        <v>N/A</v>
      </c>
      <c r="E633" s="40">
        <v>1064.5716801999999</v>
      </c>
      <c r="F633" s="10" t="str">
        <f t="shared" si="139"/>
        <v>N/A</v>
      </c>
      <c r="G633" s="40">
        <v>1057.8119015</v>
      </c>
      <c r="H633" s="10" t="str">
        <f t="shared" si="140"/>
        <v>N/A</v>
      </c>
      <c r="I633" s="96">
        <v>19.95</v>
      </c>
      <c r="J633" s="96">
        <v>-0.63500000000000001</v>
      </c>
      <c r="K633" s="11" t="s">
        <v>117</v>
      </c>
      <c r="L633" s="21" t="str">
        <f t="shared" si="142"/>
        <v>Yes</v>
      </c>
    </row>
    <row r="634" spans="1:12">
      <c r="A634" s="118" t="s">
        <v>448</v>
      </c>
      <c r="B634" s="70" t="s">
        <v>51</v>
      </c>
      <c r="C634" s="40">
        <v>18106889</v>
      </c>
      <c r="D634" s="10" t="str">
        <f t="shared" si="138"/>
        <v>N/A</v>
      </c>
      <c r="E634" s="40">
        <v>20661539</v>
      </c>
      <c r="F634" s="10" t="str">
        <f t="shared" si="139"/>
        <v>N/A</v>
      </c>
      <c r="G634" s="40">
        <v>22943663</v>
      </c>
      <c r="H634" s="10" t="str">
        <f t="shared" si="140"/>
        <v>N/A</v>
      </c>
      <c r="I634" s="96">
        <v>14.11</v>
      </c>
      <c r="J634" s="96">
        <v>11.05</v>
      </c>
      <c r="K634" s="11" t="s">
        <v>117</v>
      </c>
      <c r="L634" s="21" t="str">
        <f t="shared" si="142"/>
        <v>Yes</v>
      </c>
    </row>
    <row r="635" spans="1:12">
      <c r="A635" s="118" t="s">
        <v>449</v>
      </c>
      <c r="B635" s="70" t="s">
        <v>51</v>
      </c>
      <c r="C635" s="39">
        <v>2091</v>
      </c>
      <c r="D635" s="10" t="str">
        <f t="shared" si="138"/>
        <v>N/A</v>
      </c>
      <c r="E635" s="39">
        <v>2166</v>
      </c>
      <c r="F635" s="10" t="str">
        <f t="shared" si="139"/>
        <v>N/A</v>
      </c>
      <c r="G635" s="39">
        <v>2271</v>
      </c>
      <c r="H635" s="10" t="str">
        <f t="shared" si="140"/>
        <v>N/A</v>
      </c>
      <c r="I635" s="96">
        <v>3.5870000000000002</v>
      </c>
      <c r="J635" s="96">
        <v>4.8479999999999999</v>
      </c>
      <c r="K635" s="11" t="s">
        <v>117</v>
      </c>
      <c r="L635" s="21" t="str">
        <f t="shared" si="142"/>
        <v>Yes</v>
      </c>
    </row>
    <row r="636" spans="1:12">
      <c r="A636" s="118" t="s">
        <v>450</v>
      </c>
      <c r="B636" s="70" t="s">
        <v>51</v>
      </c>
      <c r="C636" s="40">
        <v>8659.4399809000006</v>
      </c>
      <c r="D636" s="10" t="str">
        <f t="shared" si="138"/>
        <v>N/A</v>
      </c>
      <c r="E636" s="40">
        <v>9539.0300091999998</v>
      </c>
      <c r="F636" s="10" t="str">
        <f t="shared" si="139"/>
        <v>N/A</v>
      </c>
      <c r="G636" s="40">
        <v>10102.889916</v>
      </c>
      <c r="H636" s="10" t="str">
        <f t="shared" si="140"/>
        <v>N/A</v>
      </c>
      <c r="I636" s="96">
        <v>10.16</v>
      </c>
      <c r="J636" s="96">
        <v>5.9109999999999996</v>
      </c>
      <c r="K636" s="11" t="s">
        <v>117</v>
      </c>
      <c r="L636" s="21" t="str">
        <f t="shared" si="142"/>
        <v>Yes</v>
      </c>
    </row>
    <row r="637" spans="1:12">
      <c r="A637" s="118" t="s">
        <v>451</v>
      </c>
      <c r="B637" s="70" t="s">
        <v>51</v>
      </c>
      <c r="C637" s="40">
        <v>6022857</v>
      </c>
      <c r="D637" s="10" t="str">
        <f t="shared" si="138"/>
        <v>N/A</v>
      </c>
      <c r="E637" s="40">
        <v>6868096</v>
      </c>
      <c r="F637" s="10" t="str">
        <f t="shared" si="139"/>
        <v>N/A</v>
      </c>
      <c r="G637" s="40">
        <v>7814382</v>
      </c>
      <c r="H637" s="10" t="str">
        <f t="shared" si="140"/>
        <v>N/A</v>
      </c>
      <c r="I637" s="96">
        <v>14.03</v>
      </c>
      <c r="J637" s="96">
        <v>13.78</v>
      </c>
      <c r="K637" s="11" t="s">
        <v>117</v>
      </c>
      <c r="L637" s="21" t="str">
        <f t="shared" si="142"/>
        <v>Yes</v>
      </c>
    </row>
    <row r="638" spans="1:12">
      <c r="A638" s="118" t="s">
        <v>452</v>
      </c>
      <c r="B638" s="70" t="s">
        <v>51</v>
      </c>
      <c r="C638" s="39">
        <v>6176</v>
      </c>
      <c r="D638" s="10" t="str">
        <f t="shared" si="138"/>
        <v>N/A</v>
      </c>
      <c r="E638" s="39">
        <v>6562</v>
      </c>
      <c r="F638" s="10" t="str">
        <f t="shared" si="139"/>
        <v>N/A</v>
      </c>
      <c r="G638" s="39">
        <v>8035</v>
      </c>
      <c r="H638" s="10" t="str">
        <f t="shared" si="140"/>
        <v>N/A</v>
      </c>
      <c r="I638" s="96">
        <v>6.25</v>
      </c>
      <c r="J638" s="96">
        <v>22.45</v>
      </c>
      <c r="K638" s="11" t="s">
        <v>117</v>
      </c>
      <c r="L638" s="21" t="str">
        <f t="shared" si="142"/>
        <v>No</v>
      </c>
    </row>
    <row r="639" spans="1:12">
      <c r="A639" s="118" t="s">
        <v>453</v>
      </c>
      <c r="B639" s="70" t="s">
        <v>51</v>
      </c>
      <c r="C639" s="40">
        <v>975.20352978999995</v>
      </c>
      <c r="D639" s="10" t="str">
        <f t="shared" si="138"/>
        <v>N/A</v>
      </c>
      <c r="E639" s="40">
        <v>1046.6467540000001</v>
      </c>
      <c r="F639" s="10" t="str">
        <f t="shared" si="139"/>
        <v>N/A</v>
      </c>
      <c r="G639" s="40">
        <v>972.54287492000003</v>
      </c>
      <c r="H639" s="10" t="str">
        <f t="shared" si="140"/>
        <v>N/A</v>
      </c>
      <c r="I639" s="96">
        <v>7.3259999999999996</v>
      </c>
      <c r="J639" s="96">
        <v>-7.08</v>
      </c>
      <c r="K639" s="11" t="s">
        <v>117</v>
      </c>
      <c r="L639" s="21" t="str">
        <f t="shared" si="142"/>
        <v>Yes</v>
      </c>
    </row>
    <row r="640" spans="1:12">
      <c r="A640" s="118" t="s">
        <v>454</v>
      </c>
      <c r="B640" s="70" t="s">
        <v>51</v>
      </c>
      <c r="C640" s="40">
        <v>1918087</v>
      </c>
      <c r="D640" s="10" t="str">
        <f t="shared" si="138"/>
        <v>N/A</v>
      </c>
      <c r="E640" s="40">
        <v>2632433</v>
      </c>
      <c r="F640" s="10" t="str">
        <f t="shared" si="139"/>
        <v>N/A</v>
      </c>
      <c r="G640" s="40">
        <v>3071900</v>
      </c>
      <c r="H640" s="10" t="str">
        <f t="shared" si="140"/>
        <v>N/A</v>
      </c>
      <c r="I640" s="96">
        <v>37.24</v>
      </c>
      <c r="J640" s="96">
        <v>16.690000000000001</v>
      </c>
      <c r="K640" s="11" t="s">
        <v>117</v>
      </c>
      <c r="L640" s="21" t="str">
        <f t="shared" si="142"/>
        <v>No</v>
      </c>
    </row>
    <row r="641" spans="1:12">
      <c r="A641" s="118" t="s">
        <v>455</v>
      </c>
      <c r="B641" s="70" t="s">
        <v>51</v>
      </c>
      <c r="C641" s="39">
        <v>1824</v>
      </c>
      <c r="D641" s="10" t="str">
        <f t="shared" si="138"/>
        <v>N/A</v>
      </c>
      <c r="E641" s="39">
        <v>3286</v>
      </c>
      <c r="F641" s="10" t="str">
        <f t="shared" si="139"/>
        <v>N/A</v>
      </c>
      <c r="G641" s="39">
        <v>5564</v>
      </c>
      <c r="H641" s="10" t="str">
        <f t="shared" si="140"/>
        <v>N/A</v>
      </c>
      <c r="I641" s="96">
        <v>80.150000000000006</v>
      </c>
      <c r="J641" s="96">
        <v>69.319999999999993</v>
      </c>
      <c r="K641" s="11" t="s">
        <v>117</v>
      </c>
      <c r="L641" s="21" t="str">
        <f t="shared" si="142"/>
        <v>No</v>
      </c>
    </row>
    <row r="642" spans="1:12">
      <c r="A642" s="118" t="s">
        <v>456</v>
      </c>
      <c r="B642" s="70" t="s">
        <v>51</v>
      </c>
      <c r="C642" s="40">
        <v>1051.5827850999999</v>
      </c>
      <c r="D642" s="10" t="str">
        <f t="shared" si="138"/>
        <v>N/A</v>
      </c>
      <c r="E642" s="40">
        <v>801.10559951000005</v>
      </c>
      <c r="F642" s="10" t="str">
        <f t="shared" si="139"/>
        <v>N/A</v>
      </c>
      <c r="G642" s="40">
        <v>552.10280374000001</v>
      </c>
      <c r="H642" s="10" t="str">
        <f t="shared" si="140"/>
        <v>N/A</v>
      </c>
      <c r="I642" s="96">
        <v>-23.8</v>
      </c>
      <c r="J642" s="96">
        <v>-31.1</v>
      </c>
      <c r="K642" s="11" t="s">
        <v>117</v>
      </c>
      <c r="L642" s="21" t="str">
        <f t="shared" si="142"/>
        <v>No</v>
      </c>
    </row>
    <row r="643" spans="1:12">
      <c r="A643" s="118" t="s">
        <v>457</v>
      </c>
      <c r="B643" s="70" t="s">
        <v>51</v>
      </c>
      <c r="C643" s="40">
        <v>4890137</v>
      </c>
      <c r="D643" s="10" t="str">
        <f t="shared" si="138"/>
        <v>N/A</v>
      </c>
      <c r="E643" s="40">
        <v>5728466</v>
      </c>
      <c r="F643" s="10" t="str">
        <f t="shared" si="139"/>
        <v>N/A</v>
      </c>
      <c r="G643" s="40">
        <v>6255818</v>
      </c>
      <c r="H643" s="10" t="str">
        <f t="shared" si="140"/>
        <v>N/A</v>
      </c>
      <c r="I643" s="96">
        <v>17.14</v>
      </c>
      <c r="J643" s="96">
        <v>9.2059999999999995</v>
      </c>
      <c r="K643" s="11" t="s">
        <v>117</v>
      </c>
      <c r="L643" s="21" t="str">
        <f t="shared" si="142"/>
        <v>Yes</v>
      </c>
    </row>
    <row r="644" spans="1:12">
      <c r="A644" s="118" t="s">
        <v>707</v>
      </c>
      <c r="B644" s="70" t="s">
        <v>51</v>
      </c>
      <c r="C644" s="39">
        <v>7130</v>
      </c>
      <c r="D644" s="10" t="str">
        <f t="shared" si="138"/>
        <v>N/A</v>
      </c>
      <c r="E644" s="39">
        <v>7092</v>
      </c>
      <c r="F644" s="10" t="str">
        <f t="shared" si="139"/>
        <v>N/A</v>
      </c>
      <c r="G644" s="39">
        <v>7108</v>
      </c>
      <c r="H644" s="10" t="str">
        <f t="shared" si="140"/>
        <v>N/A</v>
      </c>
      <c r="I644" s="96">
        <v>-0.53300000000000003</v>
      </c>
      <c r="J644" s="96">
        <v>0.22559999999999999</v>
      </c>
      <c r="K644" s="11" t="s">
        <v>117</v>
      </c>
      <c r="L644" s="21" t="str">
        <f t="shared" si="142"/>
        <v>Yes</v>
      </c>
    </row>
    <row r="645" spans="1:12">
      <c r="A645" s="118" t="s">
        <v>458</v>
      </c>
      <c r="B645" s="70" t="s">
        <v>51</v>
      </c>
      <c r="C645" s="40">
        <v>685.85371669000006</v>
      </c>
      <c r="D645" s="10" t="str">
        <f t="shared" si="138"/>
        <v>N/A</v>
      </c>
      <c r="E645" s="40">
        <v>807.73632262000001</v>
      </c>
      <c r="F645" s="10" t="str">
        <f t="shared" si="139"/>
        <v>N/A</v>
      </c>
      <c r="G645" s="40">
        <v>880.10945414000003</v>
      </c>
      <c r="H645" s="10" t="str">
        <f t="shared" si="140"/>
        <v>N/A</v>
      </c>
      <c r="I645" s="96">
        <v>17.77</v>
      </c>
      <c r="J645" s="96">
        <v>8.9600000000000009</v>
      </c>
      <c r="K645" s="11" t="s">
        <v>117</v>
      </c>
      <c r="L645" s="21" t="str">
        <f t="shared" si="142"/>
        <v>Yes</v>
      </c>
    </row>
    <row r="646" spans="1:12">
      <c r="A646" s="118" t="s">
        <v>459</v>
      </c>
      <c r="B646" s="70" t="s">
        <v>51</v>
      </c>
      <c r="C646" s="40">
        <v>649653</v>
      </c>
      <c r="D646" s="10" t="str">
        <f t="shared" si="138"/>
        <v>N/A</v>
      </c>
      <c r="E646" s="40">
        <v>1036619</v>
      </c>
      <c r="F646" s="10" t="str">
        <f t="shared" si="139"/>
        <v>N/A</v>
      </c>
      <c r="G646" s="40">
        <v>892511</v>
      </c>
      <c r="H646" s="10" t="str">
        <f t="shared" si="140"/>
        <v>N/A</v>
      </c>
      <c r="I646" s="96">
        <v>59.57</v>
      </c>
      <c r="J646" s="96">
        <v>-13.9</v>
      </c>
      <c r="K646" s="11" t="s">
        <v>117</v>
      </c>
      <c r="L646" s="21" t="str">
        <f t="shared" si="142"/>
        <v>Yes</v>
      </c>
    </row>
    <row r="647" spans="1:12">
      <c r="A647" s="118" t="s">
        <v>146</v>
      </c>
      <c r="B647" s="70" t="s">
        <v>51</v>
      </c>
      <c r="C647" s="39">
        <v>95</v>
      </c>
      <c r="D647" s="10" t="str">
        <f t="shared" si="138"/>
        <v>N/A</v>
      </c>
      <c r="E647" s="39">
        <v>89</v>
      </c>
      <c r="F647" s="10" t="str">
        <f t="shared" si="139"/>
        <v>N/A</v>
      </c>
      <c r="G647" s="39">
        <v>86</v>
      </c>
      <c r="H647" s="10" t="str">
        <f t="shared" si="140"/>
        <v>N/A</v>
      </c>
      <c r="I647" s="96">
        <v>-6.32</v>
      </c>
      <c r="J647" s="96">
        <v>-3.37</v>
      </c>
      <c r="K647" s="11" t="s">
        <v>117</v>
      </c>
      <c r="L647" s="21" t="str">
        <f t="shared" si="142"/>
        <v>Yes</v>
      </c>
    </row>
    <row r="648" spans="1:12">
      <c r="A648" s="118" t="s">
        <v>460</v>
      </c>
      <c r="B648" s="70" t="s">
        <v>51</v>
      </c>
      <c r="C648" s="40">
        <v>6838.4526316000001</v>
      </c>
      <c r="D648" s="10" t="str">
        <f t="shared" si="138"/>
        <v>N/A</v>
      </c>
      <c r="E648" s="40">
        <v>11647.404494</v>
      </c>
      <c r="F648" s="10" t="str">
        <f t="shared" si="139"/>
        <v>N/A</v>
      </c>
      <c r="G648" s="40">
        <v>10378.034884000001</v>
      </c>
      <c r="H648" s="10" t="str">
        <f t="shared" si="140"/>
        <v>N/A</v>
      </c>
      <c r="I648" s="96">
        <v>70.319999999999993</v>
      </c>
      <c r="J648" s="96">
        <v>-10.9</v>
      </c>
      <c r="K648" s="11" t="s">
        <v>117</v>
      </c>
      <c r="L648" s="21" t="str">
        <f t="shared" si="142"/>
        <v>Yes</v>
      </c>
    </row>
    <row r="649" spans="1:12">
      <c r="A649" s="118" t="s">
        <v>461</v>
      </c>
      <c r="B649" s="70" t="s">
        <v>51</v>
      </c>
      <c r="C649" s="40">
        <v>10715441</v>
      </c>
      <c r="D649" s="10" t="str">
        <f t="shared" si="138"/>
        <v>N/A</v>
      </c>
      <c r="E649" s="40">
        <v>12835262</v>
      </c>
      <c r="F649" s="10" t="str">
        <f t="shared" si="139"/>
        <v>N/A</v>
      </c>
      <c r="G649" s="40">
        <v>13059962</v>
      </c>
      <c r="H649" s="10" t="str">
        <f t="shared" si="140"/>
        <v>N/A</v>
      </c>
      <c r="I649" s="96">
        <v>19.78</v>
      </c>
      <c r="J649" s="96">
        <v>1.7509999999999999</v>
      </c>
      <c r="K649" s="11" t="s">
        <v>117</v>
      </c>
      <c r="L649" s="21" t="str">
        <f t="shared" si="142"/>
        <v>Yes</v>
      </c>
    </row>
    <row r="650" spans="1:12">
      <c r="A650" s="118" t="s">
        <v>462</v>
      </c>
      <c r="B650" s="70" t="s">
        <v>51</v>
      </c>
      <c r="C650" s="39">
        <v>34114</v>
      </c>
      <c r="D650" s="10" t="str">
        <f t="shared" si="138"/>
        <v>N/A</v>
      </c>
      <c r="E650" s="39">
        <v>35206</v>
      </c>
      <c r="F650" s="10" t="str">
        <f t="shared" si="139"/>
        <v>N/A</v>
      </c>
      <c r="G650" s="39">
        <v>35714</v>
      </c>
      <c r="H650" s="10" t="str">
        <f t="shared" si="140"/>
        <v>N/A</v>
      </c>
      <c r="I650" s="96">
        <v>3.2010000000000001</v>
      </c>
      <c r="J650" s="96">
        <v>1.4430000000000001</v>
      </c>
      <c r="K650" s="11" t="s">
        <v>117</v>
      </c>
      <c r="L650" s="21" t="str">
        <f t="shared" si="142"/>
        <v>Yes</v>
      </c>
    </row>
    <row r="651" spans="1:12">
      <c r="A651" s="118" t="s">
        <v>463</v>
      </c>
      <c r="B651" s="70" t="s">
        <v>51</v>
      </c>
      <c r="C651" s="40">
        <v>314.10684763</v>
      </c>
      <c r="D651" s="10" t="str">
        <f t="shared" si="138"/>
        <v>N/A</v>
      </c>
      <c r="E651" s="40">
        <v>364.57598137000002</v>
      </c>
      <c r="F651" s="10" t="str">
        <f t="shared" si="139"/>
        <v>N/A</v>
      </c>
      <c r="G651" s="40">
        <v>365.68186144999999</v>
      </c>
      <c r="H651" s="10" t="str">
        <f t="shared" si="140"/>
        <v>N/A</v>
      </c>
      <c r="I651" s="96">
        <v>16.07</v>
      </c>
      <c r="J651" s="96">
        <v>0.30330000000000001</v>
      </c>
      <c r="K651" s="11" t="s">
        <v>117</v>
      </c>
      <c r="L651" s="21" t="str">
        <f t="shared" si="142"/>
        <v>Yes</v>
      </c>
    </row>
    <row r="652" spans="1:12">
      <c r="A652" s="118" t="s">
        <v>464</v>
      </c>
      <c r="B652" s="70" t="s">
        <v>51</v>
      </c>
      <c r="C652" s="40">
        <v>16445478</v>
      </c>
      <c r="D652" s="10" t="str">
        <f t="shared" ref="D652:D660" si="143">IF($B652="N/A","N/A",IF(C652&gt;10,"No",IF(C652&lt;-10,"No","Yes")))</f>
        <v>N/A</v>
      </c>
      <c r="E652" s="40">
        <v>20374802</v>
      </c>
      <c r="F652" s="10" t="str">
        <f t="shared" ref="F652:F660" si="144">IF($B652="N/A","N/A",IF(E652&gt;10,"No",IF(E652&lt;-10,"No","Yes")))</f>
        <v>N/A</v>
      </c>
      <c r="G652" s="40">
        <v>22090368</v>
      </c>
      <c r="H652" s="10" t="str">
        <f t="shared" ref="H652:H660" si="145">IF($B652="N/A","N/A",IF(G652&gt;10,"No",IF(G652&lt;-10,"No","Yes")))</f>
        <v>N/A</v>
      </c>
      <c r="I652" s="96">
        <v>23.89</v>
      </c>
      <c r="J652" s="96">
        <v>8.42</v>
      </c>
      <c r="K652" s="11" t="s">
        <v>117</v>
      </c>
      <c r="L652" s="21" t="str">
        <f t="shared" ref="L652:L660" si="146">IF(J652="Div by 0", "N/A", IF(K652="N/A","N/A", IF(J652&gt;VALUE(MID(K652,1,2)), "No", IF(J652&lt;-1*VALUE(MID(K652,1,2)), "No", "Yes"))))</f>
        <v>Yes</v>
      </c>
    </row>
    <row r="653" spans="1:12">
      <c r="A653" s="118" t="s">
        <v>147</v>
      </c>
      <c r="B653" s="70" t="s">
        <v>51</v>
      </c>
      <c r="C653" s="39">
        <v>1153</v>
      </c>
      <c r="D653" s="10" t="str">
        <f t="shared" si="143"/>
        <v>N/A</v>
      </c>
      <c r="E653" s="39">
        <v>1271</v>
      </c>
      <c r="F653" s="10" t="str">
        <f t="shared" si="144"/>
        <v>N/A</v>
      </c>
      <c r="G653" s="39">
        <v>1343</v>
      </c>
      <c r="H653" s="10" t="str">
        <f t="shared" si="145"/>
        <v>N/A</v>
      </c>
      <c r="I653" s="96">
        <v>10.23</v>
      </c>
      <c r="J653" s="96">
        <v>5.665</v>
      </c>
      <c r="K653" s="11" t="s">
        <v>117</v>
      </c>
      <c r="L653" s="21" t="str">
        <f t="shared" si="146"/>
        <v>Yes</v>
      </c>
    </row>
    <row r="654" spans="1:12">
      <c r="A654" s="118" t="s">
        <v>465</v>
      </c>
      <c r="B654" s="70" t="s">
        <v>51</v>
      </c>
      <c r="C654" s="40">
        <v>14263.207285</v>
      </c>
      <c r="D654" s="10" t="str">
        <f t="shared" si="143"/>
        <v>N/A</v>
      </c>
      <c r="E654" s="40">
        <v>16030.528718</v>
      </c>
      <c r="F654" s="10" t="str">
        <f t="shared" si="144"/>
        <v>N/A</v>
      </c>
      <c r="G654" s="40">
        <v>16448.5242</v>
      </c>
      <c r="H654" s="10" t="str">
        <f t="shared" si="145"/>
        <v>N/A</v>
      </c>
      <c r="I654" s="96">
        <v>12.39</v>
      </c>
      <c r="J654" s="96">
        <v>2.6070000000000002</v>
      </c>
      <c r="K654" s="11" t="s">
        <v>117</v>
      </c>
      <c r="L654" s="21" t="str">
        <f t="shared" si="146"/>
        <v>Yes</v>
      </c>
    </row>
    <row r="655" spans="1:12">
      <c r="A655" s="118" t="s">
        <v>466</v>
      </c>
      <c r="B655" s="70" t="s">
        <v>51</v>
      </c>
      <c r="C655" s="40">
        <v>91690185</v>
      </c>
      <c r="D655" s="10" t="str">
        <f t="shared" si="143"/>
        <v>N/A</v>
      </c>
      <c r="E655" s="40">
        <v>110017039</v>
      </c>
      <c r="F655" s="10" t="str">
        <f t="shared" si="144"/>
        <v>N/A</v>
      </c>
      <c r="G655" s="40">
        <v>111537153</v>
      </c>
      <c r="H655" s="10" t="str">
        <f t="shared" si="145"/>
        <v>N/A</v>
      </c>
      <c r="I655" s="96">
        <v>19.989999999999998</v>
      </c>
      <c r="J655" s="96">
        <v>1.3819999999999999</v>
      </c>
      <c r="K655" s="11" t="s">
        <v>117</v>
      </c>
      <c r="L655" s="21" t="str">
        <f t="shared" si="146"/>
        <v>Yes</v>
      </c>
    </row>
    <row r="656" spans="1:12">
      <c r="A656" s="118" t="s">
        <v>467</v>
      </c>
      <c r="B656" s="70" t="s">
        <v>51</v>
      </c>
      <c r="C656" s="39">
        <v>27331</v>
      </c>
      <c r="D656" s="10" t="str">
        <f t="shared" si="143"/>
        <v>N/A</v>
      </c>
      <c r="E656" s="39">
        <v>27940</v>
      </c>
      <c r="F656" s="10" t="str">
        <f t="shared" si="144"/>
        <v>N/A</v>
      </c>
      <c r="G656" s="39">
        <v>26981</v>
      </c>
      <c r="H656" s="10" t="str">
        <f t="shared" si="145"/>
        <v>N/A</v>
      </c>
      <c r="I656" s="96">
        <v>2.2280000000000002</v>
      </c>
      <c r="J656" s="96">
        <v>-3.43</v>
      </c>
      <c r="K656" s="11" t="s">
        <v>117</v>
      </c>
      <c r="L656" s="21" t="str">
        <f t="shared" si="146"/>
        <v>Yes</v>
      </c>
    </row>
    <row r="657" spans="1:12">
      <c r="A657" s="118" t="s">
        <v>468</v>
      </c>
      <c r="B657" s="70" t="s">
        <v>51</v>
      </c>
      <c r="C657" s="40">
        <v>3354.8053491999999</v>
      </c>
      <c r="D657" s="10" t="str">
        <f t="shared" si="143"/>
        <v>N/A</v>
      </c>
      <c r="E657" s="40">
        <v>3937.6177164999999</v>
      </c>
      <c r="F657" s="10" t="str">
        <f t="shared" si="144"/>
        <v>N/A</v>
      </c>
      <c r="G657" s="40">
        <v>4133.9147178000003</v>
      </c>
      <c r="H657" s="10" t="str">
        <f t="shared" si="145"/>
        <v>N/A</v>
      </c>
      <c r="I657" s="96">
        <v>17.37</v>
      </c>
      <c r="J657" s="96">
        <v>4.9850000000000003</v>
      </c>
      <c r="K657" s="11" t="s">
        <v>117</v>
      </c>
      <c r="L657" s="21" t="str">
        <f t="shared" si="146"/>
        <v>Yes</v>
      </c>
    </row>
    <row r="658" spans="1:12">
      <c r="A658" s="118" t="s">
        <v>469</v>
      </c>
      <c r="B658" s="70" t="s">
        <v>51</v>
      </c>
      <c r="C658" s="40">
        <v>337018</v>
      </c>
      <c r="D658" s="10" t="str">
        <f t="shared" si="143"/>
        <v>N/A</v>
      </c>
      <c r="E658" s="40">
        <v>468948</v>
      </c>
      <c r="F658" s="10" t="str">
        <f t="shared" si="144"/>
        <v>N/A</v>
      </c>
      <c r="G658" s="40">
        <v>578791</v>
      </c>
      <c r="H658" s="10" t="str">
        <f t="shared" si="145"/>
        <v>N/A</v>
      </c>
      <c r="I658" s="96">
        <v>39.15</v>
      </c>
      <c r="J658" s="96">
        <v>23.42</v>
      </c>
      <c r="K658" s="11" t="s">
        <v>117</v>
      </c>
      <c r="L658" s="21" t="str">
        <f t="shared" si="146"/>
        <v>No</v>
      </c>
    </row>
    <row r="659" spans="1:12">
      <c r="A659" s="118" t="s">
        <v>148</v>
      </c>
      <c r="B659" s="70" t="s">
        <v>51</v>
      </c>
      <c r="C659" s="39">
        <v>165</v>
      </c>
      <c r="D659" s="10" t="str">
        <f t="shared" si="143"/>
        <v>N/A</v>
      </c>
      <c r="E659" s="39">
        <v>203</v>
      </c>
      <c r="F659" s="10" t="str">
        <f t="shared" si="144"/>
        <v>N/A</v>
      </c>
      <c r="G659" s="39">
        <v>239</v>
      </c>
      <c r="H659" s="10" t="str">
        <f t="shared" si="145"/>
        <v>N/A</v>
      </c>
      <c r="I659" s="96">
        <v>23.03</v>
      </c>
      <c r="J659" s="96">
        <v>17.73</v>
      </c>
      <c r="K659" s="11" t="s">
        <v>117</v>
      </c>
      <c r="L659" s="21" t="str">
        <f t="shared" si="146"/>
        <v>No</v>
      </c>
    </row>
    <row r="660" spans="1:12">
      <c r="A660" s="118" t="s">
        <v>470</v>
      </c>
      <c r="B660" s="101" t="s">
        <v>51</v>
      </c>
      <c r="C660" s="44">
        <v>2042.5333333000001</v>
      </c>
      <c r="D660" s="52" t="str">
        <f t="shared" si="143"/>
        <v>N/A</v>
      </c>
      <c r="E660" s="44">
        <v>2310.0886700000001</v>
      </c>
      <c r="F660" s="52" t="str">
        <f t="shared" si="144"/>
        <v>N/A</v>
      </c>
      <c r="G660" s="44">
        <v>2421.7196653000001</v>
      </c>
      <c r="H660" s="52" t="str">
        <f t="shared" si="145"/>
        <v>N/A</v>
      </c>
      <c r="I660" s="102">
        <v>13.1</v>
      </c>
      <c r="J660" s="102">
        <v>4.8319999999999999</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640.14087123000002</v>
      </c>
      <c r="D662" s="103" t="str">
        <f t="shared" ref="D662:D681" si="147">IF($B662="N/A","N/A",IF(C662&gt;10,"No",IF(C662&lt;-10,"No","Yes")))</f>
        <v>N/A</v>
      </c>
      <c r="E662" s="65">
        <v>727.44559160999995</v>
      </c>
      <c r="F662" s="103" t="str">
        <f t="shared" ref="F662:F681" si="148">IF($B662="N/A","N/A",IF(E662&gt;10,"No",IF(E662&lt;-10,"No","Yes")))</f>
        <v>N/A</v>
      </c>
      <c r="G662" s="65">
        <v>801.39348921999999</v>
      </c>
      <c r="H662" s="103" t="str">
        <f t="shared" ref="H662:H681" si="149">IF($B662="N/A","N/A",IF(G662&gt;10,"No",IF(G662&lt;-10,"No","Yes")))</f>
        <v>N/A</v>
      </c>
      <c r="I662" s="104">
        <v>13.64</v>
      </c>
      <c r="J662" s="104">
        <v>10.17</v>
      </c>
      <c r="K662" s="66" t="s">
        <v>117</v>
      </c>
      <c r="L662" s="138" t="str">
        <f t="shared" ref="L662:L681" si="150">IF(J662="Div by 0", "N/A", IF(K662="N/A","N/A", IF(J662&gt;VALUE(MID(K662,1,2)), "No", IF(J662&lt;-1*VALUE(MID(K662,1,2)), "No", "Yes"))))</f>
        <v>Yes</v>
      </c>
    </row>
    <row r="663" spans="1:12">
      <c r="A663" s="153" t="s">
        <v>592</v>
      </c>
      <c r="B663" s="70" t="s">
        <v>51</v>
      </c>
      <c r="C663" s="40">
        <v>2552.2707888999998</v>
      </c>
      <c r="D663" s="10" t="str">
        <f t="shared" si="147"/>
        <v>N/A</v>
      </c>
      <c r="E663" s="40">
        <v>3062.4215054000001</v>
      </c>
      <c r="F663" s="10" t="str">
        <f t="shared" si="148"/>
        <v>N/A</v>
      </c>
      <c r="G663" s="40">
        <v>2022.2692308000001</v>
      </c>
      <c r="H663" s="10" t="str">
        <f t="shared" si="149"/>
        <v>N/A</v>
      </c>
      <c r="I663" s="96">
        <v>19.989999999999998</v>
      </c>
      <c r="J663" s="96">
        <v>-34</v>
      </c>
      <c r="K663" s="11" t="s">
        <v>117</v>
      </c>
      <c r="L663" s="21" t="str">
        <f t="shared" si="150"/>
        <v>No</v>
      </c>
    </row>
    <row r="664" spans="1:12">
      <c r="A664" s="153" t="s">
        <v>595</v>
      </c>
      <c r="B664" s="70" t="s">
        <v>51</v>
      </c>
      <c r="C664" s="40">
        <v>2268.6573345000002</v>
      </c>
      <c r="D664" s="10" t="str">
        <f t="shared" si="147"/>
        <v>N/A</v>
      </c>
      <c r="E664" s="40">
        <v>2281.3187785999999</v>
      </c>
      <c r="F664" s="10" t="str">
        <f t="shared" si="148"/>
        <v>N/A</v>
      </c>
      <c r="G664" s="40">
        <v>2646.8728673000001</v>
      </c>
      <c r="H664" s="10" t="str">
        <f t="shared" si="149"/>
        <v>N/A</v>
      </c>
      <c r="I664" s="96">
        <v>0.55810000000000004</v>
      </c>
      <c r="J664" s="96">
        <v>16.02</v>
      </c>
      <c r="K664" s="11" t="s">
        <v>117</v>
      </c>
      <c r="L664" s="21" t="str">
        <f t="shared" si="150"/>
        <v>No</v>
      </c>
    </row>
    <row r="665" spans="1:12">
      <c r="A665" s="153" t="s">
        <v>598</v>
      </c>
      <c r="B665" s="70" t="s">
        <v>51</v>
      </c>
      <c r="C665" s="40">
        <v>296.71336970999999</v>
      </c>
      <c r="D665" s="10" t="str">
        <f t="shared" si="147"/>
        <v>N/A</v>
      </c>
      <c r="E665" s="40">
        <v>348.49332146</v>
      </c>
      <c r="F665" s="10" t="str">
        <f t="shared" si="148"/>
        <v>N/A</v>
      </c>
      <c r="G665" s="40">
        <v>387.16056573999998</v>
      </c>
      <c r="H665" s="10" t="str">
        <f t="shared" si="149"/>
        <v>N/A</v>
      </c>
      <c r="I665" s="96">
        <v>17.45</v>
      </c>
      <c r="J665" s="96">
        <v>11.1</v>
      </c>
      <c r="K665" s="11" t="s">
        <v>117</v>
      </c>
      <c r="L665" s="21" t="str">
        <f t="shared" si="150"/>
        <v>Yes</v>
      </c>
    </row>
    <row r="666" spans="1:12">
      <c r="A666" s="153" t="s">
        <v>600</v>
      </c>
      <c r="B666" s="70" t="s">
        <v>51</v>
      </c>
      <c r="C666" s="40">
        <v>1157.7082688</v>
      </c>
      <c r="D666" s="10" t="str">
        <f t="shared" si="147"/>
        <v>N/A</v>
      </c>
      <c r="E666" s="40">
        <v>1394.2267902999999</v>
      </c>
      <c r="F666" s="10" t="str">
        <f t="shared" si="148"/>
        <v>N/A</v>
      </c>
      <c r="G666" s="40">
        <v>1539.6916397</v>
      </c>
      <c r="H666" s="10" t="str">
        <f t="shared" si="149"/>
        <v>N/A</v>
      </c>
      <c r="I666" s="96">
        <v>20.43</v>
      </c>
      <c r="J666" s="96">
        <v>10.43</v>
      </c>
      <c r="K666" s="11" t="s">
        <v>117</v>
      </c>
      <c r="L666" s="21" t="str">
        <f t="shared" si="150"/>
        <v>Yes</v>
      </c>
    </row>
    <row r="667" spans="1:12">
      <c r="A667" s="118" t="s">
        <v>636</v>
      </c>
      <c r="B667" s="70" t="s">
        <v>51</v>
      </c>
      <c r="C667" s="40">
        <v>271.73979061</v>
      </c>
      <c r="D667" s="10" t="str">
        <f t="shared" si="147"/>
        <v>N/A</v>
      </c>
      <c r="E667" s="40">
        <v>292.84576147000001</v>
      </c>
      <c r="F667" s="10" t="str">
        <f t="shared" si="148"/>
        <v>N/A</v>
      </c>
      <c r="G667" s="40">
        <v>309.72639767999999</v>
      </c>
      <c r="H667" s="10" t="str">
        <f t="shared" si="149"/>
        <v>N/A</v>
      </c>
      <c r="I667" s="96">
        <v>7.7670000000000003</v>
      </c>
      <c r="J667" s="96">
        <v>5.7640000000000002</v>
      </c>
      <c r="K667" s="11" t="s">
        <v>117</v>
      </c>
      <c r="L667" s="21" t="str">
        <f t="shared" si="150"/>
        <v>Yes</v>
      </c>
    </row>
    <row r="668" spans="1:12">
      <c r="A668" s="153" t="s">
        <v>592</v>
      </c>
      <c r="B668" s="70" t="s">
        <v>51</v>
      </c>
      <c r="C668" s="40">
        <v>2869.2260127999998</v>
      </c>
      <c r="D668" s="10" t="str">
        <f t="shared" si="147"/>
        <v>N/A</v>
      </c>
      <c r="E668" s="40">
        <v>2964.3204301000001</v>
      </c>
      <c r="F668" s="10" t="str">
        <f t="shared" si="148"/>
        <v>N/A</v>
      </c>
      <c r="G668" s="40">
        <v>3185.5179487</v>
      </c>
      <c r="H668" s="10" t="str">
        <f t="shared" si="149"/>
        <v>N/A</v>
      </c>
      <c r="I668" s="96">
        <v>3.3140000000000001</v>
      </c>
      <c r="J668" s="96">
        <v>7.4619999999999997</v>
      </c>
      <c r="K668" s="11" t="s">
        <v>117</v>
      </c>
      <c r="L668" s="21" t="str">
        <f t="shared" si="150"/>
        <v>Yes</v>
      </c>
    </row>
    <row r="669" spans="1:12">
      <c r="A669" s="153" t="s">
        <v>595</v>
      </c>
      <c r="B669" s="70" t="s">
        <v>51</v>
      </c>
      <c r="C669" s="40">
        <v>2320.9101672000002</v>
      </c>
      <c r="D669" s="10" t="str">
        <f t="shared" si="147"/>
        <v>N/A</v>
      </c>
      <c r="E669" s="40">
        <v>2347.6678959999999</v>
      </c>
      <c r="F669" s="10" t="str">
        <f t="shared" si="148"/>
        <v>N/A</v>
      </c>
      <c r="G669" s="40">
        <v>2491.2808734</v>
      </c>
      <c r="H669" s="10" t="str">
        <f t="shared" si="149"/>
        <v>N/A</v>
      </c>
      <c r="I669" s="96">
        <v>1.153</v>
      </c>
      <c r="J669" s="96">
        <v>6.117</v>
      </c>
      <c r="K669" s="11" t="s">
        <v>117</v>
      </c>
      <c r="L669" s="21" t="str">
        <f t="shared" si="150"/>
        <v>Yes</v>
      </c>
    </row>
    <row r="670" spans="1:12">
      <c r="A670" s="153" t="s">
        <v>598</v>
      </c>
      <c r="B670" s="70" t="s">
        <v>51</v>
      </c>
      <c r="C670" s="40">
        <v>43.898749449</v>
      </c>
      <c r="D670" s="10" t="str">
        <f t="shared" si="147"/>
        <v>N/A</v>
      </c>
      <c r="E670" s="40">
        <v>46.127155188000003</v>
      </c>
      <c r="F670" s="10" t="str">
        <f t="shared" si="148"/>
        <v>N/A</v>
      </c>
      <c r="G670" s="40">
        <v>40.697728632</v>
      </c>
      <c r="H670" s="10" t="str">
        <f t="shared" si="149"/>
        <v>N/A</v>
      </c>
      <c r="I670" s="96">
        <v>5.0759999999999996</v>
      </c>
      <c r="J670" s="96">
        <v>-11.8</v>
      </c>
      <c r="K670" s="11" t="s">
        <v>117</v>
      </c>
      <c r="L670" s="21" t="str">
        <f t="shared" si="150"/>
        <v>Yes</v>
      </c>
    </row>
    <row r="671" spans="1:12">
      <c r="A671" s="153" t="s">
        <v>600</v>
      </c>
      <c r="B671" s="70" t="s">
        <v>51</v>
      </c>
      <c r="C671" s="40">
        <v>40.019277389999999</v>
      </c>
      <c r="D671" s="10" t="str">
        <f t="shared" si="147"/>
        <v>N/A</v>
      </c>
      <c r="E671" s="40">
        <v>47.984079416</v>
      </c>
      <c r="F671" s="10" t="str">
        <f t="shared" si="148"/>
        <v>N/A</v>
      </c>
      <c r="G671" s="40">
        <v>44.468019849999997</v>
      </c>
      <c r="H671" s="10" t="str">
        <f t="shared" si="149"/>
        <v>N/A</v>
      </c>
      <c r="I671" s="96">
        <v>19.899999999999999</v>
      </c>
      <c r="J671" s="96">
        <v>-7.33</v>
      </c>
      <c r="K671" s="11" t="s">
        <v>117</v>
      </c>
      <c r="L671" s="21" t="str">
        <f t="shared" si="150"/>
        <v>Yes</v>
      </c>
    </row>
    <row r="672" spans="1:12">
      <c r="A672" s="118" t="s">
        <v>248</v>
      </c>
      <c r="B672" s="70" t="s">
        <v>51</v>
      </c>
      <c r="C672" s="40">
        <v>463.11555451999999</v>
      </c>
      <c r="D672" s="10" t="str">
        <f t="shared" si="147"/>
        <v>N/A</v>
      </c>
      <c r="E672" s="40">
        <v>500.34753424000002</v>
      </c>
      <c r="F672" s="10" t="str">
        <f t="shared" si="148"/>
        <v>N/A</v>
      </c>
      <c r="G672" s="40">
        <v>501.05171393000001</v>
      </c>
      <c r="H672" s="10" t="str">
        <f t="shared" si="149"/>
        <v>N/A</v>
      </c>
      <c r="I672" s="96">
        <v>8.0389999999999997</v>
      </c>
      <c r="J672" s="96">
        <v>0.14069999999999999</v>
      </c>
      <c r="K672" s="11" t="s">
        <v>117</v>
      </c>
      <c r="L672" s="21" t="str">
        <f t="shared" si="150"/>
        <v>Yes</v>
      </c>
    </row>
    <row r="673" spans="1:12">
      <c r="A673" s="153" t="s">
        <v>592</v>
      </c>
      <c r="B673" s="70" t="s">
        <v>51</v>
      </c>
      <c r="C673" s="40">
        <v>2677.8187632999998</v>
      </c>
      <c r="D673" s="10" t="str">
        <f t="shared" si="147"/>
        <v>N/A</v>
      </c>
      <c r="E673" s="40">
        <v>2466.0236559</v>
      </c>
      <c r="F673" s="10" t="str">
        <f t="shared" si="148"/>
        <v>N/A</v>
      </c>
      <c r="G673" s="40">
        <v>2118.4461538</v>
      </c>
      <c r="H673" s="10" t="str">
        <f t="shared" si="149"/>
        <v>N/A</v>
      </c>
      <c r="I673" s="96">
        <v>-7.91</v>
      </c>
      <c r="J673" s="96">
        <v>-14.1</v>
      </c>
      <c r="K673" s="11" t="s">
        <v>117</v>
      </c>
      <c r="L673" s="21" t="str">
        <f t="shared" si="150"/>
        <v>Yes</v>
      </c>
    </row>
    <row r="674" spans="1:12">
      <c r="A674" s="153" t="s">
        <v>595</v>
      </c>
      <c r="B674" s="70" t="s">
        <v>51</v>
      </c>
      <c r="C674" s="40">
        <v>2697.3449012000001</v>
      </c>
      <c r="D674" s="10" t="str">
        <f t="shared" si="147"/>
        <v>N/A</v>
      </c>
      <c r="E674" s="40">
        <v>2853.8598121999999</v>
      </c>
      <c r="F674" s="10" t="str">
        <f t="shared" si="148"/>
        <v>N/A</v>
      </c>
      <c r="G674" s="40">
        <v>2936.2829056</v>
      </c>
      <c r="H674" s="10" t="str">
        <f t="shared" si="149"/>
        <v>N/A</v>
      </c>
      <c r="I674" s="96">
        <v>5.8029999999999999</v>
      </c>
      <c r="J674" s="96">
        <v>2.8879999999999999</v>
      </c>
      <c r="K674" s="11" t="s">
        <v>117</v>
      </c>
      <c r="L674" s="21" t="str">
        <f t="shared" si="150"/>
        <v>Yes</v>
      </c>
    </row>
    <row r="675" spans="1:12">
      <c r="A675" s="153" t="s">
        <v>598</v>
      </c>
      <c r="B675" s="70" t="s">
        <v>51</v>
      </c>
      <c r="C675" s="40">
        <v>165.19264580999999</v>
      </c>
      <c r="D675" s="10" t="str">
        <f t="shared" si="147"/>
        <v>N/A</v>
      </c>
      <c r="E675" s="40">
        <v>169.42789630999999</v>
      </c>
      <c r="F675" s="10" t="str">
        <f t="shared" si="148"/>
        <v>N/A</v>
      </c>
      <c r="G675" s="40">
        <v>167.79983824000001</v>
      </c>
      <c r="H675" s="10" t="str">
        <f t="shared" si="149"/>
        <v>N/A</v>
      </c>
      <c r="I675" s="96">
        <v>2.5640000000000001</v>
      </c>
      <c r="J675" s="96">
        <v>-0.96099999999999997</v>
      </c>
      <c r="K675" s="11" t="s">
        <v>117</v>
      </c>
      <c r="L675" s="21" t="str">
        <f t="shared" si="150"/>
        <v>Yes</v>
      </c>
    </row>
    <row r="676" spans="1:12">
      <c r="A676" s="153" t="s">
        <v>600</v>
      </c>
      <c r="B676" s="70" t="s">
        <v>51</v>
      </c>
      <c r="C676" s="40">
        <v>432.25691503000002</v>
      </c>
      <c r="D676" s="10" t="str">
        <f t="shared" si="147"/>
        <v>N/A</v>
      </c>
      <c r="E676" s="40">
        <v>450.98345508</v>
      </c>
      <c r="F676" s="10" t="str">
        <f t="shared" si="148"/>
        <v>N/A</v>
      </c>
      <c r="G676" s="40">
        <v>393.37742091000001</v>
      </c>
      <c r="H676" s="10" t="str">
        <f t="shared" si="149"/>
        <v>N/A</v>
      </c>
      <c r="I676" s="96">
        <v>4.3319999999999999</v>
      </c>
      <c r="J676" s="96">
        <v>-12.8</v>
      </c>
      <c r="K676" s="11" t="s">
        <v>117</v>
      </c>
      <c r="L676" s="21" t="str">
        <f t="shared" si="150"/>
        <v>Yes</v>
      </c>
    </row>
    <row r="677" spans="1:12">
      <c r="A677" s="118" t="s">
        <v>637</v>
      </c>
      <c r="B677" s="70" t="s">
        <v>51</v>
      </c>
      <c r="C677" s="40">
        <v>1878.3086241000001</v>
      </c>
      <c r="D677" s="10" t="str">
        <f t="shared" si="147"/>
        <v>N/A</v>
      </c>
      <c r="E677" s="40">
        <v>2236.2741830999998</v>
      </c>
      <c r="F677" s="10" t="str">
        <f t="shared" si="148"/>
        <v>N/A</v>
      </c>
      <c r="G677" s="40">
        <v>2306.9107853999999</v>
      </c>
      <c r="H677" s="10" t="str">
        <f t="shared" si="149"/>
        <v>N/A</v>
      </c>
      <c r="I677" s="96">
        <v>19.059999999999999</v>
      </c>
      <c r="J677" s="96">
        <v>3.1589999999999998</v>
      </c>
      <c r="K677" s="11" t="s">
        <v>117</v>
      </c>
      <c r="L677" s="21" t="str">
        <f t="shared" si="150"/>
        <v>Yes</v>
      </c>
    </row>
    <row r="678" spans="1:12">
      <c r="A678" s="153" t="s">
        <v>592</v>
      </c>
      <c r="B678" s="70" t="s">
        <v>51</v>
      </c>
      <c r="C678" s="40">
        <v>6139.2153517999996</v>
      </c>
      <c r="D678" s="10" t="str">
        <f t="shared" si="147"/>
        <v>N/A</v>
      </c>
      <c r="E678" s="40">
        <v>6626.5182795999999</v>
      </c>
      <c r="F678" s="10" t="str">
        <f t="shared" si="148"/>
        <v>N/A</v>
      </c>
      <c r="G678" s="40">
        <v>7098.8743590000004</v>
      </c>
      <c r="H678" s="10" t="str">
        <f t="shared" si="149"/>
        <v>N/A</v>
      </c>
      <c r="I678" s="96">
        <v>7.9379999999999997</v>
      </c>
      <c r="J678" s="96">
        <v>7.1280000000000001</v>
      </c>
      <c r="K678" s="11" t="s">
        <v>117</v>
      </c>
      <c r="L678" s="21" t="str">
        <f t="shared" si="150"/>
        <v>Yes</v>
      </c>
    </row>
    <row r="679" spans="1:12">
      <c r="A679" s="153" t="s">
        <v>595</v>
      </c>
      <c r="B679" s="70" t="s">
        <v>51</v>
      </c>
      <c r="C679" s="40">
        <v>9299.7577359000006</v>
      </c>
      <c r="D679" s="10" t="str">
        <f t="shared" si="147"/>
        <v>N/A</v>
      </c>
      <c r="E679" s="40">
        <v>10566.359984000001</v>
      </c>
      <c r="F679" s="10" t="str">
        <f t="shared" si="148"/>
        <v>N/A</v>
      </c>
      <c r="G679" s="40">
        <v>11191.253037</v>
      </c>
      <c r="H679" s="10" t="str">
        <f t="shared" si="149"/>
        <v>N/A</v>
      </c>
      <c r="I679" s="96">
        <v>13.62</v>
      </c>
      <c r="J679" s="96">
        <v>5.9139999999999997</v>
      </c>
      <c r="K679" s="11" t="s">
        <v>117</v>
      </c>
      <c r="L679" s="21" t="str">
        <f t="shared" si="150"/>
        <v>Yes</v>
      </c>
    </row>
    <row r="680" spans="1:12">
      <c r="A680" s="153" t="s">
        <v>598</v>
      </c>
      <c r="B680" s="70" t="s">
        <v>51</v>
      </c>
      <c r="C680" s="40">
        <v>956.92872878000003</v>
      </c>
      <c r="D680" s="10" t="str">
        <f t="shared" si="147"/>
        <v>N/A</v>
      </c>
      <c r="E680" s="40">
        <v>1128.9840276</v>
      </c>
      <c r="F680" s="10" t="str">
        <f t="shared" si="148"/>
        <v>N/A</v>
      </c>
      <c r="G680" s="40">
        <v>1110.3175497</v>
      </c>
      <c r="H680" s="10" t="str">
        <f t="shared" si="149"/>
        <v>N/A</v>
      </c>
      <c r="I680" s="96">
        <v>17.98</v>
      </c>
      <c r="J680" s="96">
        <v>-1.65</v>
      </c>
      <c r="K680" s="11" t="s">
        <v>117</v>
      </c>
      <c r="L680" s="21" t="str">
        <f t="shared" si="150"/>
        <v>Yes</v>
      </c>
    </row>
    <row r="681" spans="1:12">
      <c r="A681" s="153" t="s">
        <v>600</v>
      </c>
      <c r="B681" s="101" t="s">
        <v>51</v>
      </c>
      <c r="C681" s="44">
        <v>1524.1852382</v>
      </c>
      <c r="D681" s="52" t="str">
        <f t="shared" si="147"/>
        <v>N/A</v>
      </c>
      <c r="E681" s="44">
        <v>1813.9857027</v>
      </c>
      <c r="F681" s="52" t="str">
        <f t="shared" si="148"/>
        <v>N/A</v>
      </c>
      <c r="G681" s="44">
        <v>1831.6636570000001</v>
      </c>
      <c r="H681" s="52" t="str">
        <f t="shared" si="149"/>
        <v>N/A</v>
      </c>
      <c r="I681" s="102">
        <v>19.010000000000002</v>
      </c>
      <c r="J681" s="102">
        <v>0.97450000000000003</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10.004358118000001</v>
      </c>
      <c r="D683" s="103" t="str">
        <f t="shared" ref="D683:D714" si="151">IF($B683="N/A","N/A",IF(C683&gt;10,"No",IF(C683&lt;-10,"No","Yes")))</f>
        <v>N/A</v>
      </c>
      <c r="E683" s="68">
        <v>10.127547235</v>
      </c>
      <c r="F683" s="103" t="str">
        <f t="shared" ref="F683:F714" si="152">IF($B683="N/A","N/A",IF(E683&gt;10,"No",IF(E683&lt;-10,"No","Yes")))</f>
        <v>N/A</v>
      </c>
      <c r="G683" s="68">
        <v>9.8774424263</v>
      </c>
      <c r="H683" s="103" t="str">
        <f t="shared" ref="H683:H714" si="153">IF($B683="N/A","N/A",IF(G683&gt;10,"No",IF(G683&lt;-10,"No","Yes")))</f>
        <v>N/A</v>
      </c>
      <c r="I683" s="104">
        <v>1.2310000000000001</v>
      </c>
      <c r="J683" s="104">
        <v>-2.4700000000000002</v>
      </c>
      <c r="K683" s="66" t="s">
        <v>117</v>
      </c>
      <c r="L683" s="138" t="str">
        <f t="shared" ref="L683:L714" si="154">IF(J683="Div by 0", "N/A", IF(K683="N/A","N/A", IF(J683&gt;VALUE(MID(K683,1,2)), "No", IF(J683&lt;-1*VALUE(MID(K683,1,2)), "No", "Yes"))))</f>
        <v>Yes</v>
      </c>
    </row>
    <row r="684" spans="1:12">
      <c r="A684" s="153" t="s">
        <v>592</v>
      </c>
      <c r="B684" s="70" t="s">
        <v>51</v>
      </c>
      <c r="C684" s="41">
        <v>16.417910448000001</v>
      </c>
      <c r="D684" s="10" t="str">
        <f t="shared" si="151"/>
        <v>N/A</v>
      </c>
      <c r="E684" s="41">
        <v>15.698924731</v>
      </c>
      <c r="F684" s="10" t="str">
        <f t="shared" si="152"/>
        <v>N/A</v>
      </c>
      <c r="G684" s="41">
        <v>13.333333333000001</v>
      </c>
      <c r="H684" s="10" t="str">
        <f t="shared" si="153"/>
        <v>N/A</v>
      </c>
      <c r="I684" s="96">
        <v>-4.38</v>
      </c>
      <c r="J684" s="96">
        <v>-15.1</v>
      </c>
      <c r="K684" s="11" t="s">
        <v>117</v>
      </c>
      <c r="L684" s="21" t="str">
        <f t="shared" si="154"/>
        <v>No</v>
      </c>
    </row>
    <row r="685" spans="1:12">
      <c r="A685" s="153" t="s">
        <v>595</v>
      </c>
      <c r="B685" s="70" t="s">
        <v>51</v>
      </c>
      <c r="C685" s="41">
        <v>11.884558711</v>
      </c>
      <c r="D685" s="10" t="str">
        <f t="shared" si="151"/>
        <v>N/A</v>
      </c>
      <c r="E685" s="41">
        <v>11.643801936999999</v>
      </c>
      <c r="F685" s="10" t="str">
        <f t="shared" si="152"/>
        <v>N/A</v>
      </c>
      <c r="G685" s="41">
        <v>11.167824566</v>
      </c>
      <c r="H685" s="10" t="str">
        <f t="shared" si="153"/>
        <v>N/A</v>
      </c>
      <c r="I685" s="96">
        <v>-2.0299999999999998</v>
      </c>
      <c r="J685" s="96">
        <v>-4.09</v>
      </c>
      <c r="K685" s="11" t="s">
        <v>117</v>
      </c>
      <c r="L685" s="21" t="str">
        <f t="shared" si="154"/>
        <v>Yes</v>
      </c>
    </row>
    <row r="686" spans="1:12">
      <c r="A686" s="153" t="s">
        <v>598</v>
      </c>
      <c r="B686" s="70" t="s">
        <v>51</v>
      </c>
      <c r="C686" s="41">
        <v>5.8196360185999998</v>
      </c>
      <c r="D686" s="10" t="str">
        <f t="shared" si="151"/>
        <v>N/A</v>
      </c>
      <c r="E686" s="41">
        <v>5.6246976251999996</v>
      </c>
      <c r="F686" s="10" t="str">
        <f t="shared" si="152"/>
        <v>N/A</v>
      </c>
      <c r="G686" s="41">
        <v>5.5526859503999999</v>
      </c>
      <c r="H686" s="10" t="str">
        <f t="shared" si="153"/>
        <v>N/A</v>
      </c>
      <c r="I686" s="96">
        <v>-3.35</v>
      </c>
      <c r="J686" s="96">
        <v>-1.28</v>
      </c>
      <c r="K686" s="11" t="s">
        <v>117</v>
      </c>
      <c r="L686" s="21" t="str">
        <f t="shared" si="154"/>
        <v>Yes</v>
      </c>
    </row>
    <row r="687" spans="1:12">
      <c r="A687" s="153" t="s">
        <v>600</v>
      </c>
      <c r="B687" s="70" t="s">
        <v>51</v>
      </c>
      <c r="C687" s="41">
        <v>26.868592457999998</v>
      </c>
      <c r="D687" s="10" t="str">
        <f t="shared" si="151"/>
        <v>N/A</v>
      </c>
      <c r="E687" s="41">
        <v>29.131547731000001</v>
      </c>
      <c r="F687" s="10" t="str">
        <f t="shared" si="152"/>
        <v>N/A</v>
      </c>
      <c r="G687" s="41">
        <v>30.818802123000001</v>
      </c>
      <c r="H687" s="10" t="str">
        <f t="shared" si="153"/>
        <v>N/A</v>
      </c>
      <c r="I687" s="96">
        <v>8.4220000000000006</v>
      </c>
      <c r="J687" s="96">
        <v>5.7919999999999998</v>
      </c>
      <c r="K687" s="11" t="s">
        <v>117</v>
      </c>
      <c r="L687" s="21" t="str">
        <f t="shared" si="154"/>
        <v>Yes</v>
      </c>
    </row>
    <row r="688" spans="1:12">
      <c r="A688" s="118" t="s">
        <v>474</v>
      </c>
      <c r="B688" s="70" t="s">
        <v>51</v>
      </c>
      <c r="C688" s="41">
        <v>1.2509781005</v>
      </c>
      <c r="D688" s="10" t="str">
        <f t="shared" si="151"/>
        <v>N/A</v>
      </c>
      <c r="E688" s="41">
        <v>1.2212404774000001</v>
      </c>
      <c r="F688" s="10" t="str">
        <f t="shared" si="152"/>
        <v>N/A</v>
      </c>
      <c r="G688" s="41">
        <v>1.1623495850000001</v>
      </c>
      <c r="H688" s="10" t="str">
        <f t="shared" si="153"/>
        <v>N/A</v>
      </c>
      <c r="I688" s="96">
        <v>-2.38</v>
      </c>
      <c r="J688" s="96">
        <v>-4.82</v>
      </c>
      <c r="K688" s="11" t="s">
        <v>117</v>
      </c>
      <c r="L688" s="21" t="str">
        <f t="shared" si="154"/>
        <v>Yes</v>
      </c>
    </row>
    <row r="689" spans="1:12">
      <c r="A689" s="153" t="s">
        <v>592</v>
      </c>
      <c r="B689" s="70" t="s">
        <v>51</v>
      </c>
      <c r="C689" s="41">
        <v>11.940298507</v>
      </c>
      <c r="D689" s="10" t="str">
        <f t="shared" si="151"/>
        <v>N/A</v>
      </c>
      <c r="E689" s="41">
        <v>8.8172043011000003</v>
      </c>
      <c r="F689" s="10" t="str">
        <f t="shared" si="152"/>
        <v>N/A</v>
      </c>
      <c r="G689" s="41">
        <v>8.7179487179000006</v>
      </c>
      <c r="H689" s="10" t="str">
        <f t="shared" si="153"/>
        <v>N/A</v>
      </c>
      <c r="I689" s="96">
        <v>-26.2</v>
      </c>
      <c r="J689" s="96">
        <v>-1.1299999999999999</v>
      </c>
      <c r="K689" s="11" t="s">
        <v>117</v>
      </c>
      <c r="L689" s="21" t="str">
        <f t="shared" si="154"/>
        <v>Yes</v>
      </c>
    </row>
    <row r="690" spans="1:12">
      <c r="A690" s="153" t="s">
        <v>595</v>
      </c>
      <c r="B690" s="70" t="s">
        <v>51</v>
      </c>
      <c r="C690" s="41">
        <v>7.4996189217999998</v>
      </c>
      <c r="D690" s="10" t="str">
        <f t="shared" si="151"/>
        <v>N/A</v>
      </c>
      <c r="E690" s="41">
        <v>7.0216846141999998</v>
      </c>
      <c r="F690" s="10" t="str">
        <f t="shared" si="152"/>
        <v>N/A</v>
      </c>
      <c r="G690" s="41">
        <v>6.8245191172000004</v>
      </c>
      <c r="H690" s="10" t="str">
        <f t="shared" si="153"/>
        <v>N/A</v>
      </c>
      <c r="I690" s="96">
        <v>-6.37</v>
      </c>
      <c r="J690" s="96">
        <v>-2.81</v>
      </c>
      <c r="K690" s="11" t="s">
        <v>117</v>
      </c>
      <c r="L690" s="21" t="str">
        <f t="shared" si="154"/>
        <v>Yes</v>
      </c>
    </row>
    <row r="691" spans="1:12">
      <c r="A691" s="153" t="s">
        <v>598</v>
      </c>
      <c r="B691" s="70" t="s">
        <v>51</v>
      </c>
      <c r="C691" s="41">
        <v>0.46090758129999998</v>
      </c>
      <c r="D691" s="10" t="str">
        <f t="shared" si="151"/>
        <v>N/A</v>
      </c>
      <c r="E691" s="41">
        <v>0.43892554389999999</v>
      </c>
      <c r="F691" s="10" t="str">
        <f t="shared" si="152"/>
        <v>N/A</v>
      </c>
      <c r="G691" s="41">
        <v>0.41390278380000001</v>
      </c>
      <c r="H691" s="10" t="str">
        <f t="shared" si="153"/>
        <v>N/A</v>
      </c>
      <c r="I691" s="96">
        <v>-4.7699999999999996</v>
      </c>
      <c r="J691" s="96">
        <v>-5.7</v>
      </c>
      <c r="K691" s="11" t="s">
        <v>117</v>
      </c>
      <c r="L691" s="21" t="str">
        <f t="shared" si="154"/>
        <v>Yes</v>
      </c>
    </row>
    <row r="692" spans="1:12">
      <c r="A692" s="153" t="s">
        <v>600</v>
      </c>
      <c r="B692" s="70" t="s">
        <v>51</v>
      </c>
      <c r="C692" s="41">
        <v>0.9171364313</v>
      </c>
      <c r="D692" s="10" t="str">
        <f t="shared" si="151"/>
        <v>N/A</v>
      </c>
      <c r="E692" s="41">
        <v>0.91153149779999998</v>
      </c>
      <c r="F692" s="10" t="str">
        <f t="shared" si="152"/>
        <v>N/A</v>
      </c>
      <c r="G692" s="41">
        <v>0.72713488179999997</v>
      </c>
      <c r="H692" s="10" t="str">
        <f t="shared" si="153"/>
        <v>N/A</v>
      </c>
      <c r="I692" s="96">
        <v>-0.61099999999999999</v>
      </c>
      <c r="J692" s="96">
        <v>-20.2</v>
      </c>
      <c r="K692" s="11" t="s">
        <v>117</v>
      </c>
      <c r="L692" s="21" t="str">
        <f t="shared" si="154"/>
        <v>No</v>
      </c>
    </row>
    <row r="693" spans="1:12">
      <c r="A693" s="118" t="s">
        <v>475</v>
      </c>
      <c r="B693" s="70" t="s">
        <v>51</v>
      </c>
      <c r="C693" s="41">
        <v>3.9984164686999999</v>
      </c>
      <c r="D693" s="10" t="str">
        <f t="shared" si="151"/>
        <v>N/A</v>
      </c>
      <c r="E693" s="41">
        <v>3.6866359446999999</v>
      </c>
      <c r="F693" s="10" t="str">
        <f t="shared" si="152"/>
        <v>N/A</v>
      </c>
      <c r="G693" s="41">
        <v>3.9599651870999999</v>
      </c>
      <c r="H693" s="10" t="str">
        <f t="shared" si="153"/>
        <v>N/A</v>
      </c>
      <c r="I693" s="96">
        <v>-7.8</v>
      </c>
      <c r="J693" s="96">
        <v>7.4139999999999997</v>
      </c>
      <c r="K693" s="11" t="s">
        <v>117</v>
      </c>
      <c r="L693" s="21" t="str">
        <f t="shared" si="154"/>
        <v>Yes</v>
      </c>
    </row>
    <row r="694" spans="1:12">
      <c r="A694" s="118" t="s">
        <v>476</v>
      </c>
      <c r="B694" s="70" t="s">
        <v>51</v>
      </c>
      <c r="C694" s="41">
        <v>62.196788859000002</v>
      </c>
      <c r="D694" s="10" t="str">
        <f t="shared" si="151"/>
        <v>N/A</v>
      </c>
      <c r="E694" s="41">
        <v>61.601272913999999</v>
      </c>
      <c r="F694" s="10" t="str">
        <f t="shared" si="152"/>
        <v>N/A</v>
      </c>
      <c r="G694" s="41">
        <v>59.660703175999998</v>
      </c>
      <c r="H694" s="10" t="str">
        <f t="shared" si="153"/>
        <v>N/A</v>
      </c>
      <c r="I694" s="96">
        <v>-0.95699999999999996</v>
      </c>
      <c r="J694" s="96">
        <v>-3.15</v>
      </c>
      <c r="K694" s="11" t="s">
        <v>117</v>
      </c>
      <c r="L694" s="21" t="str">
        <f t="shared" si="154"/>
        <v>Yes</v>
      </c>
    </row>
    <row r="695" spans="1:12">
      <c r="A695" s="153" t="s">
        <v>592</v>
      </c>
      <c r="B695" s="70" t="s">
        <v>51</v>
      </c>
      <c r="C695" s="41">
        <v>82.729211086999996</v>
      </c>
      <c r="D695" s="10" t="str">
        <f t="shared" si="151"/>
        <v>N/A</v>
      </c>
      <c r="E695" s="41">
        <v>77.419354838999993</v>
      </c>
      <c r="F695" s="10" t="str">
        <f t="shared" si="152"/>
        <v>N/A</v>
      </c>
      <c r="G695" s="41">
        <v>75.897435896999994</v>
      </c>
      <c r="H695" s="10" t="str">
        <f t="shared" si="153"/>
        <v>N/A</v>
      </c>
      <c r="I695" s="96">
        <v>-6.42</v>
      </c>
      <c r="J695" s="96">
        <v>-1.97</v>
      </c>
      <c r="K695" s="11" t="s">
        <v>117</v>
      </c>
      <c r="L695" s="21" t="str">
        <f t="shared" si="154"/>
        <v>Yes</v>
      </c>
    </row>
    <row r="696" spans="1:12">
      <c r="A696" s="153" t="s">
        <v>595</v>
      </c>
      <c r="B696" s="70" t="s">
        <v>51</v>
      </c>
      <c r="C696" s="41">
        <v>81.098521417000001</v>
      </c>
      <c r="D696" s="10" t="str">
        <f t="shared" si="151"/>
        <v>N/A</v>
      </c>
      <c r="E696" s="41">
        <v>81.609873629000006</v>
      </c>
      <c r="F696" s="10" t="str">
        <f t="shared" si="152"/>
        <v>N/A</v>
      </c>
      <c r="G696" s="41">
        <v>81.128597760000005</v>
      </c>
      <c r="H696" s="10" t="str">
        <f t="shared" si="153"/>
        <v>N/A</v>
      </c>
      <c r="I696" s="96">
        <v>0.63049999999999995</v>
      </c>
      <c r="J696" s="96">
        <v>-0.59</v>
      </c>
      <c r="K696" s="11" t="s">
        <v>117</v>
      </c>
      <c r="L696" s="21" t="str">
        <f t="shared" si="154"/>
        <v>Yes</v>
      </c>
    </row>
    <row r="697" spans="1:12">
      <c r="A697" s="153" t="s">
        <v>598</v>
      </c>
      <c r="B697" s="70" t="s">
        <v>51</v>
      </c>
      <c r="C697" s="41">
        <v>58.782661740999998</v>
      </c>
      <c r="D697" s="10" t="str">
        <f t="shared" si="151"/>
        <v>N/A</v>
      </c>
      <c r="E697" s="41">
        <v>57.868757055000003</v>
      </c>
      <c r="F697" s="10" t="str">
        <f t="shared" si="152"/>
        <v>N/A</v>
      </c>
      <c r="G697" s="41">
        <v>55.868040452000002</v>
      </c>
      <c r="H697" s="10" t="str">
        <f t="shared" si="153"/>
        <v>N/A</v>
      </c>
      <c r="I697" s="96">
        <v>-1.55</v>
      </c>
      <c r="J697" s="96">
        <v>-3.46</v>
      </c>
      <c r="K697" s="11" t="s">
        <v>117</v>
      </c>
      <c r="L697" s="21" t="str">
        <f t="shared" si="154"/>
        <v>Yes</v>
      </c>
    </row>
    <row r="698" spans="1:12">
      <c r="A698" s="153" t="s">
        <v>600</v>
      </c>
      <c r="B698" s="70" t="s">
        <v>51</v>
      </c>
      <c r="C698" s="41">
        <v>65.762187108000006</v>
      </c>
      <c r="D698" s="10" t="str">
        <f t="shared" si="151"/>
        <v>N/A</v>
      </c>
      <c r="E698" s="41">
        <v>65.286882687000002</v>
      </c>
      <c r="F698" s="10" t="str">
        <f t="shared" si="152"/>
        <v>N/A</v>
      </c>
      <c r="G698" s="41">
        <v>63.019505135000003</v>
      </c>
      <c r="H698" s="10" t="str">
        <f t="shared" si="153"/>
        <v>N/A</v>
      </c>
      <c r="I698" s="96">
        <v>-0.72299999999999998</v>
      </c>
      <c r="J698" s="96">
        <v>-3.47</v>
      </c>
      <c r="K698" s="11" t="s">
        <v>117</v>
      </c>
      <c r="L698" s="21" t="str">
        <f t="shared" si="154"/>
        <v>Yes</v>
      </c>
    </row>
    <row r="699" spans="1:12">
      <c r="A699" s="118" t="s">
        <v>708</v>
      </c>
      <c r="B699" s="70" t="s">
        <v>51</v>
      </c>
      <c r="C699" s="41">
        <v>82.776022424999994</v>
      </c>
      <c r="D699" s="10" t="str">
        <f t="shared" si="151"/>
        <v>N/A</v>
      </c>
      <c r="E699" s="41">
        <v>84.162245404000004</v>
      </c>
      <c r="F699" s="10" t="str">
        <f t="shared" si="152"/>
        <v>N/A</v>
      </c>
      <c r="G699" s="41">
        <v>83.140367115999993</v>
      </c>
      <c r="H699" s="10" t="str">
        <f t="shared" si="153"/>
        <v>N/A</v>
      </c>
      <c r="I699" s="96">
        <v>1.675</v>
      </c>
      <c r="J699" s="96">
        <v>-1.21</v>
      </c>
      <c r="K699" s="11" t="s">
        <v>117</v>
      </c>
      <c r="L699" s="21" t="str">
        <f t="shared" si="154"/>
        <v>Yes</v>
      </c>
    </row>
    <row r="700" spans="1:12">
      <c r="A700" s="153" t="s">
        <v>592</v>
      </c>
      <c r="B700" s="70" t="s">
        <v>51</v>
      </c>
      <c r="C700" s="41">
        <v>86.353944562999999</v>
      </c>
      <c r="D700" s="10" t="str">
        <f t="shared" si="151"/>
        <v>N/A</v>
      </c>
      <c r="E700" s="41">
        <v>82.580645161000007</v>
      </c>
      <c r="F700" s="10" t="str">
        <f t="shared" si="152"/>
        <v>N/A</v>
      </c>
      <c r="G700" s="41">
        <v>81.025641026000002</v>
      </c>
      <c r="H700" s="10" t="str">
        <f t="shared" si="153"/>
        <v>N/A</v>
      </c>
      <c r="I700" s="96">
        <v>-4.37</v>
      </c>
      <c r="J700" s="96">
        <v>-1.88</v>
      </c>
      <c r="K700" s="11" t="s">
        <v>117</v>
      </c>
      <c r="L700" s="21" t="str">
        <f t="shared" si="154"/>
        <v>Yes</v>
      </c>
    </row>
    <row r="701" spans="1:12">
      <c r="A701" s="153" t="s">
        <v>595</v>
      </c>
      <c r="B701" s="70" t="s">
        <v>51</v>
      </c>
      <c r="C701" s="41">
        <v>90.894771606999996</v>
      </c>
      <c r="D701" s="10" t="str">
        <f t="shared" si="151"/>
        <v>N/A</v>
      </c>
      <c r="E701" s="41">
        <v>91.685105964000002</v>
      </c>
      <c r="F701" s="10" t="str">
        <f t="shared" si="152"/>
        <v>N/A</v>
      </c>
      <c r="G701" s="41">
        <v>92.225530507000002</v>
      </c>
      <c r="H701" s="10" t="str">
        <f t="shared" si="153"/>
        <v>N/A</v>
      </c>
      <c r="I701" s="96">
        <v>0.86950000000000005</v>
      </c>
      <c r="J701" s="96">
        <v>0.58940000000000003</v>
      </c>
      <c r="K701" s="11" t="s">
        <v>117</v>
      </c>
      <c r="L701" s="21" t="str">
        <f t="shared" si="154"/>
        <v>Yes</v>
      </c>
    </row>
    <row r="702" spans="1:12">
      <c r="A702" s="153" t="s">
        <v>598</v>
      </c>
      <c r="B702" s="70" t="s">
        <v>51</v>
      </c>
      <c r="C702" s="41">
        <v>82.114074626000004</v>
      </c>
      <c r="D702" s="10" t="str">
        <f t="shared" si="151"/>
        <v>N/A</v>
      </c>
      <c r="E702" s="41">
        <v>83.574648894999996</v>
      </c>
      <c r="F702" s="10" t="str">
        <f t="shared" si="152"/>
        <v>N/A</v>
      </c>
      <c r="G702" s="41">
        <v>82.067610918</v>
      </c>
      <c r="H702" s="10" t="str">
        <f t="shared" si="153"/>
        <v>N/A</v>
      </c>
      <c r="I702" s="96">
        <v>1.7789999999999999</v>
      </c>
      <c r="J702" s="96">
        <v>-1.8</v>
      </c>
      <c r="K702" s="11" t="s">
        <v>117</v>
      </c>
      <c r="L702" s="21" t="str">
        <f t="shared" si="154"/>
        <v>Yes</v>
      </c>
    </row>
    <row r="703" spans="1:12">
      <c r="A703" s="153" t="s">
        <v>600</v>
      </c>
      <c r="B703" s="70" t="s">
        <v>51</v>
      </c>
      <c r="C703" s="41">
        <v>80.912463125000002</v>
      </c>
      <c r="D703" s="10" t="str">
        <f t="shared" si="151"/>
        <v>N/A</v>
      </c>
      <c r="E703" s="41">
        <v>82.025348068</v>
      </c>
      <c r="F703" s="10" t="str">
        <f t="shared" si="152"/>
        <v>N/A</v>
      </c>
      <c r="G703" s="41">
        <v>81.983596387999995</v>
      </c>
      <c r="H703" s="10" t="str">
        <f t="shared" si="153"/>
        <v>N/A</v>
      </c>
      <c r="I703" s="96">
        <v>1.375</v>
      </c>
      <c r="J703" s="96">
        <v>-5.0999999999999997E-2</v>
      </c>
      <c r="K703" s="11" t="s">
        <v>117</v>
      </c>
      <c r="L703" s="21" t="str">
        <f t="shared" si="154"/>
        <v>Yes</v>
      </c>
    </row>
    <row r="704" spans="1:12">
      <c r="A704" s="118" t="s">
        <v>1</v>
      </c>
      <c r="B704" s="70" t="s">
        <v>51</v>
      </c>
      <c r="C704" s="39">
        <v>4.5618533736</v>
      </c>
      <c r="D704" s="10" t="str">
        <f t="shared" si="151"/>
        <v>N/A</v>
      </c>
      <c r="E704" s="39">
        <v>4.6198534984000004</v>
      </c>
      <c r="F704" s="10" t="str">
        <f t="shared" si="152"/>
        <v>N/A</v>
      </c>
      <c r="G704" s="39">
        <v>4.7752458008999996</v>
      </c>
      <c r="H704" s="10" t="str">
        <f t="shared" si="153"/>
        <v>N/A</v>
      </c>
      <c r="I704" s="96">
        <v>1.2709999999999999</v>
      </c>
      <c r="J704" s="96">
        <v>3.3639999999999999</v>
      </c>
      <c r="K704" s="11" t="s">
        <v>117</v>
      </c>
      <c r="L704" s="21" t="str">
        <f t="shared" si="154"/>
        <v>Yes</v>
      </c>
    </row>
    <row r="705" spans="1:12">
      <c r="A705" s="153" t="s">
        <v>592</v>
      </c>
      <c r="B705" s="70" t="s">
        <v>51</v>
      </c>
      <c r="C705" s="39">
        <v>7.5194805195000001</v>
      </c>
      <c r="D705" s="10" t="str">
        <f t="shared" si="151"/>
        <v>N/A</v>
      </c>
      <c r="E705" s="39">
        <v>8.2465753424999999</v>
      </c>
      <c r="F705" s="10" t="str">
        <f t="shared" si="152"/>
        <v>N/A</v>
      </c>
      <c r="G705" s="39">
        <v>7.3846153846</v>
      </c>
      <c r="H705" s="10" t="str">
        <f t="shared" si="153"/>
        <v>N/A</v>
      </c>
      <c r="I705" s="96">
        <v>9.6690000000000005</v>
      </c>
      <c r="J705" s="96">
        <v>-10.5</v>
      </c>
      <c r="K705" s="11" t="s">
        <v>117</v>
      </c>
      <c r="L705" s="21" t="str">
        <f t="shared" si="154"/>
        <v>Yes</v>
      </c>
    </row>
    <row r="706" spans="1:12">
      <c r="A706" s="153" t="s">
        <v>595</v>
      </c>
      <c r="B706" s="70" t="s">
        <v>51</v>
      </c>
      <c r="C706" s="39">
        <v>9.4510474561999995</v>
      </c>
      <c r="D706" s="10" t="str">
        <f t="shared" si="151"/>
        <v>N/A</v>
      </c>
      <c r="E706" s="39">
        <v>9.3657094594999997</v>
      </c>
      <c r="F706" s="10" t="str">
        <f t="shared" si="152"/>
        <v>N/A</v>
      </c>
      <c r="G706" s="39">
        <v>9.6068556918999999</v>
      </c>
      <c r="H706" s="10" t="str">
        <f t="shared" si="153"/>
        <v>N/A</v>
      </c>
      <c r="I706" s="96">
        <v>-0.90300000000000002</v>
      </c>
      <c r="J706" s="96">
        <v>2.5750000000000002</v>
      </c>
      <c r="K706" s="11" t="s">
        <v>117</v>
      </c>
      <c r="L706" s="21" t="str">
        <f t="shared" si="154"/>
        <v>Yes</v>
      </c>
    </row>
    <row r="707" spans="1:12">
      <c r="A707" s="153" t="s">
        <v>598</v>
      </c>
      <c r="B707" s="70" t="s">
        <v>51</v>
      </c>
      <c r="C707" s="39">
        <v>4.5737246680999997</v>
      </c>
      <c r="D707" s="10" t="str">
        <f t="shared" si="151"/>
        <v>N/A</v>
      </c>
      <c r="E707" s="39">
        <v>4.8004238345000001</v>
      </c>
      <c r="F707" s="10" t="str">
        <f t="shared" si="152"/>
        <v>N/A</v>
      </c>
      <c r="G707" s="39">
        <v>4.9613219093999996</v>
      </c>
      <c r="H707" s="10" t="str">
        <f t="shared" si="153"/>
        <v>N/A</v>
      </c>
      <c r="I707" s="96">
        <v>4.9569999999999999</v>
      </c>
      <c r="J707" s="96">
        <v>3.3519999999999999</v>
      </c>
      <c r="K707" s="11" t="s">
        <v>117</v>
      </c>
      <c r="L707" s="21" t="str">
        <f t="shared" si="154"/>
        <v>Yes</v>
      </c>
    </row>
    <row r="708" spans="1:12">
      <c r="A708" s="153" t="s">
        <v>600</v>
      </c>
      <c r="B708" s="70" t="s">
        <v>51</v>
      </c>
      <c r="C708" s="39">
        <v>3.2828568322999998</v>
      </c>
      <c r="D708" s="10" t="str">
        <f t="shared" si="151"/>
        <v>N/A</v>
      </c>
      <c r="E708" s="39">
        <v>3.2319974282000001</v>
      </c>
      <c r="F708" s="10" t="str">
        <f t="shared" si="152"/>
        <v>N/A</v>
      </c>
      <c r="G708" s="39">
        <v>3.3134294979000001</v>
      </c>
      <c r="H708" s="10" t="str">
        <f t="shared" si="153"/>
        <v>N/A</v>
      </c>
      <c r="I708" s="96">
        <v>-1.55</v>
      </c>
      <c r="J708" s="96">
        <v>2.52</v>
      </c>
      <c r="K708" s="11" t="s">
        <v>117</v>
      </c>
      <c r="L708" s="21" t="str">
        <f t="shared" si="154"/>
        <v>Yes</v>
      </c>
    </row>
    <row r="709" spans="1:12">
      <c r="A709" s="118" t="s">
        <v>2</v>
      </c>
      <c r="B709" s="70" t="s">
        <v>51</v>
      </c>
      <c r="C709" s="39">
        <v>75.612430720999996</v>
      </c>
      <c r="D709" s="10" t="str">
        <f t="shared" si="151"/>
        <v>N/A</v>
      </c>
      <c r="E709" s="39">
        <v>78.677838291</v>
      </c>
      <c r="F709" s="10" t="str">
        <f t="shared" si="152"/>
        <v>N/A</v>
      </c>
      <c r="G709" s="39">
        <v>82.263707572000001</v>
      </c>
      <c r="H709" s="10" t="str">
        <f t="shared" si="153"/>
        <v>N/A</v>
      </c>
      <c r="I709" s="96">
        <v>4.0540000000000003</v>
      </c>
      <c r="J709" s="96">
        <v>4.5579999999999998</v>
      </c>
      <c r="K709" s="11" t="s">
        <v>117</v>
      </c>
      <c r="L709" s="21" t="str">
        <f t="shared" si="154"/>
        <v>Yes</v>
      </c>
    </row>
    <row r="710" spans="1:12">
      <c r="A710" s="153" t="s">
        <v>592</v>
      </c>
      <c r="B710" s="70" t="s">
        <v>51</v>
      </c>
      <c r="C710" s="39">
        <v>166.03571428999999</v>
      </c>
      <c r="D710" s="10" t="str">
        <f t="shared" si="151"/>
        <v>N/A</v>
      </c>
      <c r="E710" s="39">
        <v>204.17073171000001</v>
      </c>
      <c r="F710" s="10" t="str">
        <f t="shared" si="152"/>
        <v>N/A</v>
      </c>
      <c r="G710" s="39">
        <v>202.47058824000001</v>
      </c>
      <c r="H710" s="10" t="str">
        <f t="shared" si="153"/>
        <v>N/A</v>
      </c>
      <c r="I710" s="96">
        <v>22.97</v>
      </c>
      <c r="J710" s="96">
        <v>-0.83299999999999996</v>
      </c>
      <c r="K710" s="11" t="s">
        <v>117</v>
      </c>
      <c r="L710" s="21" t="str">
        <f t="shared" si="154"/>
        <v>Yes</v>
      </c>
    </row>
    <row r="711" spans="1:12">
      <c r="A711" s="153" t="s">
        <v>595</v>
      </c>
      <c r="B711" s="70" t="s">
        <v>51</v>
      </c>
      <c r="C711" s="39">
        <v>115.14566395999999</v>
      </c>
      <c r="D711" s="10" t="str">
        <f t="shared" si="151"/>
        <v>N/A</v>
      </c>
      <c r="E711" s="39">
        <v>117.29971989000001</v>
      </c>
      <c r="F711" s="10" t="str">
        <f t="shared" si="152"/>
        <v>N/A</v>
      </c>
      <c r="G711" s="39">
        <v>119.11980609</v>
      </c>
      <c r="H711" s="10" t="str">
        <f t="shared" si="153"/>
        <v>N/A</v>
      </c>
      <c r="I711" s="96">
        <v>1.871</v>
      </c>
      <c r="J711" s="96">
        <v>1.552</v>
      </c>
      <c r="K711" s="11" t="s">
        <v>117</v>
      </c>
      <c r="L711" s="21" t="str">
        <f t="shared" si="154"/>
        <v>Yes</v>
      </c>
    </row>
    <row r="712" spans="1:12">
      <c r="A712" s="153" t="s">
        <v>598</v>
      </c>
      <c r="B712" s="70" t="s">
        <v>51</v>
      </c>
      <c r="C712" s="39">
        <v>14.422058824</v>
      </c>
      <c r="D712" s="10" t="str">
        <f t="shared" si="151"/>
        <v>N/A</v>
      </c>
      <c r="E712" s="39">
        <v>16.046325879000001</v>
      </c>
      <c r="F712" s="10" t="str">
        <f t="shared" si="152"/>
        <v>N/A</v>
      </c>
      <c r="G712" s="39">
        <v>13.958949097</v>
      </c>
      <c r="H712" s="10" t="str">
        <f t="shared" si="153"/>
        <v>N/A</v>
      </c>
      <c r="I712" s="96">
        <v>11.26</v>
      </c>
      <c r="J712" s="96">
        <v>-13</v>
      </c>
      <c r="K712" s="11" t="s">
        <v>117</v>
      </c>
      <c r="L712" s="21" t="str">
        <f t="shared" si="154"/>
        <v>Yes</v>
      </c>
    </row>
    <row r="713" spans="1:12">
      <c r="A713" s="153" t="s">
        <v>600</v>
      </c>
      <c r="B713" s="70" t="s">
        <v>51</v>
      </c>
      <c r="C713" s="39">
        <v>6.1687898088999997</v>
      </c>
      <c r="D713" s="10" t="str">
        <f t="shared" si="151"/>
        <v>N/A</v>
      </c>
      <c r="E713" s="39">
        <v>6.4520547945000004</v>
      </c>
      <c r="F713" s="10" t="str">
        <f t="shared" si="152"/>
        <v>N/A</v>
      </c>
      <c r="G713" s="39">
        <v>7.8104265402999999</v>
      </c>
      <c r="H713" s="10" t="str">
        <f t="shared" si="153"/>
        <v>N/A</v>
      </c>
      <c r="I713" s="96">
        <v>4.5919999999999996</v>
      </c>
      <c r="J713" s="96">
        <v>21.05</v>
      </c>
      <c r="K713" s="11" t="s">
        <v>117</v>
      </c>
      <c r="L713" s="21" t="str">
        <f t="shared" si="154"/>
        <v>No</v>
      </c>
    </row>
    <row r="714" spans="1:12">
      <c r="A714" s="118" t="s">
        <v>177</v>
      </c>
      <c r="B714" s="101" t="s">
        <v>51</v>
      </c>
      <c r="C714" s="42" t="s">
        <v>51</v>
      </c>
      <c r="D714" s="52" t="str">
        <f t="shared" si="151"/>
        <v>N/A</v>
      </c>
      <c r="E714" s="42">
        <v>4.6982200689000004</v>
      </c>
      <c r="F714" s="52" t="str">
        <f t="shared" si="152"/>
        <v>N/A</v>
      </c>
      <c r="G714" s="42">
        <v>4.6119684576999997</v>
      </c>
      <c r="H714" s="52" t="str">
        <f t="shared" si="153"/>
        <v>N/A</v>
      </c>
      <c r="I714" s="102" t="s">
        <v>51</v>
      </c>
      <c r="J714" s="102">
        <v>-1.84</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4</v>
      </c>
      <c r="F717" s="10" t="str">
        <f t="shared" si="156"/>
        <v>N/A</v>
      </c>
      <c r="G717" s="39">
        <v>7</v>
      </c>
      <c r="H717" s="10" t="str">
        <f t="shared" si="157"/>
        <v>N/A</v>
      </c>
      <c r="I717" s="96" t="s">
        <v>51</v>
      </c>
      <c r="J717" s="96">
        <v>75</v>
      </c>
      <c r="K717" s="63" t="s">
        <v>51</v>
      </c>
      <c r="L717" s="21" t="str">
        <f t="shared" si="158"/>
        <v>N/A</v>
      </c>
    </row>
    <row r="718" spans="1:12">
      <c r="A718" s="153" t="s">
        <v>638</v>
      </c>
      <c r="B718" s="70" t="s">
        <v>51</v>
      </c>
      <c r="C718" s="39" t="s">
        <v>51</v>
      </c>
      <c r="D718" s="10" t="str">
        <f t="shared" si="155"/>
        <v>N/A</v>
      </c>
      <c r="E718" s="39">
        <v>1</v>
      </c>
      <c r="F718" s="10" t="str">
        <f t="shared" si="156"/>
        <v>N/A</v>
      </c>
      <c r="G718" s="39">
        <v>5</v>
      </c>
      <c r="H718" s="10" t="str">
        <f t="shared" si="157"/>
        <v>N/A</v>
      </c>
      <c r="I718" s="96" t="s">
        <v>51</v>
      </c>
      <c r="J718" s="96">
        <v>400</v>
      </c>
      <c r="K718" s="63" t="s">
        <v>51</v>
      </c>
      <c r="L718" s="21" t="str">
        <f t="shared" si="158"/>
        <v>N/A</v>
      </c>
    </row>
    <row r="719" spans="1:12">
      <c r="A719" s="153" t="s">
        <v>639</v>
      </c>
      <c r="B719" s="70" t="s">
        <v>51</v>
      </c>
      <c r="C719" s="39" t="s">
        <v>51</v>
      </c>
      <c r="D719" s="10" t="str">
        <f t="shared" si="155"/>
        <v>N/A</v>
      </c>
      <c r="E719" s="39">
        <v>40</v>
      </c>
      <c r="F719" s="10" t="str">
        <f t="shared" si="156"/>
        <v>N/A</v>
      </c>
      <c r="G719" s="39">
        <v>46</v>
      </c>
      <c r="H719" s="10" t="str">
        <f t="shared" si="157"/>
        <v>N/A</v>
      </c>
      <c r="I719" s="96" t="s">
        <v>51</v>
      </c>
      <c r="J719" s="96">
        <v>15</v>
      </c>
      <c r="K719" s="63" t="s">
        <v>51</v>
      </c>
      <c r="L719" s="21" t="str">
        <f t="shared" si="158"/>
        <v>N/A</v>
      </c>
    </row>
    <row r="720" spans="1:12">
      <c r="A720" s="153" t="s">
        <v>640</v>
      </c>
      <c r="B720" s="70" t="s">
        <v>51</v>
      </c>
      <c r="C720" s="39" t="s">
        <v>51</v>
      </c>
      <c r="D720" s="10" t="str">
        <f t="shared" si="155"/>
        <v>N/A</v>
      </c>
      <c r="E720" s="39">
        <v>3</v>
      </c>
      <c r="F720" s="10" t="str">
        <f t="shared" si="156"/>
        <v>N/A</v>
      </c>
      <c r="G720" s="39">
        <v>2</v>
      </c>
      <c r="H720" s="10" t="str">
        <f t="shared" si="157"/>
        <v>N/A</v>
      </c>
      <c r="I720" s="96" t="s">
        <v>51</v>
      </c>
      <c r="J720" s="96">
        <v>-33.299999999999997</v>
      </c>
      <c r="K720" s="63" t="s">
        <v>51</v>
      </c>
      <c r="L720" s="21" t="str">
        <f t="shared" si="158"/>
        <v>N/A</v>
      </c>
    </row>
    <row r="721" spans="1:12">
      <c r="A721" s="153" t="s">
        <v>641</v>
      </c>
      <c r="B721" s="70" t="s">
        <v>51</v>
      </c>
      <c r="C721" s="39" t="s">
        <v>51</v>
      </c>
      <c r="D721" s="10" t="str">
        <f t="shared" si="155"/>
        <v>N/A</v>
      </c>
      <c r="E721" s="39">
        <v>5</v>
      </c>
      <c r="F721" s="10" t="str">
        <f t="shared" si="156"/>
        <v>N/A</v>
      </c>
      <c r="G721" s="39">
        <v>4</v>
      </c>
      <c r="H721" s="10" t="str">
        <f t="shared" si="157"/>
        <v>N/A</v>
      </c>
      <c r="I721" s="96" t="s">
        <v>51</v>
      </c>
      <c r="J721" s="96">
        <v>-20</v>
      </c>
      <c r="K721" s="63" t="s">
        <v>51</v>
      </c>
      <c r="L721" s="21" t="str">
        <f t="shared" si="158"/>
        <v>N/A</v>
      </c>
    </row>
    <row r="722" spans="1:12">
      <c r="A722" s="118" t="s">
        <v>837</v>
      </c>
      <c r="B722" s="114" t="s">
        <v>51</v>
      </c>
      <c r="C722" s="65" t="s">
        <v>51</v>
      </c>
      <c r="D722" s="103" t="str">
        <f t="shared" si="155"/>
        <v>N/A</v>
      </c>
      <c r="E722" s="65">
        <v>666374</v>
      </c>
      <c r="F722" s="103" t="str">
        <f t="shared" si="156"/>
        <v>N/A</v>
      </c>
      <c r="G722" s="65">
        <v>1986825</v>
      </c>
      <c r="H722" s="103" t="str">
        <f t="shared" si="157"/>
        <v>N/A</v>
      </c>
      <c r="I722" s="104" t="s">
        <v>51</v>
      </c>
      <c r="J722" s="104">
        <v>198.2</v>
      </c>
      <c r="K722" s="63" t="s">
        <v>51</v>
      </c>
      <c r="L722" s="138" t="str">
        <f t="shared" si="158"/>
        <v>N/A</v>
      </c>
    </row>
    <row r="723" spans="1:12">
      <c r="A723" s="153" t="s">
        <v>642</v>
      </c>
      <c r="B723" s="114" t="s">
        <v>51</v>
      </c>
      <c r="C723" s="65" t="s">
        <v>51</v>
      </c>
      <c r="D723" s="103" t="str">
        <f t="shared" si="155"/>
        <v>N/A</v>
      </c>
      <c r="E723" s="65">
        <v>607869</v>
      </c>
      <c r="F723" s="103" t="str">
        <f t="shared" si="156"/>
        <v>N/A</v>
      </c>
      <c r="G723" s="65">
        <v>1957298</v>
      </c>
      <c r="H723" s="103" t="str">
        <f t="shared" si="157"/>
        <v>N/A</v>
      </c>
      <c r="I723" s="104" t="s">
        <v>51</v>
      </c>
      <c r="J723" s="104">
        <v>222</v>
      </c>
      <c r="K723" s="63" t="s">
        <v>51</v>
      </c>
      <c r="L723" s="138" t="str">
        <f t="shared" si="158"/>
        <v>N/A</v>
      </c>
    </row>
    <row r="724" spans="1:12">
      <c r="A724" s="153" t="s">
        <v>636</v>
      </c>
      <c r="B724" s="114" t="s">
        <v>51</v>
      </c>
      <c r="C724" s="65" t="s">
        <v>51</v>
      </c>
      <c r="D724" s="103" t="str">
        <f t="shared" si="155"/>
        <v>N/A</v>
      </c>
      <c r="E724" s="65">
        <v>296152</v>
      </c>
      <c r="F724" s="103" t="str">
        <f t="shared" si="156"/>
        <v>N/A</v>
      </c>
      <c r="G724" s="65">
        <v>356961</v>
      </c>
      <c r="H724" s="103" t="str">
        <f t="shared" si="157"/>
        <v>N/A</v>
      </c>
      <c r="I724" s="104" t="s">
        <v>51</v>
      </c>
      <c r="J724" s="104">
        <v>20.53</v>
      </c>
      <c r="K724" s="63" t="s">
        <v>51</v>
      </c>
      <c r="L724" s="138" t="str">
        <f t="shared" si="158"/>
        <v>N/A</v>
      </c>
    </row>
    <row r="725" spans="1:12">
      <c r="A725" s="153" t="s">
        <v>248</v>
      </c>
      <c r="B725" s="114" t="s">
        <v>51</v>
      </c>
      <c r="C725" s="65" t="s">
        <v>51</v>
      </c>
      <c r="D725" s="103" t="str">
        <f t="shared" si="155"/>
        <v>N/A</v>
      </c>
      <c r="E725" s="65">
        <v>296673</v>
      </c>
      <c r="F725" s="103" t="str">
        <f t="shared" si="156"/>
        <v>N/A</v>
      </c>
      <c r="G725" s="65">
        <v>307398</v>
      </c>
      <c r="H725" s="103" t="str">
        <f t="shared" si="157"/>
        <v>N/A</v>
      </c>
      <c r="I725" s="104" t="s">
        <v>51</v>
      </c>
      <c r="J725" s="104">
        <v>3.6150000000000002</v>
      </c>
      <c r="K725" s="63" t="s">
        <v>51</v>
      </c>
      <c r="L725" s="138" t="str">
        <f t="shared" si="158"/>
        <v>N/A</v>
      </c>
    </row>
    <row r="726" spans="1:12">
      <c r="A726" s="153" t="s">
        <v>709</v>
      </c>
      <c r="B726" s="114" t="s">
        <v>51</v>
      </c>
      <c r="C726" s="65" t="s">
        <v>51</v>
      </c>
      <c r="D726" s="103" t="str">
        <f t="shared" si="155"/>
        <v>N/A</v>
      </c>
      <c r="E726" s="65">
        <v>237544</v>
      </c>
      <c r="F726" s="103" t="str">
        <f t="shared" si="156"/>
        <v>N/A</v>
      </c>
      <c r="G726" s="65">
        <v>285764</v>
      </c>
      <c r="H726" s="103" t="str">
        <f t="shared" si="157"/>
        <v>N/A</v>
      </c>
      <c r="I726" s="104" t="s">
        <v>51</v>
      </c>
      <c r="J726" s="104">
        <v>20.3</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1666094</v>
      </c>
      <c r="D728" s="103" t="str">
        <f t="shared" ref="D728:D742" si="159">IF($B728="N/A","N/A",IF(C728&gt;10,"No",IF(C728&lt;-10,"No","Yes")))</f>
        <v>N/A</v>
      </c>
      <c r="E728" s="65">
        <v>1888832</v>
      </c>
      <c r="F728" s="103" t="str">
        <f t="shared" ref="F728:F742" si="160">IF($B728="N/A","N/A",IF(E728&gt;10,"No",IF(E728&lt;-10,"No","Yes")))</f>
        <v>N/A</v>
      </c>
      <c r="G728" s="65">
        <v>2031760</v>
      </c>
      <c r="H728" s="103" t="str">
        <f t="shared" ref="H728:H742" si="161">IF($B728="N/A","N/A",IF(G728&gt;10,"No",IF(G728&lt;-10,"No","Yes")))</f>
        <v>N/A</v>
      </c>
      <c r="I728" s="104">
        <v>13.37</v>
      </c>
      <c r="J728" s="104">
        <v>7.5670000000000002</v>
      </c>
      <c r="K728" s="66" t="s">
        <v>117</v>
      </c>
      <c r="L728" s="138" t="str">
        <f t="shared" ref="L728:L742" si="162">IF(J728="Div by 0", "N/A", IF(K728="N/A","N/A", IF(J728&gt;VALUE(MID(K728,1,2)), "No", IF(J728&lt;-1*VALUE(MID(K728,1,2)), "No", "Yes"))))</f>
        <v>Yes</v>
      </c>
    </row>
    <row r="729" spans="1:12">
      <c r="A729" s="118" t="s">
        <v>644</v>
      </c>
      <c r="B729" s="70" t="s">
        <v>51</v>
      </c>
      <c r="C729" s="39">
        <v>10598</v>
      </c>
      <c r="D729" s="10" t="str">
        <f t="shared" si="159"/>
        <v>N/A</v>
      </c>
      <c r="E729" s="39">
        <v>10998</v>
      </c>
      <c r="F729" s="10" t="str">
        <f t="shared" si="160"/>
        <v>N/A</v>
      </c>
      <c r="G729" s="39">
        <v>10791</v>
      </c>
      <c r="H729" s="10" t="str">
        <f t="shared" si="161"/>
        <v>N/A</v>
      </c>
      <c r="I729" s="96">
        <v>3.774</v>
      </c>
      <c r="J729" s="96">
        <v>-1.88</v>
      </c>
      <c r="K729" s="11" t="s">
        <v>117</v>
      </c>
      <c r="L729" s="21" t="str">
        <f t="shared" si="162"/>
        <v>Yes</v>
      </c>
    </row>
    <row r="730" spans="1:12">
      <c r="A730" s="118" t="s">
        <v>645</v>
      </c>
      <c r="B730" s="70" t="s">
        <v>51</v>
      </c>
      <c r="C730" s="40">
        <v>157.20834120000001</v>
      </c>
      <c r="D730" s="10" t="str">
        <f t="shared" si="159"/>
        <v>N/A</v>
      </c>
      <c r="E730" s="40">
        <v>171.74322604</v>
      </c>
      <c r="F730" s="10" t="str">
        <f t="shared" si="160"/>
        <v>N/A</v>
      </c>
      <c r="G730" s="40">
        <v>188.28282827999999</v>
      </c>
      <c r="H730" s="10" t="str">
        <f t="shared" si="161"/>
        <v>N/A</v>
      </c>
      <c r="I730" s="96">
        <v>9.2460000000000004</v>
      </c>
      <c r="J730" s="96">
        <v>9.6300000000000008</v>
      </c>
      <c r="K730" s="11" t="s">
        <v>117</v>
      </c>
      <c r="L730" s="21" t="str">
        <f t="shared" si="162"/>
        <v>Yes</v>
      </c>
    </row>
    <row r="731" spans="1:12">
      <c r="A731" s="118" t="s">
        <v>646</v>
      </c>
      <c r="B731" s="70" t="s">
        <v>51</v>
      </c>
      <c r="C731" s="40">
        <v>6362658</v>
      </c>
      <c r="D731" s="10" t="str">
        <f t="shared" si="159"/>
        <v>N/A</v>
      </c>
      <c r="E731" s="40">
        <v>6657853</v>
      </c>
      <c r="F731" s="10" t="str">
        <f t="shared" si="160"/>
        <v>N/A</v>
      </c>
      <c r="G731" s="40">
        <v>6634943</v>
      </c>
      <c r="H731" s="10" t="str">
        <f t="shared" si="161"/>
        <v>N/A</v>
      </c>
      <c r="I731" s="96">
        <v>4.6390000000000002</v>
      </c>
      <c r="J731" s="96">
        <v>-0.34399999999999997</v>
      </c>
      <c r="K731" s="11" t="s">
        <v>117</v>
      </c>
      <c r="L731" s="21" t="str">
        <f t="shared" si="162"/>
        <v>Yes</v>
      </c>
    </row>
    <row r="732" spans="1:12">
      <c r="A732" s="118" t="s">
        <v>647</v>
      </c>
      <c r="B732" s="70" t="s">
        <v>51</v>
      </c>
      <c r="C732" s="39">
        <v>22593</v>
      </c>
      <c r="D732" s="10" t="str">
        <f t="shared" si="159"/>
        <v>N/A</v>
      </c>
      <c r="E732" s="39">
        <v>22552</v>
      </c>
      <c r="F732" s="10" t="str">
        <f t="shared" si="160"/>
        <v>N/A</v>
      </c>
      <c r="G732" s="39">
        <v>22767</v>
      </c>
      <c r="H732" s="10" t="str">
        <f t="shared" si="161"/>
        <v>N/A</v>
      </c>
      <c r="I732" s="96">
        <v>-0.18099999999999999</v>
      </c>
      <c r="J732" s="96">
        <v>0.95340000000000003</v>
      </c>
      <c r="K732" s="11" t="s">
        <v>117</v>
      </c>
      <c r="L732" s="21" t="str">
        <f t="shared" si="162"/>
        <v>Yes</v>
      </c>
    </row>
    <row r="733" spans="1:12">
      <c r="A733" s="118" t="s">
        <v>648</v>
      </c>
      <c r="B733" s="70" t="s">
        <v>51</v>
      </c>
      <c r="C733" s="40">
        <v>281.62076748999999</v>
      </c>
      <c r="D733" s="10" t="str">
        <f t="shared" si="159"/>
        <v>N/A</v>
      </c>
      <c r="E733" s="40">
        <v>295.22228626999998</v>
      </c>
      <c r="F733" s="10" t="str">
        <f t="shared" si="160"/>
        <v>N/A</v>
      </c>
      <c r="G733" s="40">
        <v>291.42807571999998</v>
      </c>
      <c r="H733" s="10" t="str">
        <f t="shared" si="161"/>
        <v>N/A</v>
      </c>
      <c r="I733" s="96">
        <v>4.83</v>
      </c>
      <c r="J733" s="96">
        <v>-1.29</v>
      </c>
      <c r="K733" s="11" t="s">
        <v>117</v>
      </c>
      <c r="L733" s="21" t="str">
        <f t="shared" si="162"/>
        <v>Yes</v>
      </c>
    </row>
    <row r="734" spans="1:12">
      <c r="A734" s="118" t="s">
        <v>658</v>
      </c>
      <c r="B734" s="70" t="s">
        <v>51</v>
      </c>
      <c r="C734" s="40">
        <v>5156383</v>
      </c>
      <c r="D734" s="10" t="str">
        <f t="shared" si="159"/>
        <v>N/A</v>
      </c>
      <c r="E734" s="40">
        <v>5676841</v>
      </c>
      <c r="F734" s="10" t="str">
        <f t="shared" si="160"/>
        <v>N/A</v>
      </c>
      <c r="G734" s="40">
        <v>6675419</v>
      </c>
      <c r="H734" s="10" t="str">
        <f t="shared" si="161"/>
        <v>N/A</v>
      </c>
      <c r="I734" s="96">
        <v>10.09</v>
      </c>
      <c r="J734" s="96">
        <v>17.59</v>
      </c>
      <c r="K734" s="11" t="s">
        <v>117</v>
      </c>
      <c r="L734" s="21" t="str">
        <f t="shared" si="162"/>
        <v>No</v>
      </c>
    </row>
    <row r="735" spans="1:12">
      <c r="A735" s="118" t="s">
        <v>660</v>
      </c>
      <c r="B735" s="70" t="s">
        <v>51</v>
      </c>
      <c r="C735" s="39">
        <v>13679</v>
      </c>
      <c r="D735" s="10" t="str">
        <f t="shared" si="159"/>
        <v>N/A</v>
      </c>
      <c r="E735" s="39">
        <v>13856</v>
      </c>
      <c r="F735" s="10" t="str">
        <f t="shared" si="160"/>
        <v>N/A</v>
      </c>
      <c r="G735" s="39">
        <v>16381</v>
      </c>
      <c r="H735" s="10" t="str">
        <f t="shared" si="161"/>
        <v>N/A</v>
      </c>
      <c r="I735" s="96">
        <v>1.294</v>
      </c>
      <c r="J735" s="96">
        <v>18.22</v>
      </c>
      <c r="K735" s="11" t="s">
        <v>117</v>
      </c>
      <c r="L735" s="21" t="str">
        <f t="shared" si="162"/>
        <v>No</v>
      </c>
    </row>
    <row r="736" spans="1:12">
      <c r="A736" s="118" t="s">
        <v>659</v>
      </c>
      <c r="B736" s="70" t="s">
        <v>51</v>
      </c>
      <c r="C736" s="40">
        <v>376.95613714000001</v>
      </c>
      <c r="D736" s="10" t="str">
        <f t="shared" si="159"/>
        <v>N/A</v>
      </c>
      <c r="E736" s="40">
        <v>409.70272806000003</v>
      </c>
      <c r="F736" s="10" t="str">
        <f t="shared" si="160"/>
        <v>N/A</v>
      </c>
      <c r="G736" s="40">
        <v>407.50985897999999</v>
      </c>
      <c r="H736" s="10" t="str">
        <f t="shared" si="161"/>
        <v>N/A</v>
      </c>
      <c r="I736" s="96">
        <v>8.6869999999999994</v>
      </c>
      <c r="J736" s="96">
        <v>-0.53500000000000003</v>
      </c>
      <c r="K736" s="11" t="s">
        <v>117</v>
      </c>
      <c r="L736" s="21" t="str">
        <f t="shared" si="162"/>
        <v>Yes</v>
      </c>
    </row>
    <row r="737" spans="1:12">
      <c r="A737" s="118" t="s">
        <v>649</v>
      </c>
      <c r="B737" s="70" t="s">
        <v>51</v>
      </c>
      <c r="C737" s="40">
        <v>2339217</v>
      </c>
      <c r="D737" s="10" t="str">
        <f t="shared" si="159"/>
        <v>N/A</v>
      </c>
      <c r="E737" s="40">
        <v>2677537</v>
      </c>
      <c r="F737" s="10" t="str">
        <f t="shared" si="160"/>
        <v>N/A</v>
      </c>
      <c r="G737" s="40">
        <v>2403526</v>
      </c>
      <c r="H737" s="10" t="str">
        <f t="shared" si="161"/>
        <v>N/A</v>
      </c>
      <c r="I737" s="96">
        <v>14.46</v>
      </c>
      <c r="J737" s="96">
        <v>-10.199999999999999</v>
      </c>
      <c r="K737" s="11" t="s">
        <v>117</v>
      </c>
      <c r="L737" s="21" t="str">
        <f t="shared" si="162"/>
        <v>Yes</v>
      </c>
    </row>
    <row r="738" spans="1:12">
      <c r="A738" s="118" t="s">
        <v>650</v>
      </c>
      <c r="B738" s="70" t="s">
        <v>51</v>
      </c>
      <c r="C738" s="39">
        <v>2376</v>
      </c>
      <c r="D738" s="10" t="str">
        <f t="shared" si="159"/>
        <v>N/A</v>
      </c>
      <c r="E738" s="39">
        <v>2304</v>
      </c>
      <c r="F738" s="10" t="str">
        <f t="shared" si="160"/>
        <v>N/A</v>
      </c>
      <c r="G738" s="39">
        <v>2205</v>
      </c>
      <c r="H738" s="10" t="str">
        <f t="shared" si="161"/>
        <v>N/A</v>
      </c>
      <c r="I738" s="96">
        <v>-3.03</v>
      </c>
      <c r="J738" s="96">
        <v>-4.3</v>
      </c>
      <c r="K738" s="11" t="s">
        <v>117</v>
      </c>
      <c r="L738" s="21" t="str">
        <f t="shared" si="162"/>
        <v>Yes</v>
      </c>
    </row>
    <row r="739" spans="1:12">
      <c r="A739" s="118" t="s">
        <v>651</v>
      </c>
      <c r="B739" s="70" t="s">
        <v>51</v>
      </c>
      <c r="C739" s="40">
        <v>984.51893939000001</v>
      </c>
      <c r="D739" s="10" t="str">
        <f t="shared" si="159"/>
        <v>N/A</v>
      </c>
      <c r="E739" s="40">
        <v>1162.125434</v>
      </c>
      <c r="F739" s="10" t="str">
        <f t="shared" si="160"/>
        <v>N/A</v>
      </c>
      <c r="G739" s="40">
        <v>1090.0344671</v>
      </c>
      <c r="H739" s="10" t="str">
        <f t="shared" si="161"/>
        <v>N/A</v>
      </c>
      <c r="I739" s="96">
        <v>18.04</v>
      </c>
      <c r="J739" s="96">
        <v>-6.2</v>
      </c>
      <c r="K739" s="11" t="s">
        <v>117</v>
      </c>
      <c r="L739" s="21" t="str">
        <f t="shared" si="162"/>
        <v>Yes</v>
      </c>
    </row>
    <row r="740" spans="1:12">
      <c r="A740" s="118" t="s">
        <v>960</v>
      </c>
      <c r="B740" s="70" t="s">
        <v>51</v>
      </c>
      <c r="C740" s="40">
        <v>29811925</v>
      </c>
      <c r="D740" s="10" t="str">
        <f t="shared" si="159"/>
        <v>N/A</v>
      </c>
      <c r="E740" s="40">
        <v>38280427</v>
      </c>
      <c r="F740" s="10" t="str">
        <f t="shared" si="160"/>
        <v>N/A</v>
      </c>
      <c r="G740" s="40">
        <v>43854276</v>
      </c>
      <c r="H740" s="10" t="str">
        <f t="shared" si="161"/>
        <v>N/A</v>
      </c>
      <c r="I740" s="96">
        <v>28.41</v>
      </c>
      <c r="J740" s="96">
        <v>14.56</v>
      </c>
      <c r="K740" s="11" t="s">
        <v>117</v>
      </c>
      <c r="L740" s="21" t="str">
        <f t="shared" si="162"/>
        <v>Yes</v>
      </c>
    </row>
    <row r="741" spans="1:12">
      <c r="A741" s="118" t="s">
        <v>652</v>
      </c>
      <c r="B741" s="101" t="s">
        <v>51</v>
      </c>
      <c r="C741" s="67">
        <v>2040</v>
      </c>
      <c r="D741" s="52" t="str">
        <f t="shared" si="159"/>
        <v>N/A</v>
      </c>
      <c r="E741" s="67">
        <v>2174</v>
      </c>
      <c r="F741" s="52" t="str">
        <f t="shared" si="160"/>
        <v>N/A</v>
      </c>
      <c r="G741" s="67">
        <v>2392</v>
      </c>
      <c r="H741" s="52" t="str">
        <f t="shared" si="161"/>
        <v>N/A</v>
      </c>
      <c r="I741" s="96">
        <v>6.569</v>
      </c>
      <c r="J741" s="96">
        <v>10.029999999999999</v>
      </c>
      <c r="K741" s="53" t="s">
        <v>117</v>
      </c>
      <c r="L741" s="21" t="str">
        <f t="shared" si="162"/>
        <v>Yes</v>
      </c>
    </row>
    <row r="742" spans="1:12">
      <c r="A742" s="118" t="s">
        <v>653</v>
      </c>
      <c r="B742" s="101" t="s">
        <v>51</v>
      </c>
      <c r="C742" s="44">
        <v>14613.688725</v>
      </c>
      <c r="D742" s="52" t="str">
        <f t="shared" si="159"/>
        <v>N/A</v>
      </c>
      <c r="E742" s="44">
        <v>17608.292087999998</v>
      </c>
      <c r="F742" s="52" t="str">
        <f t="shared" si="160"/>
        <v>N/A</v>
      </c>
      <c r="G742" s="44">
        <v>18333.727425000001</v>
      </c>
      <c r="H742" s="52" t="str">
        <f t="shared" si="161"/>
        <v>N/A</v>
      </c>
      <c r="I742" s="102">
        <v>20.49</v>
      </c>
      <c r="J742" s="102">
        <v>4.12</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51045563</v>
      </c>
      <c r="D744" s="10" t="str">
        <f t="shared" ref="D744:D767" si="163">IF($B744="N/A","N/A",IF(C744&gt;10,"No",IF(C744&lt;-10,"No","Yes")))</f>
        <v>N/A</v>
      </c>
      <c r="E744" s="125">
        <v>59399823</v>
      </c>
      <c r="F744" s="10" t="str">
        <f t="shared" ref="F744:F767" si="164">IF($B744="N/A","N/A",IF(E744&gt;10,"No",IF(E744&lt;-10,"No","Yes")))</f>
        <v>N/A</v>
      </c>
      <c r="G744" s="125">
        <v>66404428</v>
      </c>
      <c r="H744" s="10" t="str">
        <f t="shared" ref="H744:H767" si="165">IF($B744="N/A","N/A",IF(G744&gt;10,"No",IF(G744&lt;-10,"No","Yes")))</f>
        <v>N/A</v>
      </c>
      <c r="I744" s="96">
        <v>16.37</v>
      </c>
      <c r="J744" s="96">
        <v>11.79</v>
      </c>
      <c r="K744" s="11" t="s">
        <v>117</v>
      </c>
      <c r="L744" s="21" t="str">
        <f t="shared" ref="L744:L767" si="166">IF(J744="Div by 0", "N/A", IF(K744="N/A","N/A", IF(J744&gt;VALUE(MID(K744,1,2)), "No", IF(J744&lt;-1*VALUE(MID(K744,1,2)), "No", "Yes"))))</f>
        <v>Yes</v>
      </c>
    </row>
    <row r="745" spans="1:12">
      <c r="A745" s="111" t="s">
        <v>478</v>
      </c>
      <c r="B745" s="70" t="s">
        <v>51</v>
      </c>
      <c r="C745" s="49">
        <v>4398</v>
      </c>
      <c r="D745" s="10" t="str">
        <f t="shared" si="163"/>
        <v>N/A</v>
      </c>
      <c r="E745" s="49">
        <v>4524</v>
      </c>
      <c r="F745" s="10" t="str">
        <f t="shared" si="164"/>
        <v>N/A</v>
      </c>
      <c r="G745" s="49">
        <v>4722</v>
      </c>
      <c r="H745" s="10" t="str">
        <f t="shared" si="165"/>
        <v>N/A</v>
      </c>
      <c r="I745" s="96">
        <v>2.8650000000000002</v>
      </c>
      <c r="J745" s="96">
        <v>4.3769999999999998</v>
      </c>
      <c r="K745" s="11" t="s">
        <v>117</v>
      </c>
      <c r="L745" s="21" t="str">
        <f t="shared" si="166"/>
        <v>Yes</v>
      </c>
    </row>
    <row r="746" spans="1:12">
      <c r="A746" s="111" t="s">
        <v>839</v>
      </c>
      <c r="B746" s="70" t="s">
        <v>51</v>
      </c>
      <c r="C746" s="125">
        <v>11606.540018</v>
      </c>
      <c r="D746" s="10" t="str">
        <f t="shared" si="163"/>
        <v>N/A</v>
      </c>
      <c r="E746" s="125">
        <v>13129.93435</v>
      </c>
      <c r="F746" s="10" t="str">
        <f t="shared" si="164"/>
        <v>N/A</v>
      </c>
      <c r="G746" s="125">
        <v>14062.775942</v>
      </c>
      <c r="H746" s="10" t="str">
        <f t="shared" si="165"/>
        <v>N/A</v>
      </c>
      <c r="I746" s="96">
        <v>13.13</v>
      </c>
      <c r="J746" s="96">
        <v>7.1050000000000004</v>
      </c>
      <c r="K746" s="11" t="s">
        <v>117</v>
      </c>
      <c r="L746" s="21" t="str">
        <f t="shared" si="166"/>
        <v>Yes</v>
      </c>
    </row>
    <row r="747" spans="1:12">
      <c r="A747" s="153" t="s">
        <v>592</v>
      </c>
      <c r="B747" s="70" t="s">
        <v>51</v>
      </c>
      <c r="C747" s="125">
        <v>9691.6984126999996</v>
      </c>
      <c r="D747" s="10" t="str">
        <f t="shared" si="163"/>
        <v>N/A</v>
      </c>
      <c r="E747" s="125">
        <v>11217.714286</v>
      </c>
      <c r="F747" s="10" t="str">
        <f t="shared" si="164"/>
        <v>N/A</v>
      </c>
      <c r="G747" s="125">
        <v>12211.1875</v>
      </c>
      <c r="H747" s="10" t="str">
        <f t="shared" si="165"/>
        <v>N/A</v>
      </c>
      <c r="I747" s="96">
        <v>15.75</v>
      </c>
      <c r="J747" s="96">
        <v>8.8559999999999999</v>
      </c>
      <c r="K747" s="11" t="s">
        <v>117</v>
      </c>
      <c r="L747" s="21" t="str">
        <f t="shared" si="166"/>
        <v>Yes</v>
      </c>
    </row>
    <row r="748" spans="1:12">
      <c r="A748" s="153" t="s">
        <v>595</v>
      </c>
      <c r="B748" s="70" t="s">
        <v>51</v>
      </c>
      <c r="C748" s="125">
        <v>13681.34107</v>
      </c>
      <c r="D748" s="10" t="str">
        <f t="shared" si="163"/>
        <v>N/A</v>
      </c>
      <c r="E748" s="125">
        <v>15239.943555</v>
      </c>
      <c r="F748" s="10" t="str">
        <f t="shared" si="164"/>
        <v>N/A</v>
      </c>
      <c r="G748" s="125">
        <v>16051.015735999999</v>
      </c>
      <c r="H748" s="10" t="str">
        <f t="shared" si="165"/>
        <v>N/A</v>
      </c>
      <c r="I748" s="96">
        <v>11.39</v>
      </c>
      <c r="J748" s="96">
        <v>5.3220000000000001</v>
      </c>
      <c r="K748" s="11" t="s">
        <v>117</v>
      </c>
      <c r="L748" s="21" t="str">
        <f t="shared" si="166"/>
        <v>Yes</v>
      </c>
    </row>
    <row r="749" spans="1:12">
      <c r="A749" s="153" t="s">
        <v>598</v>
      </c>
      <c r="B749" s="70" t="s">
        <v>51</v>
      </c>
      <c r="C749" s="125">
        <v>2089.8855219000002</v>
      </c>
      <c r="D749" s="10" t="str">
        <f t="shared" si="163"/>
        <v>N/A</v>
      </c>
      <c r="E749" s="125">
        <v>2934.1711863999999</v>
      </c>
      <c r="F749" s="10" t="str">
        <f t="shared" si="164"/>
        <v>N/A</v>
      </c>
      <c r="G749" s="125">
        <v>3109.8091872999998</v>
      </c>
      <c r="H749" s="10" t="str">
        <f t="shared" si="165"/>
        <v>N/A</v>
      </c>
      <c r="I749" s="96">
        <v>40.4</v>
      </c>
      <c r="J749" s="96">
        <v>5.9859999999999998</v>
      </c>
      <c r="K749" s="11" t="s">
        <v>117</v>
      </c>
      <c r="L749" s="21" t="str">
        <f t="shared" si="166"/>
        <v>Yes</v>
      </c>
    </row>
    <row r="750" spans="1:12">
      <c r="A750" s="153" t="s">
        <v>600</v>
      </c>
      <c r="B750" s="70" t="s">
        <v>51</v>
      </c>
      <c r="C750" s="125">
        <v>1702.337931</v>
      </c>
      <c r="D750" s="10" t="str">
        <f t="shared" si="163"/>
        <v>N/A</v>
      </c>
      <c r="E750" s="125">
        <v>1847.3430656999999</v>
      </c>
      <c r="F750" s="10" t="str">
        <f t="shared" si="164"/>
        <v>N/A</v>
      </c>
      <c r="G750" s="125">
        <v>1925</v>
      </c>
      <c r="H750" s="10" t="str">
        <f t="shared" si="165"/>
        <v>N/A</v>
      </c>
      <c r="I750" s="96">
        <v>8.5180000000000007</v>
      </c>
      <c r="J750" s="96">
        <v>4.2039999999999997</v>
      </c>
      <c r="K750" s="11" t="s">
        <v>117</v>
      </c>
      <c r="L750" s="21" t="str">
        <f t="shared" si="166"/>
        <v>Yes</v>
      </c>
    </row>
    <row r="751" spans="1:12">
      <c r="A751" s="118" t="s">
        <v>479</v>
      </c>
      <c r="B751" s="70" t="s">
        <v>51</v>
      </c>
      <c r="C751" s="10">
        <v>2.1780687591999999</v>
      </c>
      <c r="D751" s="10" t="str">
        <f t="shared" si="163"/>
        <v>N/A</v>
      </c>
      <c r="E751" s="10">
        <v>2.3145755844</v>
      </c>
      <c r="F751" s="10" t="str">
        <f t="shared" si="164"/>
        <v>N/A</v>
      </c>
      <c r="G751" s="10">
        <v>2.3884311315</v>
      </c>
      <c r="H751" s="10" t="str">
        <f t="shared" si="165"/>
        <v>N/A</v>
      </c>
      <c r="I751" s="96">
        <v>6.2670000000000003</v>
      </c>
      <c r="J751" s="96">
        <v>3.1909999999999998</v>
      </c>
      <c r="K751" s="11" t="s">
        <v>117</v>
      </c>
      <c r="L751" s="21" t="str">
        <f t="shared" si="166"/>
        <v>Yes</v>
      </c>
    </row>
    <row r="752" spans="1:12">
      <c r="A752" s="153" t="s">
        <v>592</v>
      </c>
      <c r="B752" s="70" t="s">
        <v>51</v>
      </c>
      <c r="C752" s="10">
        <v>26.865671641999999</v>
      </c>
      <c r="D752" s="10" t="str">
        <f t="shared" si="163"/>
        <v>N/A</v>
      </c>
      <c r="E752" s="10">
        <v>24.086021505000001</v>
      </c>
      <c r="F752" s="10" t="str">
        <f t="shared" si="164"/>
        <v>N/A</v>
      </c>
      <c r="G752" s="10">
        <v>24.615384615</v>
      </c>
      <c r="H752" s="10" t="str">
        <f t="shared" si="165"/>
        <v>N/A</v>
      </c>
      <c r="I752" s="96">
        <v>-10.3</v>
      </c>
      <c r="J752" s="96">
        <v>2.198</v>
      </c>
      <c r="K752" s="11" t="s">
        <v>117</v>
      </c>
      <c r="L752" s="21" t="str">
        <f t="shared" si="166"/>
        <v>Yes</v>
      </c>
    </row>
    <row r="753" spans="1:12">
      <c r="A753" s="153" t="s">
        <v>595</v>
      </c>
      <c r="B753" s="70" t="s">
        <v>51</v>
      </c>
      <c r="C753" s="10">
        <v>17.951323611999999</v>
      </c>
      <c r="D753" s="10" t="str">
        <f t="shared" si="163"/>
        <v>N/A</v>
      </c>
      <c r="E753" s="10">
        <v>18.119683336000001</v>
      </c>
      <c r="F753" s="10" t="str">
        <f t="shared" si="164"/>
        <v>N/A</v>
      </c>
      <c r="G753" s="10">
        <v>18.620917812999998</v>
      </c>
      <c r="H753" s="10" t="str">
        <f t="shared" si="165"/>
        <v>N/A</v>
      </c>
      <c r="I753" s="96">
        <v>0.93789999999999996</v>
      </c>
      <c r="J753" s="96">
        <v>2.766</v>
      </c>
      <c r="K753" s="11" t="s">
        <v>117</v>
      </c>
      <c r="L753" s="21" t="str">
        <f t="shared" si="166"/>
        <v>Yes</v>
      </c>
    </row>
    <row r="754" spans="1:12">
      <c r="A754" s="153" t="s">
        <v>598</v>
      </c>
      <c r="B754" s="70" t="s">
        <v>51</v>
      </c>
      <c r="C754" s="10">
        <v>0.40261632829999999</v>
      </c>
      <c r="D754" s="10" t="str">
        <f t="shared" si="163"/>
        <v>N/A</v>
      </c>
      <c r="E754" s="10">
        <v>0.41368381939999999</v>
      </c>
      <c r="F754" s="10" t="str">
        <f t="shared" si="164"/>
        <v>N/A</v>
      </c>
      <c r="G754" s="10">
        <v>0.38467812089999998</v>
      </c>
      <c r="H754" s="10" t="str">
        <f t="shared" si="165"/>
        <v>N/A</v>
      </c>
      <c r="I754" s="96">
        <v>2.7490000000000001</v>
      </c>
      <c r="J754" s="96">
        <v>-7.01</v>
      </c>
      <c r="K754" s="11" t="s">
        <v>117</v>
      </c>
      <c r="L754" s="21" t="str">
        <f t="shared" si="166"/>
        <v>Yes</v>
      </c>
    </row>
    <row r="755" spans="1:12">
      <c r="A755" s="153" t="s">
        <v>600</v>
      </c>
      <c r="B755" s="70" t="s">
        <v>51</v>
      </c>
      <c r="C755" s="10">
        <v>0.42351841569999998</v>
      </c>
      <c r="D755" s="10" t="str">
        <f t="shared" si="163"/>
        <v>N/A</v>
      </c>
      <c r="E755" s="10">
        <v>0.42767060000000001</v>
      </c>
      <c r="F755" s="10" t="str">
        <f t="shared" si="164"/>
        <v>N/A</v>
      </c>
      <c r="G755" s="10">
        <v>0.41353642569999999</v>
      </c>
      <c r="H755" s="10" t="str">
        <f t="shared" si="165"/>
        <v>N/A</v>
      </c>
      <c r="I755" s="96">
        <v>0.98040000000000005</v>
      </c>
      <c r="J755" s="96">
        <v>-3.3</v>
      </c>
      <c r="K755" s="11" t="s">
        <v>117</v>
      </c>
      <c r="L755" s="21" t="str">
        <f t="shared" si="166"/>
        <v>Yes</v>
      </c>
    </row>
    <row r="756" spans="1:12" ht="12.75" customHeight="1">
      <c r="A756" s="111" t="s">
        <v>840</v>
      </c>
      <c r="B756" s="70" t="s">
        <v>51</v>
      </c>
      <c r="C756" s="125">
        <v>29811925</v>
      </c>
      <c r="D756" s="10" t="str">
        <f t="shared" si="163"/>
        <v>N/A</v>
      </c>
      <c r="E756" s="125">
        <v>38280427</v>
      </c>
      <c r="F756" s="10" t="str">
        <f t="shared" si="164"/>
        <v>N/A</v>
      </c>
      <c r="G756" s="125">
        <v>43854276</v>
      </c>
      <c r="H756" s="10" t="str">
        <f t="shared" si="165"/>
        <v>N/A</v>
      </c>
      <c r="I756" s="96">
        <v>28.41</v>
      </c>
      <c r="J756" s="96">
        <v>14.56</v>
      </c>
      <c r="K756" s="11" t="s">
        <v>117</v>
      </c>
      <c r="L756" s="21" t="str">
        <f t="shared" si="166"/>
        <v>Yes</v>
      </c>
    </row>
    <row r="757" spans="1:12" ht="12.75" customHeight="1">
      <c r="A757" s="190" t="s">
        <v>966</v>
      </c>
      <c r="B757" s="70" t="s">
        <v>51</v>
      </c>
      <c r="C757" s="49">
        <v>2040</v>
      </c>
      <c r="D757" s="10" t="str">
        <f t="shared" si="163"/>
        <v>N/A</v>
      </c>
      <c r="E757" s="49">
        <v>2174</v>
      </c>
      <c r="F757" s="10" t="str">
        <f t="shared" si="164"/>
        <v>N/A</v>
      </c>
      <c r="G757" s="49">
        <v>2392</v>
      </c>
      <c r="H757" s="10" t="str">
        <f t="shared" si="165"/>
        <v>N/A</v>
      </c>
      <c r="I757" s="96">
        <v>6.569</v>
      </c>
      <c r="J757" s="96">
        <v>10.029999999999999</v>
      </c>
      <c r="K757" s="11" t="s">
        <v>117</v>
      </c>
      <c r="L757" s="21" t="str">
        <f t="shared" si="166"/>
        <v>Yes</v>
      </c>
    </row>
    <row r="758" spans="1:12" ht="25.5">
      <c r="A758" s="111" t="s">
        <v>841</v>
      </c>
      <c r="B758" s="70" t="s">
        <v>51</v>
      </c>
      <c r="C758" s="125">
        <v>14613.688725</v>
      </c>
      <c r="D758" s="10" t="str">
        <f t="shared" si="163"/>
        <v>N/A</v>
      </c>
      <c r="E758" s="125">
        <v>17608.292087999998</v>
      </c>
      <c r="F758" s="10" t="str">
        <f t="shared" si="164"/>
        <v>N/A</v>
      </c>
      <c r="G758" s="125">
        <v>18333.727425000001</v>
      </c>
      <c r="H758" s="10" t="str">
        <f t="shared" si="165"/>
        <v>N/A</v>
      </c>
      <c r="I758" s="96">
        <v>20.49</v>
      </c>
      <c r="J758" s="96">
        <v>4.12</v>
      </c>
      <c r="K758" s="11" t="s">
        <v>117</v>
      </c>
      <c r="L758" s="21" t="str">
        <f t="shared" si="166"/>
        <v>Yes</v>
      </c>
    </row>
    <row r="759" spans="1:12">
      <c r="A759" s="153" t="s">
        <v>592</v>
      </c>
      <c r="B759" s="70" t="s">
        <v>51</v>
      </c>
      <c r="C759" s="125">
        <v>8200.5862068999995</v>
      </c>
      <c r="D759" s="10" t="str">
        <f t="shared" si="163"/>
        <v>N/A</v>
      </c>
      <c r="E759" s="125">
        <v>11430.541176000001</v>
      </c>
      <c r="F759" s="10" t="str">
        <f t="shared" si="164"/>
        <v>N/A</v>
      </c>
      <c r="G759" s="125">
        <v>12158.783133000001</v>
      </c>
      <c r="H759" s="10" t="str">
        <f t="shared" si="165"/>
        <v>N/A</v>
      </c>
      <c r="I759" s="96">
        <v>39.39</v>
      </c>
      <c r="J759" s="96">
        <v>6.3710000000000004</v>
      </c>
      <c r="K759" s="11" t="s">
        <v>117</v>
      </c>
      <c r="L759" s="21" t="str">
        <f t="shared" si="166"/>
        <v>Yes</v>
      </c>
    </row>
    <row r="760" spans="1:12">
      <c r="A760" s="153" t="s">
        <v>595</v>
      </c>
      <c r="B760" s="70" t="s">
        <v>51</v>
      </c>
      <c r="C760" s="125">
        <v>14967.621719000001</v>
      </c>
      <c r="D760" s="10" t="str">
        <f t="shared" si="163"/>
        <v>N/A</v>
      </c>
      <c r="E760" s="125">
        <v>17917.27679</v>
      </c>
      <c r="F760" s="10" t="str">
        <f t="shared" si="164"/>
        <v>N/A</v>
      </c>
      <c r="G760" s="125">
        <v>18599.299738999998</v>
      </c>
      <c r="H760" s="10" t="str">
        <f t="shared" si="165"/>
        <v>N/A</v>
      </c>
      <c r="I760" s="96">
        <v>19.71</v>
      </c>
      <c r="J760" s="96">
        <v>3.8069999999999999</v>
      </c>
      <c r="K760" s="11" t="s">
        <v>117</v>
      </c>
      <c r="L760" s="21" t="str">
        <f t="shared" si="166"/>
        <v>Yes</v>
      </c>
    </row>
    <row r="761" spans="1:12">
      <c r="A761" s="153" t="s">
        <v>598</v>
      </c>
      <c r="B761" s="70" t="s">
        <v>51</v>
      </c>
      <c r="C761" s="125">
        <v>2745</v>
      </c>
      <c r="D761" s="10" t="str">
        <f t="shared" si="163"/>
        <v>N/A</v>
      </c>
      <c r="E761" s="125" t="s">
        <v>995</v>
      </c>
      <c r="F761" s="10" t="str">
        <f t="shared" si="164"/>
        <v>N/A</v>
      </c>
      <c r="G761" s="125">
        <v>7885</v>
      </c>
      <c r="H761" s="10" t="str">
        <f t="shared" si="165"/>
        <v>N/A</v>
      </c>
      <c r="I761" s="96" t="s">
        <v>995</v>
      </c>
      <c r="J761" s="96" t="s">
        <v>995</v>
      </c>
      <c r="K761" s="11" t="s">
        <v>117</v>
      </c>
      <c r="L761" s="21" t="str">
        <f t="shared" si="166"/>
        <v>N/A</v>
      </c>
    </row>
    <row r="762" spans="1:12">
      <c r="A762" s="153" t="s">
        <v>600</v>
      </c>
      <c r="B762" s="70" t="s">
        <v>51</v>
      </c>
      <c r="C762" s="125">
        <v>1515.5555555999999</v>
      </c>
      <c r="D762" s="10" t="str">
        <f t="shared" si="163"/>
        <v>N/A</v>
      </c>
      <c r="E762" s="125">
        <v>2872.25</v>
      </c>
      <c r="F762" s="10" t="str">
        <f t="shared" si="164"/>
        <v>N/A</v>
      </c>
      <c r="G762" s="125">
        <v>3604</v>
      </c>
      <c r="H762" s="10" t="str">
        <f t="shared" si="165"/>
        <v>N/A</v>
      </c>
      <c r="I762" s="96">
        <v>89.52</v>
      </c>
      <c r="J762" s="96">
        <v>25.48</v>
      </c>
      <c r="K762" s="11" t="s">
        <v>117</v>
      </c>
      <c r="L762" s="21" t="str">
        <f t="shared" si="166"/>
        <v>No</v>
      </c>
    </row>
    <row r="763" spans="1:12" ht="25.5">
      <c r="A763" s="118" t="s">
        <v>480</v>
      </c>
      <c r="B763" s="70" t="s">
        <v>51</v>
      </c>
      <c r="C763" s="10">
        <v>1.0102911025000001</v>
      </c>
      <c r="D763" s="10" t="str">
        <f t="shared" si="163"/>
        <v>N/A</v>
      </c>
      <c r="E763" s="10">
        <v>1.1122651018</v>
      </c>
      <c r="F763" s="10" t="str">
        <f t="shared" si="164"/>
        <v>N/A</v>
      </c>
      <c r="G763" s="10">
        <v>1.2098956515999999</v>
      </c>
      <c r="H763" s="10" t="str">
        <f t="shared" si="165"/>
        <v>N/A</v>
      </c>
      <c r="I763" s="96">
        <v>10.09</v>
      </c>
      <c r="J763" s="96">
        <v>8.7780000000000005</v>
      </c>
      <c r="K763" s="11" t="s">
        <v>117</v>
      </c>
      <c r="L763" s="21" t="str">
        <f t="shared" si="166"/>
        <v>Yes</v>
      </c>
    </row>
    <row r="764" spans="1:12">
      <c r="A764" s="153" t="s">
        <v>592</v>
      </c>
      <c r="B764" s="70" t="s">
        <v>51</v>
      </c>
      <c r="C764" s="10">
        <v>18.55010661</v>
      </c>
      <c r="D764" s="10" t="str">
        <f t="shared" si="163"/>
        <v>N/A</v>
      </c>
      <c r="E764" s="10">
        <v>18.279569892000001</v>
      </c>
      <c r="F764" s="10" t="str">
        <f t="shared" si="164"/>
        <v>N/A</v>
      </c>
      <c r="G764" s="10">
        <v>21.282051282000001</v>
      </c>
      <c r="H764" s="10" t="str">
        <f t="shared" si="165"/>
        <v>N/A</v>
      </c>
      <c r="I764" s="96">
        <v>-1.46</v>
      </c>
      <c r="J764" s="96">
        <v>16.43</v>
      </c>
      <c r="K764" s="11" t="s">
        <v>117</v>
      </c>
      <c r="L764" s="21" t="str">
        <f t="shared" si="166"/>
        <v>No</v>
      </c>
    </row>
    <row r="765" spans="1:12">
      <c r="A765" s="153" t="s">
        <v>595</v>
      </c>
      <c r="B765" s="70" t="s">
        <v>51</v>
      </c>
      <c r="C765" s="10">
        <v>9.8724658299999994</v>
      </c>
      <c r="D765" s="10" t="str">
        <f t="shared" si="163"/>
        <v>N/A</v>
      </c>
      <c r="E765" s="10">
        <v>10.232581010000001</v>
      </c>
      <c r="F765" s="10" t="str">
        <f t="shared" si="164"/>
        <v>N/A</v>
      </c>
      <c r="G765" s="10">
        <v>10.879531169</v>
      </c>
      <c r="H765" s="10" t="str">
        <f t="shared" si="165"/>
        <v>N/A</v>
      </c>
      <c r="I765" s="96">
        <v>3.6480000000000001</v>
      </c>
      <c r="J765" s="96">
        <v>6.3220000000000001</v>
      </c>
      <c r="K765" s="11" t="s">
        <v>117</v>
      </c>
      <c r="L765" s="21" t="str">
        <f t="shared" si="166"/>
        <v>Yes</v>
      </c>
    </row>
    <row r="766" spans="1:12">
      <c r="A766" s="153" t="s">
        <v>598</v>
      </c>
      <c r="B766" s="70" t="s">
        <v>51</v>
      </c>
      <c r="C766" s="10">
        <v>6.7780529999999996E-4</v>
      </c>
      <c r="D766" s="10" t="str">
        <f t="shared" si="163"/>
        <v>N/A</v>
      </c>
      <c r="E766" s="10">
        <v>0</v>
      </c>
      <c r="F766" s="10" t="str">
        <f t="shared" si="164"/>
        <v>N/A</v>
      </c>
      <c r="G766" s="10">
        <v>6.7964329999999995E-4</v>
      </c>
      <c r="H766" s="10" t="str">
        <f t="shared" si="165"/>
        <v>N/A</v>
      </c>
      <c r="I766" s="96">
        <v>-100</v>
      </c>
      <c r="J766" s="96" t="s">
        <v>995</v>
      </c>
      <c r="K766" s="11" t="s">
        <v>117</v>
      </c>
      <c r="L766" s="21" t="str">
        <f t="shared" si="166"/>
        <v>N/A</v>
      </c>
    </row>
    <row r="767" spans="1:12">
      <c r="A767" s="153" t="s">
        <v>600</v>
      </c>
      <c r="B767" s="70" t="s">
        <v>51</v>
      </c>
      <c r="C767" s="10">
        <v>2.62873499E-2</v>
      </c>
      <c r="D767" s="10" t="str">
        <f t="shared" si="163"/>
        <v>N/A</v>
      </c>
      <c r="E767" s="10">
        <v>2.4973465699999999E-2</v>
      </c>
      <c r="F767" s="10" t="str">
        <f t="shared" si="164"/>
        <v>N/A</v>
      </c>
      <c r="G767" s="10">
        <v>2.0676821299999999E-2</v>
      </c>
      <c r="H767" s="10" t="str">
        <f t="shared" si="165"/>
        <v>N/A</v>
      </c>
      <c r="I767" s="96">
        <v>-5</v>
      </c>
      <c r="J767" s="96">
        <v>-17.2</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22649</v>
      </c>
      <c r="D769" s="10" t="str">
        <f t="shared" ref="D769:D799" si="167">IF($B769="N/A","N/A",IF(C769&gt;10,"No",IF(C769&lt;-10,"No","Yes")))</f>
        <v>N/A</v>
      </c>
      <c r="E769" s="45">
        <v>23038</v>
      </c>
      <c r="F769" s="10" t="str">
        <f t="shared" ref="F769:F799" si="168">IF($B769="N/A","N/A",IF(E769&gt;10,"No",IF(E769&lt;-10,"No","Yes")))</f>
        <v>N/A</v>
      </c>
      <c r="G769" s="45">
        <v>23384</v>
      </c>
      <c r="H769" s="10" t="str">
        <f t="shared" ref="H769:H799" si="169">IF($B769="N/A","N/A",IF(G769&gt;10,"No",IF(G769&lt;-10,"No","Yes")))</f>
        <v>N/A</v>
      </c>
      <c r="I769" s="96">
        <v>1.718</v>
      </c>
      <c r="J769" s="96">
        <v>1.502</v>
      </c>
      <c r="K769" s="66" t="s">
        <v>117</v>
      </c>
      <c r="L769" s="21" t="str">
        <f t="shared" ref="L769:L801" si="170">IF(J769="Div by 0", "N/A", IF(K769="N/A","N/A", IF(J769&gt;VALUE(MID(K769,1,2)), "No", IF(J769&lt;-1*VALUE(MID(K769,1,2)), "No", "Yes"))))</f>
        <v>Yes</v>
      </c>
    </row>
    <row r="770" spans="1:12">
      <c r="A770" s="118" t="s">
        <v>35</v>
      </c>
      <c r="B770" s="70" t="s">
        <v>51</v>
      </c>
      <c r="C770" s="39">
        <v>21676</v>
      </c>
      <c r="D770" s="10" t="str">
        <f t="shared" si="167"/>
        <v>N/A</v>
      </c>
      <c r="E770" s="39">
        <v>21879</v>
      </c>
      <c r="F770" s="10" t="str">
        <f t="shared" si="168"/>
        <v>N/A</v>
      </c>
      <c r="G770" s="39">
        <v>22213</v>
      </c>
      <c r="H770" s="10" t="str">
        <f t="shared" si="169"/>
        <v>N/A</v>
      </c>
      <c r="I770" s="96">
        <v>0.9365</v>
      </c>
      <c r="J770" s="96">
        <v>1.5269999999999999</v>
      </c>
      <c r="K770" s="11" t="s">
        <v>117</v>
      </c>
      <c r="L770" s="21" t="str">
        <f t="shared" si="170"/>
        <v>Yes</v>
      </c>
    </row>
    <row r="771" spans="1:12">
      <c r="A771" s="111" t="s">
        <v>481</v>
      </c>
      <c r="B771" s="57" t="s">
        <v>51</v>
      </c>
      <c r="C771" s="48">
        <v>19742.439999999999</v>
      </c>
      <c r="D771" s="56" t="str">
        <f t="shared" si="167"/>
        <v>N/A</v>
      </c>
      <c r="E771" s="48">
        <v>20422.64</v>
      </c>
      <c r="F771" s="56" t="str">
        <f t="shared" si="168"/>
        <v>N/A</v>
      </c>
      <c r="G771" s="48">
        <v>20707.419999999998</v>
      </c>
      <c r="H771" s="56" t="str">
        <f t="shared" si="169"/>
        <v>N/A</v>
      </c>
      <c r="I771" s="96">
        <v>3.4449999999999998</v>
      </c>
      <c r="J771" s="96">
        <v>1.3939999999999999</v>
      </c>
      <c r="K771" s="57" t="s">
        <v>117</v>
      </c>
      <c r="L771" s="21" t="str">
        <f t="shared" si="170"/>
        <v>Yes</v>
      </c>
    </row>
    <row r="772" spans="1:12">
      <c r="A772" s="153" t="s">
        <v>757</v>
      </c>
      <c r="B772" s="70" t="s">
        <v>51</v>
      </c>
      <c r="C772" s="41">
        <v>5.2408494856000001</v>
      </c>
      <c r="D772" s="10" t="str">
        <f t="shared" si="167"/>
        <v>N/A</v>
      </c>
      <c r="E772" s="41">
        <v>2.7346123795000001</v>
      </c>
      <c r="F772" s="10" t="str">
        <f t="shared" si="168"/>
        <v>N/A</v>
      </c>
      <c r="G772" s="41">
        <v>3.0191583989000002</v>
      </c>
      <c r="H772" s="10" t="str">
        <f t="shared" si="169"/>
        <v>N/A</v>
      </c>
      <c r="I772" s="96">
        <v>-47.8</v>
      </c>
      <c r="J772" s="96">
        <v>10.41</v>
      </c>
      <c r="K772" s="11" t="s">
        <v>117</v>
      </c>
      <c r="L772" s="21" t="str">
        <f t="shared" si="170"/>
        <v>Yes</v>
      </c>
    </row>
    <row r="773" spans="1:12">
      <c r="A773" s="153" t="s">
        <v>758</v>
      </c>
      <c r="B773" s="70" t="s">
        <v>51</v>
      </c>
      <c r="C773" s="41">
        <v>1.5144156474999999</v>
      </c>
      <c r="D773" s="10" t="str">
        <f t="shared" si="167"/>
        <v>N/A</v>
      </c>
      <c r="E773" s="41">
        <v>1.6668113551999999</v>
      </c>
      <c r="F773" s="10" t="str">
        <f t="shared" si="168"/>
        <v>N/A</v>
      </c>
      <c r="G773" s="41">
        <v>1.9586041738</v>
      </c>
      <c r="H773" s="10" t="str">
        <f t="shared" si="169"/>
        <v>N/A</v>
      </c>
      <c r="I773" s="96">
        <v>10.06</v>
      </c>
      <c r="J773" s="96">
        <v>17.510000000000002</v>
      </c>
      <c r="K773" s="11" t="s">
        <v>117</v>
      </c>
      <c r="L773" s="21" t="str">
        <f t="shared" si="170"/>
        <v>No</v>
      </c>
    </row>
    <row r="774" spans="1:12">
      <c r="A774" s="153" t="s">
        <v>759</v>
      </c>
      <c r="B774" s="70" t="s">
        <v>51</v>
      </c>
      <c r="C774" s="41">
        <v>55.437326151000001</v>
      </c>
      <c r="D774" s="10" t="str">
        <f t="shared" si="167"/>
        <v>N/A</v>
      </c>
      <c r="E774" s="41">
        <v>57.109992187000003</v>
      </c>
      <c r="F774" s="10" t="str">
        <f t="shared" si="168"/>
        <v>N/A</v>
      </c>
      <c r="G774" s="41">
        <v>58.249230243</v>
      </c>
      <c r="H774" s="10" t="str">
        <f t="shared" si="169"/>
        <v>N/A</v>
      </c>
      <c r="I774" s="96">
        <v>3.0169999999999999</v>
      </c>
      <c r="J774" s="96">
        <v>1.9950000000000001</v>
      </c>
      <c r="K774" s="11" t="s">
        <v>117</v>
      </c>
      <c r="L774" s="21" t="str">
        <f t="shared" si="170"/>
        <v>Yes</v>
      </c>
    </row>
    <row r="775" spans="1:12">
      <c r="A775" s="153" t="s">
        <v>760</v>
      </c>
      <c r="B775" s="70" t="s">
        <v>51</v>
      </c>
      <c r="C775" s="41">
        <v>0.49008786259999998</v>
      </c>
      <c r="D775" s="10" t="str">
        <f t="shared" si="167"/>
        <v>N/A</v>
      </c>
      <c r="E775" s="41">
        <v>0.64241687650000001</v>
      </c>
      <c r="F775" s="10" t="str">
        <f t="shared" si="168"/>
        <v>N/A</v>
      </c>
      <c r="G775" s="41">
        <v>0.62008210740000003</v>
      </c>
      <c r="H775" s="10" t="str">
        <f t="shared" si="169"/>
        <v>N/A</v>
      </c>
      <c r="I775" s="96">
        <v>31.08</v>
      </c>
      <c r="J775" s="96">
        <v>-3.48</v>
      </c>
      <c r="K775" s="11" t="s">
        <v>117</v>
      </c>
      <c r="L775" s="21" t="str">
        <f t="shared" si="170"/>
        <v>Yes</v>
      </c>
    </row>
    <row r="776" spans="1:12">
      <c r="A776" s="153" t="s">
        <v>761</v>
      </c>
      <c r="B776" s="70" t="s">
        <v>51</v>
      </c>
      <c r="C776" s="41">
        <v>4.4637732349999997</v>
      </c>
      <c r="D776" s="10" t="str">
        <f t="shared" si="167"/>
        <v>N/A</v>
      </c>
      <c r="E776" s="41">
        <v>5.3042798853999997</v>
      </c>
      <c r="F776" s="10" t="str">
        <f t="shared" si="168"/>
        <v>N/A</v>
      </c>
      <c r="G776" s="41">
        <v>6.0639753678000003</v>
      </c>
      <c r="H776" s="10" t="str">
        <f t="shared" si="169"/>
        <v>N/A</v>
      </c>
      <c r="I776" s="96">
        <v>18.829999999999998</v>
      </c>
      <c r="J776" s="96">
        <v>14.32</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0.1059649433</v>
      </c>
      <c r="D778" s="10" t="str">
        <f t="shared" si="167"/>
        <v>N/A</v>
      </c>
      <c r="E778" s="41">
        <v>0.20835141939999999</v>
      </c>
      <c r="F778" s="10" t="str">
        <f t="shared" si="168"/>
        <v>N/A</v>
      </c>
      <c r="G778" s="41">
        <v>0.19671570299999999</v>
      </c>
      <c r="H778" s="10" t="str">
        <f t="shared" si="169"/>
        <v>N/A</v>
      </c>
      <c r="I778" s="96">
        <v>96.62</v>
      </c>
      <c r="J778" s="96">
        <v>-5.58</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32.747582674999997</v>
      </c>
      <c r="D780" s="10" t="str">
        <f t="shared" si="167"/>
        <v>N/A</v>
      </c>
      <c r="E780" s="41">
        <v>32.333535896999997</v>
      </c>
      <c r="F780" s="10" t="str">
        <f t="shared" si="168"/>
        <v>N/A</v>
      </c>
      <c r="G780" s="41">
        <v>29.892234005999999</v>
      </c>
      <c r="H780" s="10" t="str">
        <f t="shared" si="169"/>
        <v>N/A</v>
      </c>
      <c r="I780" s="96">
        <v>-1.26</v>
      </c>
      <c r="J780" s="96">
        <v>-7.55</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97.224598016000002</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2.7754019843000002</v>
      </c>
      <c r="H783" s="10" t="str">
        <f t="shared" si="173"/>
        <v>N/A</v>
      </c>
      <c r="I783" s="96" t="s">
        <v>51</v>
      </c>
      <c r="J783" s="96" t="s">
        <v>51</v>
      </c>
      <c r="K783" s="11" t="s">
        <v>117</v>
      </c>
      <c r="L783" s="21" t="str">
        <f t="shared" si="174"/>
        <v>No</v>
      </c>
    </row>
    <row r="784" spans="1:12">
      <c r="A784" s="69" t="s">
        <v>593</v>
      </c>
      <c r="B784" s="70" t="s">
        <v>51</v>
      </c>
      <c r="C784" s="39">
        <v>11734</v>
      </c>
      <c r="D784" s="10" t="str">
        <f t="shared" si="167"/>
        <v>N/A</v>
      </c>
      <c r="E784" s="39">
        <v>11714</v>
      </c>
      <c r="F784" s="10" t="str">
        <f t="shared" si="168"/>
        <v>N/A</v>
      </c>
      <c r="G784" s="39">
        <v>11587</v>
      </c>
      <c r="H784" s="10" t="str">
        <f t="shared" si="169"/>
        <v>N/A</v>
      </c>
      <c r="I784" s="96">
        <v>-0.17</v>
      </c>
      <c r="J784" s="96">
        <v>-1.08</v>
      </c>
      <c r="K784" s="11" t="s">
        <v>116</v>
      </c>
      <c r="L784" s="21" t="str">
        <f t="shared" si="170"/>
        <v>Yes</v>
      </c>
    </row>
    <row r="785" spans="1:12">
      <c r="A785" s="153" t="s">
        <v>787</v>
      </c>
      <c r="B785" s="70" t="s">
        <v>51</v>
      </c>
      <c r="C785" s="39">
        <v>1636</v>
      </c>
      <c r="D785" s="10" t="str">
        <f t="shared" si="167"/>
        <v>N/A</v>
      </c>
      <c r="E785" s="39">
        <v>1630</v>
      </c>
      <c r="F785" s="10" t="str">
        <f t="shared" si="168"/>
        <v>N/A</v>
      </c>
      <c r="G785" s="39">
        <v>2105</v>
      </c>
      <c r="H785" s="10" t="str">
        <f t="shared" si="169"/>
        <v>N/A</v>
      </c>
      <c r="I785" s="96">
        <v>-0.36699999999999999</v>
      </c>
      <c r="J785" s="96">
        <v>29.14</v>
      </c>
      <c r="K785" s="11" t="s">
        <v>116</v>
      </c>
      <c r="L785" s="21" t="str">
        <f t="shared" si="170"/>
        <v>No</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307</v>
      </c>
      <c r="D787" s="10" t="str">
        <f t="shared" si="167"/>
        <v>N/A</v>
      </c>
      <c r="E787" s="39">
        <v>184</v>
      </c>
      <c r="F787" s="10" t="str">
        <f t="shared" si="168"/>
        <v>N/A</v>
      </c>
      <c r="G787" s="39">
        <v>204</v>
      </c>
      <c r="H787" s="10" t="str">
        <f t="shared" si="169"/>
        <v>N/A</v>
      </c>
      <c r="I787" s="96">
        <v>-40.1</v>
      </c>
      <c r="J787" s="96">
        <v>10.87</v>
      </c>
      <c r="K787" s="11" t="s">
        <v>116</v>
      </c>
      <c r="L787" s="21" t="str">
        <f t="shared" si="170"/>
        <v>No</v>
      </c>
    </row>
    <row r="788" spans="1:12">
      <c r="A788" s="153" t="s">
        <v>790</v>
      </c>
      <c r="B788" s="70" t="s">
        <v>51</v>
      </c>
      <c r="C788" s="39">
        <v>9791</v>
      </c>
      <c r="D788" s="10" t="str">
        <f t="shared" si="167"/>
        <v>N/A</v>
      </c>
      <c r="E788" s="39">
        <v>9900</v>
      </c>
      <c r="F788" s="10" t="str">
        <f t="shared" si="168"/>
        <v>N/A</v>
      </c>
      <c r="G788" s="39">
        <v>9278</v>
      </c>
      <c r="H788" s="10" t="str">
        <f t="shared" si="169"/>
        <v>N/A</v>
      </c>
      <c r="I788" s="96">
        <v>1.113</v>
      </c>
      <c r="J788" s="96">
        <v>-6.28</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10756</v>
      </c>
      <c r="D790" s="10" t="str">
        <f t="shared" si="167"/>
        <v>N/A</v>
      </c>
      <c r="E790" s="39">
        <v>11125</v>
      </c>
      <c r="F790" s="10" t="str">
        <f t="shared" si="168"/>
        <v>N/A</v>
      </c>
      <c r="G790" s="39">
        <v>11628</v>
      </c>
      <c r="H790" s="10" t="str">
        <f t="shared" si="169"/>
        <v>N/A</v>
      </c>
      <c r="I790" s="96">
        <v>3.431</v>
      </c>
      <c r="J790" s="96">
        <v>4.5209999999999999</v>
      </c>
      <c r="K790" s="11" t="s">
        <v>116</v>
      </c>
      <c r="L790" s="21" t="str">
        <f t="shared" si="170"/>
        <v>Yes</v>
      </c>
    </row>
    <row r="791" spans="1:12">
      <c r="A791" s="153" t="s">
        <v>792</v>
      </c>
      <c r="B791" s="70" t="s">
        <v>51</v>
      </c>
      <c r="C791" s="39">
        <v>10371</v>
      </c>
      <c r="D791" s="10" t="str">
        <f t="shared" si="167"/>
        <v>N/A</v>
      </c>
      <c r="E791" s="39">
        <v>10717</v>
      </c>
      <c r="F791" s="10" t="str">
        <f t="shared" si="168"/>
        <v>N/A</v>
      </c>
      <c r="G791" s="39">
        <v>11170</v>
      </c>
      <c r="H791" s="10" t="str">
        <f t="shared" si="169"/>
        <v>N/A</v>
      </c>
      <c r="I791" s="96">
        <v>3.3359999999999999</v>
      </c>
      <c r="J791" s="96">
        <v>4.2270000000000003</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366</v>
      </c>
      <c r="D793" s="10" t="str">
        <f t="shared" si="167"/>
        <v>N/A</v>
      </c>
      <c r="E793" s="39">
        <v>382</v>
      </c>
      <c r="F793" s="10" t="str">
        <f t="shared" si="168"/>
        <v>N/A</v>
      </c>
      <c r="G793" s="39">
        <v>440</v>
      </c>
      <c r="H793" s="10" t="str">
        <f t="shared" si="169"/>
        <v>N/A</v>
      </c>
      <c r="I793" s="96">
        <v>4.3719999999999999</v>
      </c>
      <c r="J793" s="96">
        <v>15.18</v>
      </c>
      <c r="K793" s="11" t="s">
        <v>116</v>
      </c>
      <c r="L793" s="21" t="str">
        <f t="shared" si="170"/>
        <v>No</v>
      </c>
    </row>
    <row r="794" spans="1:12">
      <c r="A794" s="153" t="s">
        <v>808</v>
      </c>
      <c r="B794" s="70" t="s">
        <v>51</v>
      </c>
      <c r="C794" s="39">
        <v>19</v>
      </c>
      <c r="D794" s="10" t="str">
        <f t="shared" si="167"/>
        <v>N/A</v>
      </c>
      <c r="E794" s="39">
        <v>26</v>
      </c>
      <c r="F794" s="10" t="str">
        <f t="shared" si="168"/>
        <v>N/A</v>
      </c>
      <c r="G794" s="39">
        <v>18</v>
      </c>
      <c r="H794" s="10" t="str">
        <f t="shared" si="169"/>
        <v>N/A</v>
      </c>
      <c r="I794" s="96">
        <v>36.840000000000003</v>
      </c>
      <c r="J794" s="96">
        <v>-30.8</v>
      </c>
      <c r="K794" s="11" t="s">
        <v>116</v>
      </c>
      <c r="L794" s="21" t="str">
        <f t="shared" si="170"/>
        <v>No</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394659248</v>
      </c>
      <c r="D796" s="10" t="str">
        <f t="shared" si="167"/>
        <v>N/A</v>
      </c>
      <c r="E796" s="40">
        <v>347956716</v>
      </c>
      <c r="F796" s="10" t="str">
        <f t="shared" si="168"/>
        <v>N/A</v>
      </c>
      <c r="G796" s="40">
        <v>372104537</v>
      </c>
      <c r="H796" s="10" t="str">
        <f t="shared" si="169"/>
        <v>N/A</v>
      </c>
      <c r="I796" s="96">
        <v>-11.8</v>
      </c>
      <c r="J796" s="96">
        <v>6.94</v>
      </c>
      <c r="K796" s="11" t="s">
        <v>117</v>
      </c>
      <c r="L796" s="21" t="str">
        <f t="shared" si="170"/>
        <v>Yes</v>
      </c>
    </row>
    <row r="797" spans="1:12">
      <c r="A797" s="118" t="s">
        <v>482</v>
      </c>
      <c r="B797" s="70" t="s">
        <v>51</v>
      </c>
      <c r="C797" s="40">
        <v>17425.018676</v>
      </c>
      <c r="D797" s="10" t="str">
        <f t="shared" si="167"/>
        <v>N/A</v>
      </c>
      <c r="E797" s="40">
        <v>15103.599097</v>
      </c>
      <c r="F797" s="10" t="str">
        <f t="shared" si="168"/>
        <v>N/A</v>
      </c>
      <c r="G797" s="40">
        <v>15912.783826999999</v>
      </c>
      <c r="H797" s="10" t="str">
        <f t="shared" si="169"/>
        <v>N/A</v>
      </c>
      <c r="I797" s="96">
        <v>-13.3</v>
      </c>
      <c r="J797" s="96">
        <v>5.3579999999999997</v>
      </c>
      <c r="K797" s="11" t="s">
        <v>117</v>
      </c>
      <c r="L797" s="21" t="str">
        <f t="shared" si="170"/>
        <v>Yes</v>
      </c>
    </row>
    <row r="798" spans="1:12">
      <c r="A798" s="118" t="s">
        <v>704</v>
      </c>
      <c r="B798" s="101" t="s">
        <v>51</v>
      </c>
      <c r="C798" s="44">
        <v>18207.199113999999</v>
      </c>
      <c r="D798" s="52" t="str">
        <f t="shared" si="167"/>
        <v>N/A</v>
      </c>
      <c r="E798" s="44">
        <v>15903.684628999999</v>
      </c>
      <c r="F798" s="52" t="str">
        <f t="shared" si="168"/>
        <v>N/A</v>
      </c>
      <c r="G798" s="44">
        <v>16751.656102000001</v>
      </c>
      <c r="H798" s="52" t="str">
        <f t="shared" si="169"/>
        <v>N/A</v>
      </c>
      <c r="I798" s="102">
        <v>-12.7</v>
      </c>
      <c r="J798" s="102">
        <v>5.3319999999999999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2078111</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17624.796829999999</v>
      </c>
      <c r="D803" s="103" t="str">
        <f t="shared" ref="D803:D814" si="178">IF($B803="N/A","N/A",IF(C803&gt;10,"No",IF(C803&lt;-10,"No","Yes")))</f>
        <v>N/A</v>
      </c>
      <c r="E803" s="65">
        <v>16069.735785999999</v>
      </c>
      <c r="F803" s="103" t="str">
        <f t="shared" ref="F803:F814" si="179">IF($B803="N/A","N/A",IF(E803&gt;10,"No",IF(E803&lt;-10,"No","Yes")))</f>
        <v>N/A</v>
      </c>
      <c r="G803" s="65">
        <v>17112.389833000001</v>
      </c>
      <c r="H803" s="103" t="str">
        <f t="shared" ref="H803:H814" si="180">IF($B803="N/A","N/A",IF(G803&gt;10,"No",IF(G803&lt;-10,"No","Yes")))</f>
        <v>N/A</v>
      </c>
      <c r="I803" s="104">
        <v>-8.82</v>
      </c>
      <c r="J803" s="104">
        <v>6.4880000000000004</v>
      </c>
      <c r="K803" s="66" t="s">
        <v>117</v>
      </c>
      <c r="L803" s="138" t="str">
        <f t="shared" ref="L803:L814" si="181">IF(J803="Div by 0", "N/A", IF(K803="N/A","N/A", IF(J803&gt;VALUE(MID(K803,1,2)), "No", IF(J803&lt;-1*VALUE(MID(K803,1,2)), "No", "Yes"))))</f>
        <v>Yes</v>
      </c>
    </row>
    <row r="804" spans="1:12">
      <c r="A804" s="153" t="s">
        <v>787</v>
      </c>
      <c r="B804" s="70" t="s">
        <v>51</v>
      </c>
      <c r="C804" s="40">
        <v>8290.3135696999998</v>
      </c>
      <c r="D804" s="10" t="str">
        <f t="shared" si="178"/>
        <v>N/A</v>
      </c>
      <c r="E804" s="40">
        <v>6398.9871166000003</v>
      </c>
      <c r="F804" s="10" t="str">
        <f t="shared" si="179"/>
        <v>N/A</v>
      </c>
      <c r="G804" s="40">
        <v>6727.8071258999998</v>
      </c>
      <c r="H804" s="10" t="str">
        <f t="shared" si="180"/>
        <v>N/A</v>
      </c>
      <c r="I804" s="96">
        <v>-22.8</v>
      </c>
      <c r="J804" s="96">
        <v>5.1390000000000002</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6307.3876221</v>
      </c>
      <c r="D806" s="10" t="str">
        <f t="shared" si="178"/>
        <v>N/A</v>
      </c>
      <c r="E806" s="40">
        <v>1773.3913043</v>
      </c>
      <c r="F806" s="10" t="str">
        <f t="shared" si="179"/>
        <v>N/A</v>
      </c>
      <c r="G806" s="40">
        <v>2560.1421568999999</v>
      </c>
      <c r="H806" s="10" t="str">
        <f t="shared" si="180"/>
        <v>N/A</v>
      </c>
      <c r="I806" s="96">
        <v>-71.900000000000006</v>
      </c>
      <c r="J806" s="96">
        <v>44.36</v>
      </c>
      <c r="K806" s="11" t="s">
        <v>117</v>
      </c>
      <c r="L806" s="21" t="str">
        <f t="shared" si="181"/>
        <v>No</v>
      </c>
    </row>
    <row r="807" spans="1:12">
      <c r="A807" s="153" t="s">
        <v>790</v>
      </c>
      <c r="B807" s="70" t="s">
        <v>51</v>
      </c>
      <c r="C807" s="40">
        <v>19539.377489999999</v>
      </c>
      <c r="D807" s="10" t="str">
        <f t="shared" si="178"/>
        <v>N/A</v>
      </c>
      <c r="E807" s="40">
        <v>17927.700202</v>
      </c>
      <c r="F807" s="10" t="str">
        <f t="shared" si="179"/>
        <v>N/A</v>
      </c>
      <c r="G807" s="40">
        <v>19788.419703</v>
      </c>
      <c r="H807" s="10" t="str">
        <f t="shared" si="180"/>
        <v>N/A</v>
      </c>
      <c r="I807" s="96">
        <v>-8.25</v>
      </c>
      <c r="J807" s="96">
        <v>10.38</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17322.894198999998</v>
      </c>
      <c r="D809" s="10" t="str">
        <f t="shared" si="178"/>
        <v>N/A</v>
      </c>
      <c r="E809" s="40">
        <v>14180.359280999999</v>
      </c>
      <c r="F809" s="10" t="str">
        <f t="shared" si="179"/>
        <v>N/A</v>
      </c>
      <c r="G809" s="40">
        <v>14776.70485</v>
      </c>
      <c r="H809" s="10" t="str">
        <f t="shared" si="180"/>
        <v>N/A</v>
      </c>
      <c r="I809" s="96">
        <v>-18.100000000000001</v>
      </c>
      <c r="J809" s="96">
        <v>4.2050000000000001</v>
      </c>
      <c r="K809" s="11" t="s">
        <v>117</v>
      </c>
      <c r="L809" s="21" t="str">
        <f t="shared" si="181"/>
        <v>Yes</v>
      </c>
    </row>
    <row r="810" spans="1:12">
      <c r="A810" s="113" t="s">
        <v>792</v>
      </c>
      <c r="B810" s="57" t="s">
        <v>51</v>
      </c>
      <c r="C810" s="62">
        <v>17771.815543000001</v>
      </c>
      <c r="D810" s="56" t="str">
        <f t="shared" si="178"/>
        <v>N/A</v>
      </c>
      <c r="E810" s="62">
        <v>14585.629374</v>
      </c>
      <c r="F810" s="56" t="str">
        <f t="shared" si="179"/>
        <v>N/A</v>
      </c>
      <c r="G810" s="62">
        <v>15222.125067000001</v>
      </c>
      <c r="H810" s="56" t="str">
        <f t="shared" si="180"/>
        <v>N/A</v>
      </c>
      <c r="I810" s="51">
        <v>-17.899999999999999</v>
      </c>
      <c r="J810" s="51">
        <v>4.3639999999999999</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4728.0683060000001</v>
      </c>
      <c r="D812" s="56" t="str">
        <f t="shared" si="178"/>
        <v>N/A</v>
      </c>
      <c r="E812" s="62">
        <v>3129.2984293</v>
      </c>
      <c r="F812" s="56" t="str">
        <f t="shared" si="179"/>
        <v>N/A</v>
      </c>
      <c r="G812" s="62">
        <v>3556.5977272999999</v>
      </c>
      <c r="H812" s="56" t="str">
        <f t="shared" si="180"/>
        <v>N/A</v>
      </c>
      <c r="I812" s="51">
        <v>-33.799999999999997</v>
      </c>
      <c r="J812" s="51">
        <v>13.65</v>
      </c>
      <c r="K812" s="57" t="s">
        <v>117</v>
      </c>
      <c r="L812" s="21" t="str">
        <f t="shared" si="181"/>
        <v>Yes</v>
      </c>
    </row>
    <row r="813" spans="1:12">
      <c r="A813" s="113" t="s">
        <v>808</v>
      </c>
      <c r="B813" s="57" t="s">
        <v>51</v>
      </c>
      <c r="C813" s="62">
        <v>14898.842105</v>
      </c>
      <c r="D813" s="56" t="str">
        <f t="shared" si="178"/>
        <v>N/A</v>
      </c>
      <c r="E813" s="62">
        <v>9496.7307691999995</v>
      </c>
      <c r="F813" s="56" t="str">
        <f t="shared" si="179"/>
        <v>N/A</v>
      </c>
      <c r="G813" s="62">
        <v>12638</v>
      </c>
      <c r="H813" s="56" t="str">
        <f t="shared" si="180"/>
        <v>N/A</v>
      </c>
      <c r="I813" s="51">
        <v>-36.299999999999997</v>
      </c>
      <c r="J813" s="51">
        <v>33.08</v>
      </c>
      <c r="K813" s="57" t="s">
        <v>117</v>
      </c>
      <c r="L813" s="21" t="str">
        <f t="shared" si="181"/>
        <v>No</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8159746</v>
      </c>
      <c r="D816" s="103" t="str">
        <f t="shared" ref="D816:D879" si="182">IF($B816="N/A","N/A",IF(C816&gt;10,"No",IF(C816&lt;-10,"No","Yes")))</f>
        <v>N/A</v>
      </c>
      <c r="E816" s="65">
        <v>9061787</v>
      </c>
      <c r="F816" s="103" t="str">
        <f t="shared" ref="F816:F879" si="183">IF($B816="N/A","N/A",IF(E816&gt;10,"No",IF(E816&lt;-10,"No","Yes")))</f>
        <v>N/A</v>
      </c>
      <c r="G816" s="65">
        <v>9730069</v>
      </c>
      <c r="H816" s="103" t="str">
        <f t="shared" ref="H816:H879" si="184">IF($B816="N/A","N/A",IF(G816&gt;10,"No",IF(G816&lt;-10,"No","Yes")))</f>
        <v>N/A</v>
      </c>
      <c r="I816" s="104">
        <v>11.05</v>
      </c>
      <c r="J816" s="104">
        <v>7.375</v>
      </c>
      <c r="K816" s="66" t="s">
        <v>117</v>
      </c>
      <c r="L816" s="138" t="str">
        <f t="shared" ref="L816:L847" si="185">IF(J816="Div by 0", "N/A", IF(K816="N/A","N/A", IF(J816&gt;VALUE(MID(K816,1,2)), "No", IF(J816&lt;-1*VALUE(MID(K816,1,2)), "No", "Yes"))))</f>
        <v>Yes</v>
      </c>
    </row>
    <row r="817" spans="1:12">
      <c r="A817" s="118" t="s">
        <v>102</v>
      </c>
      <c r="B817" s="70" t="s">
        <v>51</v>
      </c>
      <c r="C817" s="39">
        <v>4208</v>
      </c>
      <c r="D817" s="10" t="str">
        <f t="shared" si="182"/>
        <v>N/A</v>
      </c>
      <c r="E817" s="39">
        <v>4270</v>
      </c>
      <c r="F817" s="10" t="str">
        <f t="shared" si="183"/>
        <v>N/A</v>
      </c>
      <c r="G817" s="39">
        <v>4275</v>
      </c>
      <c r="H817" s="10" t="str">
        <f t="shared" si="184"/>
        <v>N/A</v>
      </c>
      <c r="I817" s="96">
        <v>1.4730000000000001</v>
      </c>
      <c r="J817" s="96">
        <v>0.1171</v>
      </c>
      <c r="K817" s="11" t="s">
        <v>117</v>
      </c>
      <c r="L817" s="21" t="str">
        <f t="shared" si="185"/>
        <v>Yes</v>
      </c>
    </row>
    <row r="818" spans="1:12">
      <c r="A818" s="118" t="s">
        <v>415</v>
      </c>
      <c r="B818" s="70" t="s">
        <v>51</v>
      </c>
      <c r="C818" s="40">
        <v>1939.1031369</v>
      </c>
      <c r="D818" s="10" t="str">
        <f t="shared" si="182"/>
        <v>N/A</v>
      </c>
      <c r="E818" s="40">
        <v>2122.1983607000002</v>
      </c>
      <c r="F818" s="10" t="str">
        <f t="shared" si="183"/>
        <v>N/A</v>
      </c>
      <c r="G818" s="40">
        <v>2276.0395321999999</v>
      </c>
      <c r="H818" s="10" t="str">
        <f t="shared" si="184"/>
        <v>N/A</v>
      </c>
      <c r="I818" s="96">
        <v>9.4420000000000002</v>
      </c>
      <c r="J818" s="96">
        <v>7.2489999999999997</v>
      </c>
      <c r="K818" s="11" t="s">
        <v>117</v>
      </c>
      <c r="L818" s="21" t="str">
        <f t="shared" si="185"/>
        <v>Yes</v>
      </c>
    </row>
    <row r="819" spans="1:12">
      <c r="A819" s="118" t="s">
        <v>416</v>
      </c>
      <c r="B819" s="70" t="s">
        <v>51</v>
      </c>
      <c r="C819" s="39">
        <v>6.2628326995999997</v>
      </c>
      <c r="D819" s="10" t="str">
        <f t="shared" si="182"/>
        <v>N/A</v>
      </c>
      <c r="E819" s="39">
        <v>0.35714285709999999</v>
      </c>
      <c r="F819" s="10" t="str">
        <f t="shared" si="183"/>
        <v>N/A</v>
      </c>
      <c r="G819" s="39">
        <v>0.3274853801</v>
      </c>
      <c r="H819" s="10" t="str">
        <f t="shared" si="184"/>
        <v>N/A</v>
      </c>
      <c r="I819" s="96">
        <v>-94.3</v>
      </c>
      <c r="J819" s="96">
        <v>-8.3000000000000007</v>
      </c>
      <c r="K819" s="11" t="s">
        <v>117</v>
      </c>
      <c r="L819" s="21" t="str">
        <f t="shared" si="185"/>
        <v>Yes</v>
      </c>
    </row>
    <row r="820" spans="1:12">
      <c r="A820" s="118" t="s">
        <v>417</v>
      </c>
      <c r="B820" s="70" t="s">
        <v>51</v>
      </c>
      <c r="C820" s="40">
        <v>302720</v>
      </c>
      <c r="D820" s="10" t="str">
        <f t="shared" si="182"/>
        <v>N/A</v>
      </c>
      <c r="E820" s="40">
        <v>376344</v>
      </c>
      <c r="F820" s="10" t="str">
        <f t="shared" si="183"/>
        <v>N/A</v>
      </c>
      <c r="G820" s="40">
        <v>403182</v>
      </c>
      <c r="H820" s="10" t="str">
        <f t="shared" si="184"/>
        <v>N/A</v>
      </c>
      <c r="I820" s="96">
        <v>24.32</v>
      </c>
      <c r="J820" s="96">
        <v>7.1310000000000002</v>
      </c>
      <c r="K820" s="11" t="s">
        <v>117</v>
      </c>
      <c r="L820" s="21" t="str">
        <f t="shared" si="185"/>
        <v>Yes</v>
      </c>
    </row>
    <row r="821" spans="1:12">
      <c r="A821" s="118" t="s">
        <v>103</v>
      </c>
      <c r="B821" s="70" t="s">
        <v>51</v>
      </c>
      <c r="C821" s="39">
        <v>44</v>
      </c>
      <c r="D821" s="10" t="str">
        <f t="shared" si="182"/>
        <v>N/A</v>
      </c>
      <c r="E821" s="39">
        <v>48</v>
      </c>
      <c r="F821" s="10" t="str">
        <f t="shared" si="183"/>
        <v>N/A</v>
      </c>
      <c r="G821" s="39">
        <v>53</v>
      </c>
      <c r="H821" s="10" t="str">
        <f t="shared" si="184"/>
        <v>N/A</v>
      </c>
      <c r="I821" s="96">
        <v>9.0909999999999993</v>
      </c>
      <c r="J821" s="96">
        <v>10.42</v>
      </c>
      <c r="K821" s="11" t="s">
        <v>117</v>
      </c>
      <c r="L821" s="21" t="str">
        <f t="shared" si="185"/>
        <v>Yes</v>
      </c>
    </row>
    <row r="822" spans="1:12">
      <c r="A822" s="118" t="s">
        <v>418</v>
      </c>
      <c r="B822" s="70" t="s">
        <v>51</v>
      </c>
      <c r="C822" s="40">
        <v>6880</v>
      </c>
      <c r="D822" s="10" t="str">
        <f t="shared" si="182"/>
        <v>N/A</v>
      </c>
      <c r="E822" s="40">
        <v>7840.5</v>
      </c>
      <c r="F822" s="10" t="str">
        <f t="shared" si="183"/>
        <v>N/A</v>
      </c>
      <c r="G822" s="40">
        <v>7607.2075471999997</v>
      </c>
      <c r="H822" s="10" t="str">
        <f t="shared" si="184"/>
        <v>N/A</v>
      </c>
      <c r="I822" s="96">
        <v>13.96</v>
      </c>
      <c r="J822" s="96">
        <v>-2.98</v>
      </c>
      <c r="K822" s="11" t="s">
        <v>117</v>
      </c>
      <c r="L822" s="21" t="str">
        <f t="shared" si="185"/>
        <v>Yes</v>
      </c>
    </row>
    <row r="823" spans="1:12">
      <c r="A823" s="118" t="s">
        <v>419</v>
      </c>
      <c r="B823" s="70" t="s">
        <v>51</v>
      </c>
      <c r="C823" s="40">
        <v>8251</v>
      </c>
      <c r="D823" s="10" t="str">
        <f t="shared" si="182"/>
        <v>N/A</v>
      </c>
      <c r="E823" s="40">
        <v>126869</v>
      </c>
      <c r="F823" s="10" t="str">
        <f t="shared" si="183"/>
        <v>N/A</v>
      </c>
      <c r="G823" s="40">
        <v>30163</v>
      </c>
      <c r="H823" s="10" t="str">
        <f t="shared" si="184"/>
        <v>N/A</v>
      </c>
      <c r="I823" s="96">
        <v>1438</v>
      </c>
      <c r="J823" s="96">
        <v>-76.2</v>
      </c>
      <c r="K823" s="11" t="s">
        <v>117</v>
      </c>
      <c r="L823" s="21" t="str">
        <f t="shared" si="185"/>
        <v>No</v>
      </c>
    </row>
    <row r="824" spans="1:12">
      <c r="A824" s="111" t="s">
        <v>420</v>
      </c>
      <c r="B824" s="57" t="s">
        <v>51</v>
      </c>
      <c r="C824" s="48">
        <v>2</v>
      </c>
      <c r="D824" s="56" t="str">
        <f t="shared" si="182"/>
        <v>N/A</v>
      </c>
      <c r="E824" s="48">
        <v>9</v>
      </c>
      <c r="F824" s="56" t="str">
        <f t="shared" si="183"/>
        <v>N/A</v>
      </c>
      <c r="G824" s="48">
        <v>7</v>
      </c>
      <c r="H824" s="56" t="str">
        <f t="shared" si="184"/>
        <v>N/A</v>
      </c>
      <c r="I824" s="51">
        <v>350</v>
      </c>
      <c r="J824" s="51">
        <v>-22.2</v>
      </c>
      <c r="K824" s="57" t="s">
        <v>117</v>
      </c>
      <c r="L824" s="21" t="str">
        <f t="shared" si="185"/>
        <v>No</v>
      </c>
    </row>
    <row r="825" spans="1:12">
      <c r="A825" s="111" t="s">
        <v>829</v>
      </c>
      <c r="B825" s="57" t="s">
        <v>51</v>
      </c>
      <c r="C825" s="62">
        <v>4125.5</v>
      </c>
      <c r="D825" s="56" t="str">
        <f t="shared" si="182"/>
        <v>N/A</v>
      </c>
      <c r="E825" s="62">
        <v>14096.555555999999</v>
      </c>
      <c r="F825" s="56" t="str">
        <f t="shared" si="183"/>
        <v>N/A</v>
      </c>
      <c r="G825" s="62">
        <v>4309</v>
      </c>
      <c r="H825" s="56" t="str">
        <f t="shared" si="184"/>
        <v>N/A</v>
      </c>
      <c r="I825" s="51">
        <v>241.7</v>
      </c>
      <c r="J825" s="51">
        <v>-69.400000000000006</v>
      </c>
      <c r="K825" s="57" t="s">
        <v>117</v>
      </c>
      <c r="L825" s="21" t="str">
        <f t="shared" si="185"/>
        <v>No</v>
      </c>
    </row>
    <row r="826" spans="1:12">
      <c r="A826" s="111" t="s">
        <v>421</v>
      </c>
      <c r="B826" s="57" t="s">
        <v>51</v>
      </c>
      <c r="C826" s="62">
        <v>28399251</v>
      </c>
      <c r="D826" s="56" t="str">
        <f t="shared" si="182"/>
        <v>N/A</v>
      </c>
      <c r="E826" s="62">
        <v>29267036</v>
      </c>
      <c r="F826" s="56" t="str">
        <f t="shared" si="183"/>
        <v>N/A</v>
      </c>
      <c r="G826" s="62">
        <v>31932165</v>
      </c>
      <c r="H826" s="56" t="str">
        <f t="shared" si="184"/>
        <v>N/A</v>
      </c>
      <c r="I826" s="51">
        <v>3.056</v>
      </c>
      <c r="J826" s="51">
        <v>9.1059999999999999</v>
      </c>
      <c r="K826" s="57" t="s">
        <v>117</v>
      </c>
      <c r="L826" s="21" t="str">
        <f t="shared" si="185"/>
        <v>Yes</v>
      </c>
    </row>
    <row r="827" spans="1:12">
      <c r="A827" s="111" t="s">
        <v>104</v>
      </c>
      <c r="B827" s="57" t="s">
        <v>51</v>
      </c>
      <c r="C827" s="48">
        <v>321</v>
      </c>
      <c r="D827" s="56" t="str">
        <f t="shared" si="182"/>
        <v>N/A</v>
      </c>
      <c r="E827" s="48">
        <v>301</v>
      </c>
      <c r="F827" s="56" t="str">
        <f t="shared" si="183"/>
        <v>N/A</v>
      </c>
      <c r="G827" s="48">
        <v>297</v>
      </c>
      <c r="H827" s="56" t="str">
        <f t="shared" si="184"/>
        <v>N/A</v>
      </c>
      <c r="I827" s="51">
        <v>-6.23</v>
      </c>
      <c r="J827" s="51">
        <v>-1.33</v>
      </c>
      <c r="K827" s="57" t="s">
        <v>117</v>
      </c>
      <c r="L827" s="21" t="str">
        <f t="shared" si="185"/>
        <v>Yes</v>
      </c>
    </row>
    <row r="828" spans="1:12">
      <c r="A828" s="111" t="s">
        <v>422</v>
      </c>
      <c r="B828" s="57" t="s">
        <v>51</v>
      </c>
      <c r="C828" s="62">
        <v>88471.186916000006</v>
      </c>
      <c r="D828" s="56" t="str">
        <f t="shared" si="182"/>
        <v>N/A</v>
      </c>
      <c r="E828" s="62">
        <v>97232.677741000007</v>
      </c>
      <c r="F828" s="56" t="str">
        <f t="shared" si="183"/>
        <v>N/A</v>
      </c>
      <c r="G828" s="62">
        <v>107515.70707</v>
      </c>
      <c r="H828" s="56" t="str">
        <f t="shared" si="184"/>
        <v>N/A</v>
      </c>
      <c r="I828" s="51">
        <v>9.9030000000000005</v>
      </c>
      <c r="J828" s="51">
        <v>10.58</v>
      </c>
      <c r="K828" s="57" t="s">
        <v>117</v>
      </c>
      <c r="L828" s="21" t="str">
        <f t="shared" si="185"/>
        <v>Yes</v>
      </c>
    </row>
    <row r="829" spans="1:12">
      <c r="A829" s="111" t="s">
        <v>423</v>
      </c>
      <c r="B829" s="57" t="s">
        <v>51</v>
      </c>
      <c r="C829" s="62">
        <v>125632849</v>
      </c>
      <c r="D829" s="56" t="str">
        <f t="shared" si="182"/>
        <v>N/A</v>
      </c>
      <c r="E829" s="62">
        <v>135019514</v>
      </c>
      <c r="F829" s="56" t="str">
        <f t="shared" si="183"/>
        <v>N/A</v>
      </c>
      <c r="G829" s="62">
        <v>144421195</v>
      </c>
      <c r="H829" s="56" t="str">
        <f t="shared" si="184"/>
        <v>N/A</v>
      </c>
      <c r="I829" s="51">
        <v>7.4720000000000004</v>
      </c>
      <c r="J829" s="51">
        <v>6.9630000000000001</v>
      </c>
      <c r="K829" s="57" t="s">
        <v>117</v>
      </c>
      <c r="L829" s="21" t="str">
        <f t="shared" si="185"/>
        <v>Yes</v>
      </c>
    </row>
    <row r="830" spans="1:12">
      <c r="A830" s="111" t="s">
        <v>424</v>
      </c>
      <c r="B830" s="57" t="s">
        <v>51</v>
      </c>
      <c r="C830" s="48">
        <v>4211</v>
      </c>
      <c r="D830" s="56" t="str">
        <f t="shared" si="182"/>
        <v>N/A</v>
      </c>
      <c r="E830" s="48">
        <v>4109</v>
      </c>
      <c r="F830" s="56" t="str">
        <f t="shared" si="183"/>
        <v>N/A</v>
      </c>
      <c r="G830" s="48">
        <v>4126</v>
      </c>
      <c r="H830" s="56" t="str">
        <f t="shared" si="184"/>
        <v>N/A</v>
      </c>
      <c r="I830" s="51">
        <v>-2.42</v>
      </c>
      <c r="J830" s="51">
        <v>0.41370000000000001</v>
      </c>
      <c r="K830" s="57" t="s">
        <v>117</v>
      </c>
      <c r="L830" s="21" t="str">
        <f t="shared" si="185"/>
        <v>Yes</v>
      </c>
    </row>
    <row r="831" spans="1:12">
      <c r="A831" s="111" t="s">
        <v>425</v>
      </c>
      <c r="B831" s="57" t="s">
        <v>51</v>
      </c>
      <c r="C831" s="62">
        <v>29834.445262000001</v>
      </c>
      <c r="D831" s="56" t="str">
        <f t="shared" si="182"/>
        <v>N/A</v>
      </c>
      <c r="E831" s="62">
        <v>32859.458262</v>
      </c>
      <c r="F831" s="56" t="str">
        <f t="shared" si="183"/>
        <v>N/A</v>
      </c>
      <c r="G831" s="62">
        <v>35002.713281999997</v>
      </c>
      <c r="H831" s="56" t="str">
        <f t="shared" si="184"/>
        <v>N/A</v>
      </c>
      <c r="I831" s="51">
        <v>10.14</v>
      </c>
      <c r="J831" s="51">
        <v>6.5220000000000002</v>
      </c>
      <c r="K831" s="57" t="s">
        <v>117</v>
      </c>
      <c r="L831" s="21" t="str">
        <f t="shared" si="185"/>
        <v>Yes</v>
      </c>
    </row>
    <row r="832" spans="1:12">
      <c r="A832" s="111" t="s">
        <v>426</v>
      </c>
      <c r="B832" s="57" t="s">
        <v>51</v>
      </c>
      <c r="C832" s="62">
        <v>4539535</v>
      </c>
      <c r="D832" s="56" t="str">
        <f t="shared" si="182"/>
        <v>N/A</v>
      </c>
      <c r="E832" s="62">
        <v>5043151</v>
      </c>
      <c r="F832" s="56" t="str">
        <f t="shared" si="183"/>
        <v>N/A</v>
      </c>
      <c r="G832" s="62">
        <v>4770645</v>
      </c>
      <c r="H832" s="56" t="str">
        <f t="shared" si="184"/>
        <v>N/A</v>
      </c>
      <c r="I832" s="51">
        <v>11.09</v>
      </c>
      <c r="J832" s="51">
        <v>-5.4</v>
      </c>
      <c r="K832" s="57" t="s">
        <v>117</v>
      </c>
      <c r="L832" s="21" t="str">
        <f t="shared" si="185"/>
        <v>Yes</v>
      </c>
    </row>
    <row r="833" spans="1:12">
      <c r="A833" s="111" t="s">
        <v>105</v>
      </c>
      <c r="B833" s="57" t="s">
        <v>51</v>
      </c>
      <c r="C833" s="48">
        <v>16759</v>
      </c>
      <c r="D833" s="56" t="str">
        <f t="shared" si="182"/>
        <v>N/A</v>
      </c>
      <c r="E833" s="48">
        <v>17795</v>
      </c>
      <c r="F833" s="56" t="str">
        <f t="shared" si="183"/>
        <v>N/A</v>
      </c>
      <c r="G833" s="48">
        <v>17746</v>
      </c>
      <c r="H833" s="56" t="str">
        <f t="shared" si="184"/>
        <v>N/A</v>
      </c>
      <c r="I833" s="51">
        <v>6.1820000000000004</v>
      </c>
      <c r="J833" s="51">
        <v>-0.27500000000000002</v>
      </c>
      <c r="K833" s="57" t="s">
        <v>117</v>
      </c>
      <c r="L833" s="21" t="str">
        <f t="shared" si="185"/>
        <v>Yes</v>
      </c>
    </row>
    <row r="834" spans="1:12">
      <c r="A834" s="111" t="s">
        <v>427</v>
      </c>
      <c r="B834" s="57" t="s">
        <v>51</v>
      </c>
      <c r="C834" s="62">
        <v>270.87147204000001</v>
      </c>
      <c r="D834" s="56" t="str">
        <f t="shared" si="182"/>
        <v>N/A</v>
      </c>
      <c r="E834" s="62">
        <v>283.40269739000001</v>
      </c>
      <c r="F834" s="56" t="str">
        <f t="shared" si="183"/>
        <v>N/A</v>
      </c>
      <c r="G834" s="62">
        <v>268.82931365000002</v>
      </c>
      <c r="H834" s="56" t="str">
        <f t="shared" si="184"/>
        <v>N/A</v>
      </c>
      <c r="I834" s="51">
        <v>4.6260000000000003</v>
      </c>
      <c r="J834" s="51">
        <v>-5.14</v>
      </c>
      <c r="K834" s="57" t="s">
        <v>117</v>
      </c>
      <c r="L834" s="21" t="str">
        <f t="shared" si="185"/>
        <v>Yes</v>
      </c>
    </row>
    <row r="835" spans="1:12">
      <c r="A835" s="111" t="s">
        <v>428</v>
      </c>
      <c r="B835" s="57" t="s">
        <v>51</v>
      </c>
      <c r="C835" s="62">
        <v>2624327</v>
      </c>
      <c r="D835" s="56" t="str">
        <f t="shared" si="182"/>
        <v>N/A</v>
      </c>
      <c r="E835" s="62">
        <v>2794353</v>
      </c>
      <c r="F835" s="56" t="str">
        <f t="shared" si="183"/>
        <v>N/A</v>
      </c>
      <c r="G835" s="62">
        <v>2807328</v>
      </c>
      <c r="H835" s="56" t="str">
        <f t="shared" si="184"/>
        <v>N/A</v>
      </c>
      <c r="I835" s="51">
        <v>6.4790000000000001</v>
      </c>
      <c r="J835" s="51">
        <v>0.46429999999999999</v>
      </c>
      <c r="K835" s="57" t="s">
        <v>117</v>
      </c>
      <c r="L835" s="21" t="str">
        <f t="shared" si="185"/>
        <v>Yes</v>
      </c>
    </row>
    <row r="836" spans="1:12">
      <c r="A836" s="111" t="s">
        <v>106</v>
      </c>
      <c r="B836" s="57" t="s">
        <v>51</v>
      </c>
      <c r="C836" s="48">
        <v>6176</v>
      </c>
      <c r="D836" s="56" t="str">
        <f t="shared" si="182"/>
        <v>N/A</v>
      </c>
      <c r="E836" s="48">
        <v>6538</v>
      </c>
      <c r="F836" s="56" t="str">
        <f t="shared" si="183"/>
        <v>N/A</v>
      </c>
      <c r="G836" s="48">
        <v>6601</v>
      </c>
      <c r="H836" s="56" t="str">
        <f t="shared" si="184"/>
        <v>N/A</v>
      </c>
      <c r="I836" s="51">
        <v>5.8609999999999998</v>
      </c>
      <c r="J836" s="51">
        <v>0.96360000000000001</v>
      </c>
      <c r="K836" s="57" t="s">
        <v>117</v>
      </c>
      <c r="L836" s="21" t="str">
        <f t="shared" si="185"/>
        <v>Yes</v>
      </c>
    </row>
    <row r="837" spans="1:12">
      <c r="A837" s="111" t="s">
        <v>429</v>
      </c>
      <c r="B837" s="57" t="s">
        <v>51</v>
      </c>
      <c r="C837" s="62">
        <v>424.92341320999998</v>
      </c>
      <c r="D837" s="56" t="str">
        <f t="shared" si="182"/>
        <v>N/A</v>
      </c>
      <c r="E837" s="62">
        <v>427.40180483</v>
      </c>
      <c r="F837" s="56" t="str">
        <f t="shared" si="183"/>
        <v>N/A</v>
      </c>
      <c r="G837" s="62">
        <v>425.28828965000002</v>
      </c>
      <c r="H837" s="56" t="str">
        <f t="shared" si="184"/>
        <v>N/A</v>
      </c>
      <c r="I837" s="51">
        <v>0.58330000000000004</v>
      </c>
      <c r="J837" s="51">
        <v>-0.495</v>
      </c>
      <c r="K837" s="57" t="s">
        <v>117</v>
      </c>
      <c r="L837" s="21" t="str">
        <f t="shared" si="185"/>
        <v>Yes</v>
      </c>
    </row>
    <row r="838" spans="1:12">
      <c r="A838" s="111" t="s">
        <v>430</v>
      </c>
      <c r="B838" s="57" t="s">
        <v>51</v>
      </c>
      <c r="C838" s="62">
        <v>562656</v>
      </c>
      <c r="D838" s="56" t="str">
        <f t="shared" si="182"/>
        <v>N/A</v>
      </c>
      <c r="E838" s="62">
        <v>704149</v>
      </c>
      <c r="F838" s="56" t="str">
        <f t="shared" si="183"/>
        <v>N/A</v>
      </c>
      <c r="G838" s="62">
        <v>803138</v>
      </c>
      <c r="H838" s="56" t="str">
        <f t="shared" si="184"/>
        <v>N/A</v>
      </c>
      <c r="I838" s="51">
        <v>25.15</v>
      </c>
      <c r="J838" s="51">
        <v>14.06</v>
      </c>
      <c r="K838" s="57" t="s">
        <v>117</v>
      </c>
      <c r="L838" s="21" t="str">
        <f t="shared" si="185"/>
        <v>Yes</v>
      </c>
    </row>
    <row r="839" spans="1:12">
      <c r="A839" s="118" t="s">
        <v>107</v>
      </c>
      <c r="B839" s="70" t="s">
        <v>51</v>
      </c>
      <c r="C839" s="39">
        <v>7641</v>
      </c>
      <c r="D839" s="10" t="str">
        <f t="shared" si="182"/>
        <v>N/A</v>
      </c>
      <c r="E839" s="39">
        <v>8281</v>
      </c>
      <c r="F839" s="10" t="str">
        <f t="shared" si="183"/>
        <v>N/A</v>
      </c>
      <c r="G839" s="39">
        <v>8518</v>
      </c>
      <c r="H839" s="10" t="str">
        <f t="shared" si="184"/>
        <v>N/A</v>
      </c>
      <c r="I839" s="96">
        <v>8.3759999999999994</v>
      </c>
      <c r="J839" s="96">
        <v>2.8620000000000001</v>
      </c>
      <c r="K839" s="11" t="s">
        <v>117</v>
      </c>
      <c r="L839" s="21" t="str">
        <f t="shared" si="185"/>
        <v>Yes</v>
      </c>
    </row>
    <row r="840" spans="1:12">
      <c r="A840" s="118" t="s">
        <v>431</v>
      </c>
      <c r="B840" s="70" t="s">
        <v>51</v>
      </c>
      <c r="C840" s="40">
        <v>73.636435022000001</v>
      </c>
      <c r="D840" s="10" t="str">
        <f t="shared" si="182"/>
        <v>N/A</v>
      </c>
      <c r="E840" s="40">
        <v>85.031880208000004</v>
      </c>
      <c r="F840" s="10" t="str">
        <f t="shared" si="183"/>
        <v>N/A</v>
      </c>
      <c r="G840" s="40">
        <v>94.287156609999997</v>
      </c>
      <c r="H840" s="10" t="str">
        <f t="shared" si="184"/>
        <v>N/A</v>
      </c>
      <c r="I840" s="96">
        <v>15.48</v>
      </c>
      <c r="J840" s="96">
        <v>10.88</v>
      </c>
      <c r="K840" s="11" t="s">
        <v>117</v>
      </c>
      <c r="L840" s="21" t="str">
        <f t="shared" si="185"/>
        <v>Yes</v>
      </c>
    </row>
    <row r="841" spans="1:12">
      <c r="A841" s="118" t="s">
        <v>432</v>
      </c>
      <c r="B841" s="70" t="s">
        <v>51</v>
      </c>
      <c r="C841" s="40">
        <v>3710552</v>
      </c>
      <c r="D841" s="10" t="str">
        <f t="shared" si="182"/>
        <v>N/A</v>
      </c>
      <c r="E841" s="40">
        <v>5020467</v>
      </c>
      <c r="F841" s="10" t="str">
        <f t="shared" si="183"/>
        <v>N/A</v>
      </c>
      <c r="G841" s="40">
        <v>6690756</v>
      </c>
      <c r="H841" s="10" t="str">
        <f t="shared" si="184"/>
        <v>N/A</v>
      </c>
      <c r="I841" s="96">
        <v>35.299999999999997</v>
      </c>
      <c r="J841" s="96">
        <v>33.270000000000003</v>
      </c>
      <c r="K841" s="11" t="s">
        <v>117</v>
      </c>
      <c r="L841" s="21" t="str">
        <f t="shared" si="185"/>
        <v>No</v>
      </c>
    </row>
    <row r="842" spans="1:12">
      <c r="A842" s="118" t="s">
        <v>433</v>
      </c>
      <c r="B842" s="70" t="s">
        <v>51</v>
      </c>
      <c r="C842" s="39">
        <v>7083</v>
      </c>
      <c r="D842" s="10" t="str">
        <f t="shared" si="182"/>
        <v>N/A</v>
      </c>
      <c r="E842" s="39">
        <v>9847</v>
      </c>
      <c r="F842" s="10" t="str">
        <f t="shared" si="183"/>
        <v>N/A</v>
      </c>
      <c r="G842" s="39">
        <v>11137</v>
      </c>
      <c r="H842" s="10" t="str">
        <f t="shared" si="184"/>
        <v>N/A</v>
      </c>
      <c r="I842" s="96">
        <v>39.020000000000003</v>
      </c>
      <c r="J842" s="96">
        <v>13.1</v>
      </c>
      <c r="K842" s="11" t="s">
        <v>117</v>
      </c>
      <c r="L842" s="21" t="str">
        <f t="shared" si="185"/>
        <v>Yes</v>
      </c>
    </row>
    <row r="843" spans="1:12">
      <c r="A843" s="118" t="s">
        <v>434</v>
      </c>
      <c r="B843" s="70" t="s">
        <v>51</v>
      </c>
      <c r="C843" s="40">
        <v>523.86728787000004</v>
      </c>
      <c r="D843" s="10" t="str">
        <f t="shared" si="182"/>
        <v>N/A</v>
      </c>
      <c r="E843" s="40">
        <v>509.84736468</v>
      </c>
      <c r="F843" s="10" t="str">
        <f t="shared" si="183"/>
        <v>N/A</v>
      </c>
      <c r="G843" s="40">
        <v>600.76824997999995</v>
      </c>
      <c r="H843" s="10" t="str">
        <f t="shared" si="184"/>
        <v>N/A</v>
      </c>
      <c r="I843" s="96">
        <v>-2.68</v>
      </c>
      <c r="J843" s="96">
        <v>17.829999999999998</v>
      </c>
      <c r="K843" s="11" t="s">
        <v>117</v>
      </c>
      <c r="L843" s="21" t="str">
        <f t="shared" si="185"/>
        <v>No</v>
      </c>
    </row>
    <row r="844" spans="1:12">
      <c r="A844" s="118" t="s">
        <v>435</v>
      </c>
      <c r="B844" s="70" t="s">
        <v>51</v>
      </c>
      <c r="C844" s="40">
        <v>1877922</v>
      </c>
      <c r="D844" s="10" t="str">
        <f t="shared" si="182"/>
        <v>N/A</v>
      </c>
      <c r="E844" s="40">
        <v>2266330</v>
      </c>
      <c r="F844" s="10" t="str">
        <f t="shared" si="183"/>
        <v>N/A</v>
      </c>
      <c r="G844" s="40">
        <v>2830554</v>
      </c>
      <c r="H844" s="10" t="str">
        <f t="shared" si="184"/>
        <v>N/A</v>
      </c>
      <c r="I844" s="96">
        <v>20.68</v>
      </c>
      <c r="J844" s="96">
        <v>24.9</v>
      </c>
      <c r="K844" s="11" t="s">
        <v>117</v>
      </c>
      <c r="L844" s="21" t="str">
        <f t="shared" si="185"/>
        <v>No</v>
      </c>
    </row>
    <row r="845" spans="1:12">
      <c r="A845" s="118" t="s">
        <v>108</v>
      </c>
      <c r="B845" s="70" t="s">
        <v>51</v>
      </c>
      <c r="C845" s="39">
        <v>6831</v>
      </c>
      <c r="D845" s="10" t="str">
        <f t="shared" si="182"/>
        <v>N/A</v>
      </c>
      <c r="E845" s="39">
        <v>7476</v>
      </c>
      <c r="F845" s="10" t="str">
        <f t="shared" si="183"/>
        <v>N/A</v>
      </c>
      <c r="G845" s="39">
        <v>7999</v>
      </c>
      <c r="H845" s="10" t="str">
        <f t="shared" si="184"/>
        <v>N/A</v>
      </c>
      <c r="I845" s="96">
        <v>9.4420000000000002</v>
      </c>
      <c r="J845" s="96">
        <v>6.9960000000000004</v>
      </c>
      <c r="K845" s="11" t="s">
        <v>117</v>
      </c>
      <c r="L845" s="21" t="str">
        <f t="shared" si="185"/>
        <v>Yes</v>
      </c>
    </row>
    <row r="846" spans="1:12">
      <c r="A846" s="118" t="s">
        <v>436</v>
      </c>
      <c r="B846" s="70" t="s">
        <v>51</v>
      </c>
      <c r="C846" s="40">
        <v>274.91172596000001</v>
      </c>
      <c r="D846" s="10" t="str">
        <f t="shared" si="182"/>
        <v>N/A</v>
      </c>
      <c r="E846" s="40">
        <v>303.14740503000002</v>
      </c>
      <c r="F846" s="10" t="str">
        <f t="shared" si="183"/>
        <v>N/A</v>
      </c>
      <c r="G846" s="40">
        <v>353.86348293999998</v>
      </c>
      <c r="H846" s="10" t="str">
        <f t="shared" si="184"/>
        <v>N/A</v>
      </c>
      <c r="I846" s="96">
        <v>10.27</v>
      </c>
      <c r="J846" s="96">
        <v>16.73</v>
      </c>
      <c r="K846" s="11" t="s">
        <v>117</v>
      </c>
      <c r="L846" s="21" t="str">
        <f t="shared" si="185"/>
        <v>No</v>
      </c>
    </row>
    <row r="847" spans="1:12">
      <c r="A847" s="118" t="s">
        <v>437</v>
      </c>
      <c r="B847" s="70" t="s">
        <v>51</v>
      </c>
      <c r="C847" s="40">
        <v>1035676</v>
      </c>
      <c r="D847" s="10" t="str">
        <f t="shared" si="182"/>
        <v>N/A</v>
      </c>
      <c r="E847" s="40">
        <v>970574</v>
      </c>
      <c r="F847" s="10" t="str">
        <f t="shared" si="183"/>
        <v>N/A</v>
      </c>
      <c r="G847" s="40">
        <v>900912</v>
      </c>
      <c r="H847" s="10" t="str">
        <f t="shared" si="184"/>
        <v>N/A</v>
      </c>
      <c r="I847" s="96">
        <v>-6.29</v>
      </c>
      <c r="J847" s="96">
        <v>-7.18</v>
      </c>
      <c r="K847" s="11" t="s">
        <v>117</v>
      </c>
      <c r="L847" s="21" t="str">
        <f t="shared" si="185"/>
        <v>Yes</v>
      </c>
    </row>
    <row r="848" spans="1:12">
      <c r="A848" s="118" t="s">
        <v>438</v>
      </c>
      <c r="B848" s="70" t="s">
        <v>51</v>
      </c>
      <c r="C848" s="39">
        <v>369</v>
      </c>
      <c r="D848" s="10" t="str">
        <f t="shared" si="182"/>
        <v>N/A</v>
      </c>
      <c r="E848" s="39">
        <v>358</v>
      </c>
      <c r="F848" s="10" t="str">
        <f t="shared" si="183"/>
        <v>N/A</v>
      </c>
      <c r="G848" s="39">
        <v>308</v>
      </c>
      <c r="H848" s="10" t="str">
        <f t="shared" si="184"/>
        <v>N/A</v>
      </c>
      <c r="I848" s="96">
        <v>-2.98</v>
      </c>
      <c r="J848" s="96">
        <v>-14</v>
      </c>
      <c r="K848" s="11" t="s">
        <v>117</v>
      </c>
      <c r="L848" s="21" t="str">
        <f t="shared" ref="L848:L879" si="186">IF(J848="Div by 0", "N/A", IF(K848="N/A","N/A", IF(J848&gt;VALUE(MID(K848,1,2)), "No", IF(J848&lt;-1*VALUE(MID(K848,1,2)), "No", "Yes"))))</f>
        <v>Yes</v>
      </c>
    </row>
    <row r="849" spans="1:12">
      <c r="A849" s="118" t="s">
        <v>439</v>
      </c>
      <c r="B849" s="70" t="s">
        <v>51</v>
      </c>
      <c r="C849" s="40">
        <v>2806.7100270999999</v>
      </c>
      <c r="D849" s="10" t="str">
        <f t="shared" si="182"/>
        <v>N/A</v>
      </c>
      <c r="E849" s="40">
        <v>2711.1005587</v>
      </c>
      <c r="F849" s="10" t="str">
        <f t="shared" si="183"/>
        <v>N/A</v>
      </c>
      <c r="G849" s="40">
        <v>2925.0389610000002</v>
      </c>
      <c r="H849" s="10" t="str">
        <f t="shared" si="184"/>
        <v>N/A</v>
      </c>
      <c r="I849" s="96">
        <v>-3.41</v>
      </c>
      <c r="J849" s="96">
        <v>7.891</v>
      </c>
      <c r="K849" s="11" t="s">
        <v>117</v>
      </c>
      <c r="L849" s="21" t="str">
        <f t="shared" si="186"/>
        <v>Yes</v>
      </c>
    </row>
    <row r="850" spans="1:12">
      <c r="A850" s="118" t="s">
        <v>440</v>
      </c>
      <c r="B850" s="70" t="s">
        <v>51</v>
      </c>
      <c r="C850" s="40">
        <v>949438</v>
      </c>
      <c r="D850" s="10" t="str">
        <f t="shared" si="182"/>
        <v>N/A</v>
      </c>
      <c r="E850" s="40">
        <v>1106250</v>
      </c>
      <c r="F850" s="10" t="str">
        <f t="shared" si="183"/>
        <v>N/A</v>
      </c>
      <c r="G850" s="40">
        <v>1124862</v>
      </c>
      <c r="H850" s="10" t="str">
        <f t="shared" si="184"/>
        <v>N/A</v>
      </c>
      <c r="I850" s="96">
        <v>16.52</v>
      </c>
      <c r="J850" s="96">
        <v>1.6819999999999999</v>
      </c>
      <c r="K850" s="11" t="s">
        <v>117</v>
      </c>
      <c r="L850" s="21" t="str">
        <f t="shared" si="186"/>
        <v>Yes</v>
      </c>
    </row>
    <row r="851" spans="1:12">
      <c r="A851" s="118" t="s">
        <v>109</v>
      </c>
      <c r="B851" s="70" t="s">
        <v>51</v>
      </c>
      <c r="C851" s="39">
        <v>10565</v>
      </c>
      <c r="D851" s="10" t="str">
        <f t="shared" si="182"/>
        <v>N/A</v>
      </c>
      <c r="E851" s="39">
        <v>11155</v>
      </c>
      <c r="F851" s="10" t="str">
        <f t="shared" si="183"/>
        <v>N/A</v>
      </c>
      <c r="G851" s="39">
        <v>11267</v>
      </c>
      <c r="H851" s="10" t="str">
        <f t="shared" si="184"/>
        <v>N/A</v>
      </c>
      <c r="I851" s="96">
        <v>5.5839999999999996</v>
      </c>
      <c r="J851" s="96">
        <v>1.004</v>
      </c>
      <c r="K851" s="11" t="s">
        <v>117</v>
      </c>
      <c r="L851" s="21" t="str">
        <f t="shared" si="186"/>
        <v>Yes</v>
      </c>
    </row>
    <row r="852" spans="1:12">
      <c r="A852" s="118" t="s">
        <v>441</v>
      </c>
      <c r="B852" s="70" t="s">
        <v>51</v>
      </c>
      <c r="C852" s="40">
        <v>89.866351159000004</v>
      </c>
      <c r="D852" s="10" t="str">
        <f t="shared" si="182"/>
        <v>N/A</v>
      </c>
      <c r="E852" s="40">
        <v>99.170775437000003</v>
      </c>
      <c r="F852" s="10" t="str">
        <f t="shared" si="183"/>
        <v>N/A</v>
      </c>
      <c r="G852" s="40">
        <v>99.836868731999999</v>
      </c>
      <c r="H852" s="10" t="str">
        <f t="shared" si="184"/>
        <v>N/A</v>
      </c>
      <c r="I852" s="96">
        <v>10.35</v>
      </c>
      <c r="J852" s="96">
        <v>0.67169999999999996</v>
      </c>
      <c r="K852" s="11" t="s">
        <v>117</v>
      </c>
      <c r="L852" s="21" t="str">
        <f t="shared" si="186"/>
        <v>Yes</v>
      </c>
    </row>
    <row r="853" spans="1:12">
      <c r="A853" s="118" t="s">
        <v>442</v>
      </c>
      <c r="B853" s="70" t="s">
        <v>51</v>
      </c>
      <c r="C853" s="40">
        <v>85302326</v>
      </c>
      <c r="D853" s="10" t="str">
        <f t="shared" si="182"/>
        <v>N/A</v>
      </c>
      <c r="E853" s="40">
        <v>4974938</v>
      </c>
      <c r="F853" s="10" t="str">
        <f t="shared" si="183"/>
        <v>N/A</v>
      </c>
      <c r="G853" s="40">
        <v>4908574</v>
      </c>
      <c r="H853" s="10" t="str">
        <f t="shared" si="184"/>
        <v>N/A</v>
      </c>
      <c r="I853" s="96">
        <v>-94.2</v>
      </c>
      <c r="J853" s="96">
        <v>-1.33</v>
      </c>
      <c r="K853" s="11" t="s">
        <v>117</v>
      </c>
      <c r="L853" s="21" t="str">
        <f t="shared" si="186"/>
        <v>Yes</v>
      </c>
    </row>
    <row r="854" spans="1:12">
      <c r="A854" s="118" t="s">
        <v>110</v>
      </c>
      <c r="B854" s="70" t="s">
        <v>51</v>
      </c>
      <c r="C854" s="39">
        <v>20478</v>
      </c>
      <c r="D854" s="10" t="str">
        <f t="shared" si="182"/>
        <v>N/A</v>
      </c>
      <c r="E854" s="39">
        <v>9182</v>
      </c>
      <c r="F854" s="10" t="str">
        <f t="shared" si="183"/>
        <v>N/A</v>
      </c>
      <c r="G854" s="39">
        <v>8510</v>
      </c>
      <c r="H854" s="10" t="str">
        <f t="shared" si="184"/>
        <v>N/A</v>
      </c>
      <c r="I854" s="96">
        <v>-55.2</v>
      </c>
      <c r="J854" s="96">
        <v>-7.32</v>
      </c>
      <c r="K854" s="11" t="s">
        <v>117</v>
      </c>
      <c r="L854" s="21" t="str">
        <f t="shared" si="186"/>
        <v>Yes</v>
      </c>
    </row>
    <row r="855" spans="1:12">
      <c r="A855" s="118" t="s">
        <v>443</v>
      </c>
      <c r="B855" s="70" t="s">
        <v>51</v>
      </c>
      <c r="C855" s="40">
        <v>4165.5594295999999</v>
      </c>
      <c r="D855" s="10" t="str">
        <f t="shared" si="182"/>
        <v>N/A</v>
      </c>
      <c r="E855" s="40">
        <v>541.81420170000001</v>
      </c>
      <c r="F855" s="10" t="str">
        <f t="shared" si="183"/>
        <v>N/A</v>
      </c>
      <c r="G855" s="40">
        <v>576.80070505000003</v>
      </c>
      <c r="H855" s="10" t="str">
        <f t="shared" si="184"/>
        <v>N/A</v>
      </c>
      <c r="I855" s="96">
        <v>-87</v>
      </c>
      <c r="J855" s="96">
        <v>6.4569999999999999</v>
      </c>
      <c r="K855" s="11" t="s">
        <v>117</v>
      </c>
      <c r="L855" s="21" t="str">
        <f t="shared" si="186"/>
        <v>Yes</v>
      </c>
    </row>
    <row r="856" spans="1:12">
      <c r="A856" s="118" t="s">
        <v>444</v>
      </c>
      <c r="B856" s="70" t="s">
        <v>51</v>
      </c>
      <c r="C856" s="40">
        <v>19829513</v>
      </c>
      <c r="D856" s="10" t="str">
        <f t="shared" si="182"/>
        <v>N/A</v>
      </c>
      <c r="E856" s="40">
        <v>18490832</v>
      </c>
      <c r="F856" s="10" t="str">
        <f t="shared" si="183"/>
        <v>N/A</v>
      </c>
      <c r="G856" s="40">
        <v>18166967</v>
      </c>
      <c r="H856" s="10" t="str">
        <f t="shared" si="184"/>
        <v>N/A</v>
      </c>
      <c r="I856" s="96">
        <v>-6.75</v>
      </c>
      <c r="J856" s="96">
        <v>-1.75</v>
      </c>
      <c r="K856" s="11" t="s">
        <v>117</v>
      </c>
      <c r="L856" s="21" t="str">
        <f t="shared" si="186"/>
        <v>Yes</v>
      </c>
    </row>
    <row r="857" spans="1:12">
      <c r="A857" s="126" t="s">
        <v>706</v>
      </c>
      <c r="B857" s="39" t="s">
        <v>51</v>
      </c>
      <c r="C857" s="39">
        <v>7730</v>
      </c>
      <c r="D857" s="10" t="str">
        <f t="shared" si="182"/>
        <v>N/A</v>
      </c>
      <c r="E857" s="39">
        <v>7861</v>
      </c>
      <c r="F857" s="10" t="str">
        <f t="shared" si="183"/>
        <v>N/A</v>
      </c>
      <c r="G857" s="39">
        <v>7955</v>
      </c>
      <c r="H857" s="10" t="str">
        <f t="shared" si="184"/>
        <v>N/A</v>
      </c>
      <c r="I857" s="96">
        <v>1.6950000000000001</v>
      </c>
      <c r="J857" s="96">
        <v>1.196</v>
      </c>
      <c r="K857" s="49" t="s">
        <v>117</v>
      </c>
      <c r="L857" s="21" t="str">
        <f t="shared" si="186"/>
        <v>Yes</v>
      </c>
    </row>
    <row r="858" spans="1:12">
      <c r="A858" s="118" t="s">
        <v>445</v>
      </c>
      <c r="B858" s="70" t="s">
        <v>51</v>
      </c>
      <c r="C858" s="40">
        <v>2565.2668822999999</v>
      </c>
      <c r="D858" s="10" t="str">
        <f t="shared" si="182"/>
        <v>N/A</v>
      </c>
      <c r="E858" s="40">
        <v>2352.2238901000001</v>
      </c>
      <c r="F858" s="10" t="str">
        <f t="shared" si="183"/>
        <v>N/A</v>
      </c>
      <c r="G858" s="40">
        <v>2283.7167819000001</v>
      </c>
      <c r="H858" s="10" t="str">
        <f t="shared" si="184"/>
        <v>N/A</v>
      </c>
      <c r="I858" s="96">
        <v>-8.3000000000000007</v>
      </c>
      <c r="J858" s="96">
        <v>-2.91</v>
      </c>
      <c r="K858" s="11" t="s">
        <v>117</v>
      </c>
      <c r="L858" s="21" t="str">
        <f t="shared" si="186"/>
        <v>Yes</v>
      </c>
    </row>
    <row r="859" spans="1:12">
      <c r="A859" s="118" t="s">
        <v>446</v>
      </c>
      <c r="B859" s="70" t="s">
        <v>51</v>
      </c>
      <c r="C859" s="40">
        <v>4521842</v>
      </c>
      <c r="D859" s="10" t="str">
        <f t="shared" si="182"/>
        <v>N/A</v>
      </c>
      <c r="E859" s="40">
        <v>5723328</v>
      </c>
      <c r="F859" s="10" t="str">
        <f t="shared" si="183"/>
        <v>N/A</v>
      </c>
      <c r="G859" s="40">
        <v>6120055</v>
      </c>
      <c r="H859" s="10" t="str">
        <f t="shared" si="184"/>
        <v>N/A</v>
      </c>
      <c r="I859" s="96">
        <v>26.57</v>
      </c>
      <c r="J859" s="96">
        <v>6.9320000000000004</v>
      </c>
      <c r="K859" s="11" t="s">
        <v>117</v>
      </c>
      <c r="L859" s="21" t="str">
        <f t="shared" si="186"/>
        <v>Yes</v>
      </c>
    </row>
    <row r="860" spans="1:12">
      <c r="A860" s="118" t="s">
        <v>40</v>
      </c>
      <c r="B860" s="70" t="s">
        <v>51</v>
      </c>
      <c r="C860" s="39">
        <v>4129</v>
      </c>
      <c r="D860" s="10" t="str">
        <f t="shared" si="182"/>
        <v>N/A</v>
      </c>
      <c r="E860" s="39">
        <v>4221</v>
      </c>
      <c r="F860" s="10" t="str">
        <f t="shared" si="183"/>
        <v>N/A</v>
      </c>
      <c r="G860" s="39">
        <v>4639</v>
      </c>
      <c r="H860" s="10" t="str">
        <f t="shared" si="184"/>
        <v>N/A</v>
      </c>
      <c r="I860" s="96">
        <v>2.2280000000000002</v>
      </c>
      <c r="J860" s="96">
        <v>9.9030000000000005</v>
      </c>
      <c r="K860" s="11" t="s">
        <v>117</v>
      </c>
      <c r="L860" s="21" t="str">
        <f t="shared" si="186"/>
        <v>Yes</v>
      </c>
    </row>
    <row r="861" spans="1:12">
      <c r="A861" s="118" t="s">
        <v>447</v>
      </c>
      <c r="B861" s="70" t="s">
        <v>51</v>
      </c>
      <c r="C861" s="40">
        <v>1095.1421651999999</v>
      </c>
      <c r="D861" s="10" t="str">
        <f t="shared" si="182"/>
        <v>N/A</v>
      </c>
      <c r="E861" s="40">
        <v>1355.9175551000001</v>
      </c>
      <c r="F861" s="10" t="str">
        <f t="shared" si="183"/>
        <v>N/A</v>
      </c>
      <c r="G861" s="40">
        <v>1319.2616943</v>
      </c>
      <c r="H861" s="10" t="str">
        <f t="shared" si="184"/>
        <v>N/A</v>
      </c>
      <c r="I861" s="96">
        <v>23.81</v>
      </c>
      <c r="J861" s="96">
        <v>-2.7</v>
      </c>
      <c r="K861" s="11" t="s">
        <v>117</v>
      </c>
      <c r="L861" s="21" t="str">
        <f t="shared" si="186"/>
        <v>Yes</v>
      </c>
    </row>
    <row r="862" spans="1:12">
      <c r="A862" s="118" t="s">
        <v>448</v>
      </c>
      <c r="B862" s="70" t="s">
        <v>51</v>
      </c>
      <c r="C862" s="40">
        <v>38281475</v>
      </c>
      <c r="D862" s="10" t="str">
        <f t="shared" si="182"/>
        <v>N/A</v>
      </c>
      <c r="E862" s="40">
        <v>41620432</v>
      </c>
      <c r="F862" s="10" t="str">
        <f t="shared" si="183"/>
        <v>N/A</v>
      </c>
      <c r="G862" s="40">
        <v>44595517</v>
      </c>
      <c r="H862" s="10" t="str">
        <f t="shared" si="184"/>
        <v>N/A</v>
      </c>
      <c r="I862" s="96">
        <v>8.7219999999999995</v>
      </c>
      <c r="J862" s="96">
        <v>7.1479999999999997</v>
      </c>
      <c r="K862" s="11" t="s">
        <v>117</v>
      </c>
      <c r="L862" s="21" t="str">
        <f t="shared" si="186"/>
        <v>Yes</v>
      </c>
    </row>
    <row r="863" spans="1:12">
      <c r="A863" s="118" t="s">
        <v>449</v>
      </c>
      <c r="B863" s="70" t="s">
        <v>51</v>
      </c>
      <c r="C863" s="39">
        <v>4463</v>
      </c>
      <c r="D863" s="10" t="str">
        <f t="shared" si="182"/>
        <v>N/A</v>
      </c>
      <c r="E863" s="39">
        <v>4462</v>
      </c>
      <c r="F863" s="10" t="str">
        <f t="shared" si="183"/>
        <v>N/A</v>
      </c>
      <c r="G863" s="39">
        <v>4487</v>
      </c>
      <c r="H863" s="10" t="str">
        <f t="shared" si="184"/>
        <v>N/A</v>
      </c>
      <c r="I863" s="96">
        <v>-2.1999999999999999E-2</v>
      </c>
      <c r="J863" s="96">
        <v>0.56030000000000002</v>
      </c>
      <c r="K863" s="11" t="s">
        <v>117</v>
      </c>
      <c r="L863" s="21" t="str">
        <f t="shared" si="186"/>
        <v>Yes</v>
      </c>
    </row>
    <row r="864" spans="1:12">
      <c r="A864" s="118" t="s">
        <v>450</v>
      </c>
      <c r="B864" s="70" t="s">
        <v>51</v>
      </c>
      <c r="C864" s="40">
        <v>8577.5207260000006</v>
      </c>
      <c r="D864" s="10" t="str">
        <f t="shared" si="182"/>
        <v>N/A</v>
      </c>
      <c r="E864" s="40">
        <v>9327.7525772999998</v>
      </c>
      <c r="F864" s="10" t="str">
        <f t="shared" si="183"/>
        <v>N/A</v>
      </c>
      <c r="G864" s="40">
        <v>9938.8270558999993</v>
      </c>
      <c r="H864" s="10" t="str">
        <f t="shared" si="184"/>
        <v>N/A</v>
      </c>
      <c r="I864" s="96">
        <v>8.7460000000000004</v>
      </c>
      <c r="J864" s="96">
        <v>6.5510000000000002</v>
      </c>
      <c r="K864" s="11" t="s">
        <v>117</v>
      </c>
      <c r="L864" s="21" t="str">
        <f t="shared" si="186"/>
        <v>Yes</v>
      </c>
    </row>
    <row r="865" spans="1:12">
      <c r="A865" s="118" t="s">
        <v>451</v>
      </c>
      <c r="B865" s="70" t="s">
        <v>51</v>
      </c>
      <c r="C865" s="40">
        <v>2309538</v>
      </c>
      <c r="D865" s="10" t="str">
        <f t="shared" si="182"/>
        <v>N/A</v>
      </c>
      <c r="E865" s="40">
        <v>2679828</v>
      </c>
      <c r="F865" s="10" t="str">
        <f t="shared" si="183"/>
        <v>N/A</v>
      </c>
      <c r="G865" s="40">
        <v>3536059</v>
      </c>
      <c r="H865" s="10" t="str">
        <f t="shared" si="184"/>
        <v>N/A</v>
      </c>
      <c r="I865" s="96">
        <v>16.03</v>
      </c>
      <c r="J865" s="96">
        <v>31.95</v>
      </c>
      <c r="K865" s="11" t="s">
        <v>117</v>
      </c>
      <c r="L865" s="21" t="str">
        <f t="shared" si="186"/>
        <v>No</v>
      </c>
    </row>
    <row r="866" spans="1:12">
      <c r="A866" s="118" t="s">
        <v>452</v>
      </c>
      <c r="B866" s="70" t="s">
        <v>51</v>
      </c>
      <c r="C866" s="39">
        <v>1820</v>
      </c>
      <c r="D866" s="10" t="str">
        <f t="shared" si="182"/>
        <v>N/A</v>
      </c>
      <c r="E866" s="39">
        <v>1914</v>
      </c>
      <c r="F866" s="10" t="str">
        <f t="shared" si="183"/>
        <v>N/A</v>
      </c>
      <c r="G866" s="39">
        <v>3086</v>
      </c>
      <c r="H866" s="10" t="str">
        <f t="shared" si="184"/>
        <v>N/A</v>
      </c>
      <c r="I866" s="96">
        <v>5.165</v>
      </c>
      <c r="J866" s="96">
        <v>61.23</v>
      </c>
      <c r="K866" s="11" t="s">
        <v>117</v>
      </c>
      <c r="L866" s="21" t="str">
        <f t="shared" si="186"/>
        <v>No</v>
      </c>
    </row>
    <row r="867" spans="1:12">
      <c r="A867" s="118" t="s">
        <v>453</v>
      </c>
      <c r="B867" s="70" t="s">
        <v>51</v>
      </c>
      <c r="C867" s="40">
        <v>1268.9769231</v>
      </c>
      <c r="D867" s="10" t="str">
        <f t="shared" si="182"/>
        <v>N/A</v>
      </c>
      <c r="E867" s="40">
        <v>1400.1191223000001</v>
      </c>
      <c r="F867" s="10" t="str">
        <f t="shared" si="183"/>
        <v>N/A</v>
      </c>
      <c r="G867" s="40">
        <v>1145.8389500999999</v>
      </c>
      <c r="H867" s="10" t="str">
        <f t="shared" si="184"/>
        <v>N/A</v>
      </c>
      <c r="I867" s="96">
        <v>10.33</v>
      </c>
      <c r="J867" s="96">
        <v>-18.2</v>
      </c>
      <c r="K867" s="11" t="s">
        <v>117</v>
      </c>
      <c r="L867" s="21" t="str">
        <f t="shared" si="186"/>
        <v>No</v>
      </c>
    </row>
    <row r="868" spans="1:12">
      <c r="A868" s="118" t="s">
        <v>454</v>
      </c>
      <c r="B868" s="70" t="s">
        <v>51</v>
      </c>
      <c r="C868" s="40">
        <v>29519</v>
      </c>
      <c r="D868" s="10" t="str">
        <f t="shared" si="182"/>
        <v>N/A</v>
      </c>
      <c r="E868" s="40">
        <v>127039</v>
      </c>
      <c r="F868" s="10" t="str">
        <f t="shared" si="183"/>
        <v>N/A</v>
      </c>
      <c r="G868" s="40">
        <v>227746</v>
      </c>
      <c r="H868" s="10" t="str">
        <f t="shared" si="184"/>
        <v>N/A</v>
      </c>
      <c r="I868" s="96">
        <v>330.4</v>
      </c>
      <c r="J868" s="96">
        <v>79.27</v>
      </c>
      <c r="K868" s="11" t="s">
        <v>117</v>
      </c>
      <c r="L868" s="21" t="str">
        <f t="shared" si="186"/>
        <v>No</v>
      </c>
    </row>
    <row r="869" spans="1:12">
      <c r="A869" s="118" t="s">
        <v>455</v>
      </c>
      <c r="B869" s="70" t="s">
        <v>51</v>
      </c>
      <c r="C869" s="39">
        <v>186</v>
      </c>
      <c r="D869" s="10" t="str">
        <f t="shared" si="182"/>
        <v>N/A</v>
      </c>
      <c r="E869" s="39">
        <v>785</v>
      </c>
      <c r="F869" s="10" t="str">
        <f t="shared" si="183"/>
        <v>N/A</v>
      </c>
      <c r="G869" s="39">
        <v>1622</v>
      </c>
      <c r="H869" s="10" t="str">
        <f t="shared" si="184"/>
        <v>N/A</v>
      </c>
      <c r="I869" s="96">
        <v>322</v>
      </c>
      <c r="J869" s="96">
        <v>106.6</v>
      </c>
      <c r="K869" s="11" t="s">
        <v>117</v>
      </c>
      <c r="L869" s="21" t="str">
        <f t="shared" si="186"/>
        <v>No</v>
      </c>
    </row>
    <row r="870" spans="1:12">
      <c r="A870" s="118" t="s">
        <v>456</v>
      </c>
      <c r="B870" s="70" t="s">
        <v>51</v>
      </c>
      <c r="C870" s="40">
        <v>158.70430107999999</v>
      </c>
      <c r="D870" s="10" t="str">
        <f t="shared" si="182"/>
        <v>N/A</v>
      </c>
      <c r="E870" s="40">
        <v>161.83312101999999</v>
      </c>
      <c r="F870" s="10" t="str">
        <f t="shared" si="183"/>
        <v>N/A</v>
      </c>
      <c r="G870" s="40">
        <v>140.41060418999999</v>
      </c>
      <c r="H870" s="10" t="str">
        <f t="shared" si="184"/>
        <v>N/A</v>
      </c>
      <c r="I870" s="96">
        <v>1.9710000000000001</v>
      </c>
      <c r="J870" s="96">
        <v>-13.2</v>
      </c>
      <c r="K870" s="11" t="s">
        <v>117</v>
      </c>
      <c r="L870" s="21" t="str">
        <f t="shared" si="186"/>
        <v>Yes</v>
      </c>
    </row>
    <row r="871" spans="1:12">
      <c r="A871" s="118" t="s">
        <v>457</v>
      </c>
      <c r="B871" s="70" t="s">
        <v>51</v>
      </c>
      <c r="C871" s="40">
        <v>420627</v>
      </c>
      <c r="D871" s="10" t="str">
        <f t="shared" si="182"/>
        <v>N/A</v>
      </c>
      <c r="E871" s="40">
        <v>452179</v>
      </c>
      <c r="F871" s="10" t="str">
        <f t="shared" si="183"/>
        <v>N/A</v>
      </c>
      <c r="G871" s="40">
        <v>548939</v>
      </c>
      <c r="H871" s="10" t="str">
        <f t="shared" si="184"/>
        <v>N/A</v>
      </c>
      <c r="I871" s="96">
        <v>7.5010000000000003</v>
      </c>
      <c r="J871" s="96">
        <v>21.4</v>
      </c>
      <c r="K871" s="11" t="s">
        <v>117</v>
      </c>
      <c r="L871" s="21" t="str">
        <f t="shared" si="186"/>
        <v>No</v>
      </c>
    </row>
    <row r="872" spans="1:12">
      <c r="A872" s="118" t="s">
        <v>707</v>
      </c>
      <c r="B872" s="70" t="s">
        <v>51</v>
      </c>
      <c r="C872" s="39">
        <v>2372</v>
      </c>
      <c r="D872" s="10" t="str">
        <f t="shared" si="182"/>
        <v>N/A</v>
      </c>
      <c r="E872" s="39">
        <v>2299</v>
      </c>
      <c r="F872" s="10" t="str">
        <f t="shared" si="183"/>
        <v>N/A</v>
      </c>
      <c r="G872" s="39">
        <v>2326</v>
      </c>
      <c r="H872" s="10" t="str">
        <f t="shared" si="184"/>
        <v>N/A</v>
      </c>
      <c r="I872" s="96">
        <v>-3.08</v>
      </c>
      <c r="J872" s="96">
        <v>1.1739999999999999</v>
      </c>
      <c r="K872" s="11" t="s">
        <v>117</v>
      </c>
      <c r="L872" s="21" t="str">
        <f t="shared" si="186"/>
        <v>Yes</v>
      </c>
    </row>
    <row r="873" spans="1:12">
      <c r="A873" s="118" t="s">
        <v>458</v>
      </c>
      <c r="B873" s="70" t="s">
        <v>51</v>
      </c>
      <c r="C873" s="40">
        <v>177.33010118000001</v>
      </c>
      <c r="D873" s="10" t="str">
        <f t="shared" si="182"/>
        <v>N/A</v>
      </c>
      <c r="E873" s="40">
        <v>196.68508047</v>
      </c>
      <c r="F873" s="10" t="str">
        <f t="shared" si="183"/>
        <v>N/A</v>
      </c>
      <c r="G873" s="40">
        <v>236.00128977</v>
      </c>
      <c r="H873" s="10" t="str">
        <f t="shared" si="184"/>
        <v>N/A</v>
      </c>
      <c r="I873" s="96">
        <v>10.91</v>
      </c>
      <c r="J873" s="96">
        <v>19.989999999999998</v>
      </c>
      <c r="K873" s="11" t="s">
        <v>117</v>
      </c>
      <c r="L873" s="21" t="str">
        <f t="shared" si="186"/>
        <v>No</v>
      </c>
    </row>
    <row r="874" spans="1:12">
      <c r="A874" s="118" t="s">
        <v>459</v>
      </c>
      <c r="B874" s="70" t="s">
        <v>51</v>
      </c>
      <c r="C874" s="40">
        <v>1899680</v>
      </c>
      <c r="D874" s="10" t="str">
        <f t="shared" si="182"/>
        <v>N/A</v>
      </c>
      <c r="E874" s="40">
        <v>3394475</v>
      </c>
      <c r="F874" s="10" t="str">
        <f t="shared" si="183"/>
        <v>N/A</v>
      </c>
      <c r="G874" s="40">
        <v>4260075</v>
      </c>
      <c r="H874" s="10" t="str">
        <f t="shared" si="184"/>
        <v>N/A</v>
      </c>
      <c r="I874" s="96">
        <v>78.69</v>
      </c>
      <c r="J874" s="96">
        <v>25.5</v>
      </c>
      <c r="K874" s="11" t="s">
        <v>117</v>
      </c>
      <c r="L874" s="21" t="str">
        <f t="shared" si="186"/>
        <v>No</v>
      </c>
    </row>
    <row r="875" spans="1:12">
      <c r="A875" s="118" t="s">
        <v>146</v>
      </c>
      <c r="B875" s="70" t="s">
        <v>51</v>
      </c>
      <c r="C875" s="39">
        <v>134</v>
      </c>
      <c r="D875" s="10" t="str">
        <f t="shared" si="182"/>
        <v>N/A</v>
      </c>
      <c r="E875" s="39">
        <v>233</v>
      </c>
      <c r="F875" s="10" t="str">
        <f t="shared" si="183"/>
        <v>N/A</v>
      </c>
      <c r="G875" s="39">
        <v>291</v>
      </c>
      <c r="H875" s="10" t="str">
        <f t="shared" si="184"/>
        <v>N/A</v>
      </c>
      <c r="I875" s="96">
        <v>73.88</v>
      </c>
      <c r="J875" s="96">
        <v>24.89</v>
      </c>
      <c r="K875" s="11" t="s">
        <v>117</v>
      </c>
      <c r="L875" s="21" t="str">
        <f t="shared" si="186"/>
        <v>No</v>
      </c>
    </row>
    <row r="876" spans="1:12">
      <c r="A876" s="118" t="s">
        <v>460</v>
      </c>
      <c r="B876" s="70" t="s">
        <v>51</v>
      </c>
      <c r="C876" s="40">
        <v>14176.716418</v>
      </c>
      <c r="D876" s="10" t="str">
        <f t="shared" si="182"/>
        <v>N/A</v>
      </c>
      <c r="E876" s="40">
        <v>14568.562232</v>
      </c>
      <c r="F876" s="10" t="str">
        <f t="shared" si="183"/>
        <v>N/A</v>
      </c>
      <c r="G876" s="40">
        <v>14639.432989999999</v>
      </c>
      <c r="H876" s="10" t="str">
        <f t="shared" si="184"/>
        <v>N/A</v>
      </c>
      <c r="I876" s="96">
        <v>2.7639999999999998</v>
      </c>
      <c r="J876" s="96">
        <v>0.48649999999999999</v>
      </c>
      <c r="K876" s="11" t="s">
        <v>117</v>
      </c>
      <c r="L876" s="21" t="str">
        <f t="shared" si="186"/>
        <v>Yes</v>
      </c>
    </row>
    <row r="877" spans="1:12">
      <c r="A877" s="118" t="s">
        <v>461</v>
      </c>
      <c r="B877" s="70" t="s">
        <v>51</v>
      </c>
      <c r="C877" s="40">
        <v>3889836</v>
      </c>
      <c r="D877" s="10" t="str">
        <f t="shared" si="182"/>
        <v>N/A</v>
      </c>
      <c r="E877" s="40">
        <v>3603336</v>
      </c>
      <c r="F877" s="10" t="str">
        <f t="shared" si="183"/>
        <v>N/A</v>
      </c>
      <c r="G877" s="40">
        <v>3304990</v>
      </c>
      <c r="H877" s="10" t="str">
        <f t="shared" si="184"/>
        <v>N/A</v>
      </c>
      <c r="I877" s="96">
        <v>-7.37</v>
      </c>
      <c r="J877" s="96">
        <v>-8.2799999999999994</v>
      </c>
      <c r="K877" s="11" t="s">
        <v>117</v>
      </c>
      <c r="L877" s="21" t="str">
        <f t="shared" si="186"/>
        <v>Yes</v>
      </c>
    </row>
    <row r="878" spans="1:12">
      <c r="A878" s="118" t="s">
        <v>462</v>
      </c>
      <c r="B878" s="70" t="s">
        <v>51</v>
      </c>
      <c r="C878" s="39">
        <v>7296</v>
      </c>
      <c r="D878" s="10" t="str">
        <f t="shared" si="182"/>
        <v>N/A</v>
      </c>
      <c r="E878" s="39">
        <v>7345</v>
      </c>
      <c r="F878" s="10" t="str">
        <f t="shared" si="183"/>
        <v>N/A</v>
      </c>
      <c r="G878" s="39">
        <v>7385</v>
      </c>
      <c r="H878" s="10" t="str">
        <f t="shared" si="184"/>
        <v>N/A</v>
      </c>
      <c r="I878" s="96">
        <v>0.67159999999999997</v>
      </c>
      <c r="J878" s="96">
        <v>0.54459999999999997</v>
      </c>
      <c r="K878" s="11" t="s">
        <v>117</v>
      </c>
      <c r="L878" s="21" t="str">
        <f t="shared" si="186"/>
        <v>Yes</v>
      </c>
    </row>
    <row r="879" spans="1:12">
      <c r="A879" s="118" t="s">
        <v>463</v>
      </c>
      <c r="B879" s="70" t="s">
        <v>51</v>
      </c>
      <c r="C879" s="40">
        <v>533.14638158000002</v>
      </c>
      <c r="D879" s="10" t="str">
        <f t="shared" si="182"/>
        <v>N/A</v>
      </c>
      <c r="E879" s="40">
        <v>490.58352621</v>
      </c>
      <c r="F879" s="10" t="str">
        <f t="shared" si="183"/>
        <v>N/A</v>
      </c>
      <c r="G879" s="40">
        <v>447.52742045000002</v>
      </c>
      <c r="H879" s="10" t="str">
        <f t="shared" si="184"/>
        <v>N/A</v>
      </c>
      <c r="I879" s="96">
        <v>-7.98</v>
      </c>
      <c r="J879" s="96">
        <v>-8.7799999999999994</v>
      </c>
      <c r="K879" s="11" t="s">
        <v>117</v>
      </c>
      <c r="L879" s="21" t="str">
        <f t="shared" si="186"/>
        <v>Yes</v>
      </c>
    </row>
    <row r="880" spans="1:12">
      <c r="A880" s="118" t="s">
        <v>464</v>
      </c>
      <c r="B880" s="70" t="s">
        <v>51</v>
      </c>
      <c r="C880" s="40">
        <v>34054580</v>
      </c>
      <c r="D880" s="10" t="str">
        <f t="shared" ref="D880:D888" si="187">IF($B880="N/A","N/A",IF(C880&gt;10,"No",IF(C880&lt;-10,"No","Yes")))</f>
        <v>N/A</v>
      </c>
      <c r="E880" s="40">
        <v>43345298</v>
      </c>
      <c r="F880" s="10" t="str">
        <f t="shared" ref="F880:F888" si="188">IF($B880="N/A","N/A",IF(E880&gt;10,"No",IF(E880&lt;-10,"No","Yes")))</f>
        <v>N/A</v>
      </c>
      <c r="G880" s="40">
        <v>44524568</v>
      </c>
      <c r="H880" s="10" t="str">
        <f t="shared" ref="H880:H888" si="189">IF($B880="N/A","N/A",IF(G880&gt;10,"No",IF(G880&lt;-10,"No","Yes")))</f>
        <v>N/A</v>
      </c>
      <c r="I880" s="96">
        <v>27.28</v>
      </c>
      <c r="J880" s="96">
        <v>2.7210000000000001</v>
      </c>
      <c r="K880" s="11" t="s">
        <v>117</v>
      </c>
      <c r="L880" s="21" t="str">
        <f t="shared" ref="L880:L888" si="190">IF(J880="Div by 0", "N/A", IF(K880="N/A","N/A", IF(J880&gt;VALUE(MID(K880,1,2)), "No", IF(J880&lt;-1*VALUE(MID(K880,1,2)), "No", "Yes"))))</f>
        <v>Yes</v>
      </c>
    </row>
    <row r="881" spans="1:12">
      <c r="A881" s="118" t="s">
        <v>147</v>
      </c>
      <c r="B881" s="70" t="s">
        <v>51</v>
      </c>
      <c r="C881" s="39">
        <v>3457</v>
      </c>
      <c r="D881" s="10" t="str">
        <f t="shared" si="187"/>
        <v>N/A</v>
      </c>
      <c r="E881" s="39">
        <v>3675</v>
      </c>
      <c r="F881" s="10" t="str">
        <f t="shared" si="188"/>
        <v>N/A</v>
      </c>
      <c r="G881" s="39">
        <v>3705</v>
      </c>
      <c r="H881" s="10" t="str">
        <f t="shared" si="189"/>
        <v>N/A</v>
      </c>
      <c r="I881" s="96">
        <v>6.306</v>
      </c>
      <c r="J881" s="96">
        <v>0.81630000000000003</v>
      </c>
      <c r="K881" s="11" t="s">
        <v>117</v>
      </c>
      <c r="L881" s="21" t="str">
        <f t="shared" si="190"/>
        <v>Yes</v>
      </c>
    </row>
    <row r="882" spans="1:12">
      <c r="A882" s="118" t="s">
        <v>465</v>
      </c>
      <c r="B882" s="70" t="s">
        <v>51</v>
      </c>
      <c r="C882" s="40">
        <v>9850.9054092999995</v>
      </c>
      <c r="D882" s="10" t="str">
        <f t="shared" si="187"/>
        <v>N/A</v>
      </c>
      <c r="E882" s="40">
        <v>11794.638912</v>
      </c>
      <c r="F882" s="10" t="str">
        <f t="shared" si="188"/>
        <v>N/A</v>
      </c>
      <c r="G882" s="40">
        <v>12017.42726</v>
      </c>
      <c r="H882" s="10" t="str">
        <f t="shared" si="189"/>
        <v>N/A</v>
      </c>
      <c r="I882" s="96">
        <v>19.73</v>
      </c>
      <c r="J882" s="96">
        <v>1.889</v>
      </c>
      <c r="K882" s="11" t="s">
        <v>117</v>
      </c>
      <c r="L882" s="21" t="str">
        <f t="shared" si="190"/>
        <v>Yes</v>
      </c>
    </row>
    <row r="883" spans="1:12">
      <c r="A883" s="118" t="s">
        <v>466</v>
      </c>
      <c r="B883" s="70" t="s">
        <v>51</v>
      </c>
      <c r="C883" s="40">
        <v>25261382</v>
      </c>
      <c r="D883" s="10" t="str">
        <f t="shared" si="187"/>
        <v>N/A</v>
      </c>
      <c r="E883" s="40">
        <v>30747312</v>
      </c>
      <c r="F883" s="10" t="str">
        <f t="shared" si="188"/>
        <v>N/A</v>
      </c>
      <c r="G883" s="40">
        <v>34076431</v>
      </c>
      <c r="H883" s="10" t="str">
        <f t="shared" si="189"/>
        <v>N/A</v>
      </c>
      <c r="I883" s="96">
        <v>21.72</v>
      </c>
      <c r="J883" s="96">
        <v>10.83</v>
      </c>
      <c r="K883" s="11" t="s">
        <v>117</v>
      </c>
      <c r="L883" s="21" t="str">
        <f t="shared" si="190"/>
        <v>Yes</v>
      </c>
    </row>
    <row r="884" spans="1:12">
      <c r="A884" s="118" t="s">
        <v>467</v>
      </c>
      <c r="B884" s="70" t="s">
        <v>51</v>
      </c>
      <c r="C884" s="39">
        <v>3455</v>
      </c>
      <c r="D884" s="10" t="str">
        <f t="shared" si="187"/>
        <v>N/A</v>
      </c>
      <c r="E884" s="39">
        <v>3619</v>
      </c>
      <c r="F884" s="10" t="str">
        <f t="shared" si="188"/>
        <v>N/A</v>
      </c>
      <c r="G884" s="39">
        <v>3674</v>
      </c>
      <c r="H884" s="10" t="str">
        <f t="shared" si="189"/>
        <v>N/A</v>
      </c>
      <c r="I884" s="96">
        <v>4.7469999999999999</v>
      </c>
      <c r="J884" s="96">
        <v>1.52</v>
      </c>
      <c r="K884" s="11" t="s">
        <v>117</v>
      </c>
      <c r="L884" s="21" t="str">
        <f t="shared" si="190"/>
        <v>Yes</v>
      </c>
    </row>
    <row r="885" spans="1:12">
      <c r="A885" s="118" t="s">
        <v>468</v>
      </c>
      <c r="B885" s="70" t="s">
        <v>51</v>
      </c>
      <c r="C885" s="40">
        <v>7311.5432706000001</v>
      </c>
      <c r="D885" s="10" t="str">
        <f t="shared" si="187"/>
        <v>N/A</v>
      </c>
      <c r="E885" s="40">
        <v>8496.0795799999996</v>
      </c>
      <c r="F885" s="10" t="str">
        <f t="shared" si="188"/>
        <v>N/A</v>
      </c>
      <c r="G885" s="40">
        <v>9275.0220468000007</v>
      </c>
      <c r="H885" s="10" t="str">
        <f t="shared" si="189"/>
        <v>N/A</v>
      </c>
      <c r="I885" s="96">
        <v>16.2</v>
      </c>
      <c r="J885" s="96">
        <v>9.1679999999999993</v>
      </c>
      <c r="K885" s="11" t="s">
        <v>117</v>
      </c>
      <c r="L885" s="21" t="str">
        <f t="shared" si="190"/>
        <v>Yes</v>
      </c>
    </row>
    <row r="886" spans="1:12">
      <c r="A886" s="118" t="s">
        <v>469</v>
      </c>
      <c r="B886" s="70" t="s">
        <v>51</v>
      </c>
      <c r="C886" s="40">
        <v>701466</v>
      </c>
      <c r="D886" s="10" t="str">
        <f t="shared" si="187"/>
        <v>N/A</v>
      </c>
      <c r="E886" s="40">
        <v>904326</v>
      </c>
      <c r="F886" s="10" t="str">
        <f t="shared" si="188"/>
        <v>N/A</v>
      </c>
      <c r="G886" s="40">
        <v>1013357</v>
      </c>
      <c r="H886" s="10" t="str">
        <f t="shared" si="189"/>
        <v>N/A</v>
      </c>
      <c r="I886" s="96">
        <v>28.92</v>
      </c>
      <c r="J886" s="96">
        <v>12.06</v>
      </c>
      <c r="K886" s="11" t="s">
        <v>117</v>
      </c>
      <c r="L886" s="21" t="str">
        <f t="shared" si="190"/>
        <v>Yes</v>
      </c>
    </row>
    <row r="887" spans="1:12">
      <c r="A887" s="118" t="s">
        <v>148</v>
      </c>
      <c r="B887" s="70" t="s">
        <v>51</v>
      </c>
      <c r="C887" s="39">
        <v>280</v>
      </c>
      <c r="D887" s="10" t="str">
        <f t="shared" si="187"/>
        <v>N/A</v>
      </c>
      <c r="E887" s="39">
        <v>326</v>
      </c>
      <c r="F887" s="10" t="str">
        <f t="shared" si="188"/>
        <v>N/A</v>
      </c>
      <c r="G887" s="39">
        <v>354</v>
      </c>
      <c r="H887" s="10" t="str">
        <f t="shared" si="189"/>
        <v>N/A</v>
      </c>
      <c r="I887" s="96">
        <v>16.43</v>
      </c>
      <c r="J887" s="96">
        <v>8.5890000000000004</v>
      </c>
      <c r="K887" s="11" t="s">
        <v>117</v>
      </c>
      <c r="L887" s="21" t="str">
        <f t="shared" si="190"/>
        <v>Yes</v>
      </c>
    </row>
    <row r="888" spans="1:12">
      <c r="A888" s="118" t="s">
        <v>470</v>
      </c>
      <c r="B888" s="101" t="s">
        <v>51</v>
      </c>
      <c r="C888" s="44">
        <v>2505.2357142999999</v>
      </c>
      <c r="D888" s="52" t="str">
        <f t="shared" si="187"/>
        <v>N/A</v>
      </c>
      <c r="E888" s="44">
        <v>2774.0061350000001</v>
      </c>
      <c r="F888" s="52" t="str">
        <f t="shared" si="188"/>
        <v>N/A</v>
      </c>
      <c r="G888" s="44">
        <v>2862.5903954999999</v>
      </c>
      <c r="H888" s="52" t="str">
        <f t="shared" si="189"/>
        <v>N/A</v>
      </c>
      <c r="I888" s="102">
        <v>10.73</v>
      </c>
      <c r="J888" s="102">
        <v>3.1930000000000001</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360.26959247999997</v>
      </c>
      <c r="D890" s="103" t="str">
        <f t="shared" ref="D890:D901" si="191">IF($B890="N/A","N/A",IF(C890&gt;10,"No",IF(C890&lt;-10,"No","Yes")))</f>
        <v>N/A</v>
      </c>
      <c r="E890" s="65">
        <v>393.34087160000001</v>
      </c>
      <c r="F890" s="103" t="str">
        <f t="shared" ref="F890:F901" si="192">IF($B890="N/A","N/A",IF(E890&gt;10,"No",IF(E890&lt;-10,"No","Yes")))</f>
        <v>N/A</v>
      </c>
      <c r="G890" s="65">
        <v>416.09942696000002</v>
      </c>
      <c r="H890" s="103" t="str">
        <f t="shared" ref="H890:H901" si="193">IF($B890="N/A","N/A",IF(G890&gt;10,"No",IF(G890&lt;-10,"No","Yes")))</f>
        <v>N/A</v>
      </c>
      <c r="I890" s="104">
        <v>9.18</v>
      </c>
      <c r="J890" s="104">
        <v>5.7859999999999996</v>
      </c>
      <c r="K890" s="66" t="s">
        <v>117</v>
      </c>
      <c r="L890" s="138" t="str">
        <f t="shared" ref="L890:L901" si="194">IF(J890="Div by 0", "N/A", IF(K890="N/A","N/A", IF(J890&gt;VALUE(MID(K890,1,2)), "No", IF(J890&lt;-1*VALUE(MID(K890,1,2)), "No", "Yes"))))</f>
        <v>Yes</v>
      </c>
    </row>
    <row r="891" spans="1:12">
      <c r="A891" s="153" t="s">
        <v>592</v>
      </c>
      <c r="B891" s="70" t="s">
        <v>51</v>
      </c>
      <c r="C891" s="40">
        <v>256.71595364000001</v>
      </c>
      <c r="D891" s="10" t="str">
        <f t="shared" si="191"/>
        <v>N/A</v>
      </c>
      <c r="E891" s="40">
        <v>273.16604064000001</v>
      </c>
      <c r="F891" s="10" t="str">
        <f t="shared" si="192"/>
        <v>N/A</v>
      </c>
      <c r="G891" s="40">
        <v>313.59747993000002</v>
      </c>
      <c r="H891" s="10" t="str">
        <f t="shared" si="193"/>
        <v>N/A</v>
      </c>
      <c r="I891" s="96">
        <v>6.4080000000000004</v>
      </c>
      <c r="J891" s="96">
        <v>14.8</v>
      </c>
      <c r="K891" s="11" t="s">
        <v>117</v>
      </c>
      <c r="L891" s="21" t="str">
        <f t="shared" si="194"/>
        <v>Yes</v>
      </c>
    </row>
    <row r="892" spans="1:12">
      <c r="A892" s="153" t="s">
        <v>595</v>
      </c>
      <c r="B892" s="70" t="s">
        <v>51</v>
      </c>
      <c r="C892" s="40">
        <v>450.72647824000001</v>
      </c>
      <c r="D892" s="10" t="str">
        <f t="shared" si="191"/>
        <v>N/A</v>
      </c>
      <c r="E892" s="40">
        <v>492.83271910000002</v>
      </c>
      <c r="F892" s="10" t="str">
        <f t="shared" si="192"/>
        <v>N/A</v>
      </c>
      <c r="G892" s="40">
        <v>496.05865153000002</v>
      </c>
      <c r="H892" s="10" t="str">
        <f t="shared" si="193"/>
        <v>N/A</v>
      </c>
      <c r="I892" s="96">
        <v>9.3420000000000005</v>
      </c>
      <c r="J892" s="96">
        <v>0.65459999999999996</v>
      </c>
      <c r="K892" s="11" t="s">
        <v>117</v>
      </c>
      <c r="L892" s="21" t="str">
        <f t="shared" si="194"/>
        <v>Yes</v>
      </c>
    </row>
    <row r="893" spans="1:12">
      <c r="A893" s="118" t="s">
        <v>636</v>
      </c>
      <c r="B893" s="70" t="s">
        <v>51</v>
      </c>
      <c r="C893" s="40">
        <v>6814.5644841000003</v>
      </c>
      <c r="D893" s="10" t="str">
        <f t="shared" si="191"/>
        <v>N/A</v>
      </c>
      <c r="E893" s="40">
        <v>7152.9543796999997</v>
      </c>
      <c r="F893" s="10" t="str">
        <f t="shared" si="192"/>
        <v>N/A</v>
      </c>
      <c r="G893" s="40">
        <v>7560.1567310999999</v>
      </c>
      <c r="H893" s="10" t="str">
        <f t="shared" si="193"/>
        <v>N/A</v>
      </c>
      <c r="I893" s="96">
        <v>4.9660000000000002</v>
      </c>
      <c r="J893" s="96">
        <v>5.6929999999999996</v>
      </c>
      <c r="K893" s="11" t="s">
        <v>117</v>
      </c>
      <c r="L893" s="21" t="str">
        <f t="shared" si="194"/>
        <v>Yes</v>
      </c>
    </row>
    <row r="894" spans="1:12">
      <c r="A894" s="153" t="s">
        <v>592</v>
      </c>
      <c r="B894" s="70" t="s">
        <v>51</v>
      </c>
      <c r="C894" s="40">
        <v>9844.7709221000005</v>
      </c>
      <c r="D894" s="10" t="str">
        <f t="shared" si="191"/>
        <v>N/A</v>
      </c>
      <c r="E894" s="40">
        <v>10528.741932999999</v>
      </c>
      <c r="F894" s="10" t="str">
        <f t="shared" si="192"/>
        <v>N/A</v>
      </c>
      <c r="G894" s="40">
        <v>11248.898766</v>
      </c>
      <c r="H894" s="10" t="str">
        <f t="shared" si="193"/>
        <v>N/A</v>
      </c>
      <c r="I894" s="96">
        <v>6.9480000000000004</v>
      </c>
      <c r="J894" s="96">
        <v>6.84</v>
      </c>
      <c r="K894" s="11" t="s">
        <v>117</v>
      </c>
      <c r="L894" s="21" t="str">
        <f t="shared" si="194"/>
        <v>Yes</v>
      </c>
    </row>
    <row r="895" spans="1:12">
      <c r="A895" s="153" t="s">
        <v>595</v>
      </c>
      <c r="B895" s="70" t="s">
        <v>51</v>
      </c>
      <c r="C895" s="40">
        <v>3607.8730010999998</v>
      </c>
      <c r="D895" s="10" t="str">
        <f t="shared" si="191"/>
        <v>N/A</v>
      </c>
      <c r="E895" s="40">
        <v>3724.3891235999999</v>
      </c>
      <c r="F895" s="10" t="str">
        <f t="shared" si="192"/>
        <v>N/A</v>
      </c>
      <c r="G895" s="40">
        <v>3990.9465083999999</v>
      </c>
      <c r="H895" s="10" t="str">
        <f t="shared" si="193"/>
        <v>N/A</v>
      </c>
      <c r="I895" s="96">
        <v>3.2290000000000001</v>
      </c>
      <c r="J895" s="96">
        <v>7.157</v>
      </c>
      <c r="K895" s="11" t="s">
        <v>117</v>
      </c>
      <c r="L895" s="21" t="str">
        <f t="shared" si="194"/>
        <v>Yes</v>
      </c>
    </row>
    <row r="896" spans="1:12">
      <c r="A896" s="118" t="s">
        <v>248</v>
      </c>
      <c r="B896" s="70" t="s">
        <v>51</v>
      </c>
      <c r="C896" s="40">
        <v>3766.2733896</v>
      </c>
      <c r="D896" s="10" t="str">
        <f t="shared" si="191"/>
        <v>N/A</v>
      </c>
      <c r="E896" s="40">
        <v>215.94487369000001</v>
      </c>
      <c r="F896" s="10" t="str">
        <f t="shared" si="192"/>
        <v>N/A</v>
      </c>
      <c r="G896" s="40">
        <v>209.91164899</v>
      </c>
      <c r="H896" s="10" t="str">
        <f t="shared" si="193"/>
        <v>N/A</v>
      </c>
      <c r="I896" s="96">
        <v>-94.3</v>
      </c>
      <c r="J896" s="96">
        <v>-2.79</v>
      </c>
      <c r="K896" s="11" t="s">
        <v>117</v>
      </c>
      <c r="L896" s="21" t="str">
        <f t="shared" si="194"/>
        <v>Yes</v>
      </c>
    </row>
    <row r="897" spans="1:12">
      <c r="A897" s="153" t="s">
        <v>592</v>
      </c>
      <c r="B897" s="70" t="s">
        <v>51</v>
      </c>
      <c r="C897" s="40">
        <v>3051.2659791999999</v>
      </c>
      <c r="D897" s="10" t="str">
        <f t="shared" si="191"/>
        <v>N/A</v>
      </c>
      <c r="E897" s="40">
        <v>93.843776676999994</v>
      </c>
      <c r="F897" s="10" t="str">
        <f t="shared" si="192"/>
        <v>N/A</v>
      </c>
      <c r="G897" s="40">
        <v>80.810736169999998</v>
      </c>
      <c r="H897" s="10" t="str">
        <f t="shared" si="193"/>
        <v>N/A</v>
      </c>
      <c r="I897" s="96">
        <v>-96.9</v>
      </c>
      <c r="J897" s="96">
        <v>-13.9</v>
      </c>
      <c r="K897" s="11" t="s">
        <v>117</v>
      </c>
      <c r="L897" s="21" t="str">
        <f t="shared" si="194"/>
        <v>Yes</v>
      </c>
    </row>
    <row r="898" spans="1:12">
      <c r="A898" s="153" t="s">
        <v>595</v>
      </c>
      <c r="B898" s="70" t="s">
        <v>51</v>
      </c>
      <c r="C898" s="40">
        <v>4556.0054853000001</v>
      </c>
      <c r="D898" s="10" t="str">
        <f t="shared" si="191"/>
        <v>N/A</v>
      </c>
      <c r="E898" s="40">
        <v>300.39217977999999</v>
      </c>
      <c r="F898" s="10" t="str">
        <f t="shared" si="192"/>
        <v>N/A</v>
      </c>
      <c r="G898" s="40">
        <v>288.03887169000001</v>
      </c>
      <c r="H898" s="10" t="str">
        <f t="shared" si="193"/>
        <v>N/A</v>
      </c>
      <c r="I898" s="96">
        <v>-93.4</v>
      </c>
      <c r="J898" s="96">
        <v>-4.1100000000000003</v>
      </c>
      <c r="K898" s="11" t="s">
        <v>117</v>
      </c>
      <c r="L898" s="21" t="str">
        <f t="shared" si="194"/>
        <v>Yes</v>
      </c>
    </row>
    <row r="899" spans="1:12">
      <c r="A899" s="118" t="s">
        <v>709</v>
      </c>
      <c r="B899" s="70" t="s">
        <v>51</v>
      </c>
      <c r="C899" s="40">
        <v>6483.9112101999999</v>
      </c>
      <c r="D899" s="10" t="str">
        <f t="shared" si="191"/>
        <v>N/A</v>
      </c>
      <c r="E899" s="40">
        <v>7341.3589720999998</v>
      </c>
      <c r="F899" s="10" t="str">
        <f t="shared" si="192"/>
        <v>N/A</v>
      </c>
      <c r="G899" s="40">
        <v>7726.6160195000002</v>
      </c>
      <c r="H899" s="10" t="str">
        <f t="shared" si="193"/>
        <v>N/A</v>
      </c>
      <c r="I899" s="96">
        <v>13.22</v>
      </c>
      <c r="J899" s="96">
        <v>5.2480000000000002</v>
      </c>
      <c r="K899" s="11" t="s">
        <v>117</v>
      </c>
      <c r="L899" s="21" t="str">
        <f t="shared" si="194"/>
        <v>Yes</v>
      </c>
    </row>
    <row r="900" spans="1:12">
      <c r="A900" s="153" t="s">
        <v>592</v>
      </c>
      <c r="B900" s="70" t="s">
        <v>51</v>
      </c>
      <c r="C900" s="40">
        <v>4472.0439747999999</v>
      </c>
      <c r="D900" s="10" t="str">
        <f t="shared" si="191"/>
        <v>N/A</v>
      </c>
      <c r="E900" s="40">
        <v>5173.9840362000004</v>
      </c>
      <c r="F900" s="10" t="str">
        <f t="shared" si="192"/>
        <v>N/A</v>
      </c>
      <c r="G900" s="40">
        <v>5469.0828515000003</v>
      </c>
      <c r="H900" s="10" t="str">
        <f t="shared" si="193"/>
        <v>N/A</v>
      </c>
      <c r="I900" s="96">
        <v>15.7</v>
      </c>
      <c r="J900" s="96">
        <v>5.7039999999999997</v>
      </c>
      <c r="K900" s="11" t="s">
        <v>117</v>
      </c>
      <c r="L900" s="21" t="str">
        <f t="shared" si="194"/>
        <v>Yes</v>
      </c>
    </row>
    <row r="901" spans="1:12">
      <c r="A901" s="153" t="s">
        <v>595</v>
      </c>
      <c r="B901" s="101" t="s">
        <v>51</v>
      </c>
      <c r="C901" s="44">
        <v>8708.2892339000009</v>
      </c>
      <c r="D901" s="52" t="str">
        <f t="shared" si="191"/>
        <v>N/A</v>
      </c>
      <c r="E901" s="44">
        <v>9662.7452584000002</v>
      </c>
      <c r="F901" s="52" t="str">
        <f t="shared" si="192"/>
        <v>N/A</v>
      </c>
      <c r="G901" s="44">
        <v>10001.660819000001</v>
      </c>
      <c r="H901" s="52" t="str">
        <f t="shared" si="193"/>
        <v>N/A</v>
      </c>
      <c r="I901" s="102">
        <v>10.96</v>
      </c>
      <c r="J901" s="102">
        <v>3.5070000000000001</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18.579186718999999</v>
      </c>
      <c r="D903" s="103" t="str">
        <f t="shared" ref="D903:D920" si="195">IF($B903="N/A","N/A",IF(C903&gt;10,"No",IF(C903&lt;-10,"No","Yes")))</f>
        <v>N/A</v>
      </c>
      <c r="E903" s="68">
        <v>18.534595017000001</v>
      </c>
      <c r="F903" s="103" t="str">
        <f t="shared" ref="F903:F920" si="196">IF($B903="N/A","N/A",IF(E903&gt;10,"No",IF(E903&lt;-10,"No","Yes")))</f>
        <v>N/A</v>
      </c>
      <c r="G903" s="68">
        <v>18.281731098000002</v>
      </c>
      <c r="H903" s="103" t="str">
        <f t="shared" ref="H903:H920" si="197">IF($B903="N/A","N/A",IF(G903&gt;10,"No",IF(G903&lt;-10,"No","Yes")))</f>
        <v>N/A</v>
      </c>
      <c r="I903" s="104">
        <v>-0.24</v>
      </c>
      <c r="J903" s="104">
        <v>-1.36</v>
      </c>
      <c r="K903" s="66" t="s">
        <v>117</v>
      </c>
      <c r="L903" s="138" t="str">
        <f t="shared" ref="L903:L920" si="198">IF(J903="Div by 0", "N/A", IF(K903="N/A","N/A", IF(J903&gt;VALUE(MID(K903,1,2)), "No", IF(J903&lt;-1*VALUE(MID(K903,1,2)), "No", "Yes"))))</f>
        <v>Yes</v>
      </c>
    </row>
    <row r="904" spans="1:12">
      <c r="A904" s="153" t="s">
        <v>592</v>
      </c>
      <c r="B904" s="70" t="s">
        <v>51</v>
      </c>
      <c r="C904" s="41">
        <v>18.561445372000001</v>
      </c>
      <c r="D904" s="10" t="str">
        <f t="shared" si="195"/>
        <v>N/A</v>
      </c>
      <c r="E904" s="41">
        <v>19.019976097000001</v>
      </c>
      <c r="F904" s="10" t="str">
        <f t="shared" si="196"/>
        <v>N/A</v>
      </c>
      <c r="G904" s="41">
        <v>18.805557953000001</v>
      </c>
      <c r="H904" s="10" t="str">
        <f t="shared" si="197"/>
        <v>N/A</v>
      </c>
      <c r="I904" s="96">
        <v>2.4700000000000002</v>
      </c>
      <c r="J904" s="96">
        <v>-1.1299999999999999</v>
      </c>
      <c r="K904" s="11" t="s">
        <v>117</v>
      </c>
      <c r="L904" s="21" t="str">
        <f t="shared" si="198"/>
        <v>Yes</v>
      </c>
    </row>
    <row r="905" spans="1:12">
      <c r="A905" s="153" t="s">
        <v>595</v>
      </c>
      <c r="B905" s="70" t="s">
        <v>51</v>
      </c>
      <c r="C905" s="41">
        <v>18.464113052999998</v>
      </c>
      <c r="D905" s="10" t="str">
        <f t="shared" si="195"/>
        <v>N/A</v>
      </c>
      <c r="E905" s="41">
        <v>18.076404493999998</v>
      </c>
      <c r="F905" s="10" t="str">
        <f t="shared" si="196"/>
        <v>N/A</v>
      </c>
      <c r="G905" s="41">
        <v>17.733058136</v>
      </c>
      <c r="H905" s="10" t="str">
        <f t="shared" si="197"/>
        <v>N/A</v>
      </c>
      <c r="I905" s="96">
        <v>-2.1</v>
      </c>
      <c r="J905" s="96">
        <v>-1.9</v>
      </c>
      <c r="K905" s="11" t="s">
        <v>117</v>
      </c>
      <c r="L905" s="21" t="str">
        <f t="shared" si="198"/>
        <v>Yes</v>
      </c>
    </row>
    <row r="906" spans="1:12">
      <c r="A906" s="118" t="s">
        <v>487</v>
      </c>
      <c r="B906" s="70" t="s">
        <v>51</v>
      </c>
      <c r="C906" s="41">
        <v>20.164245661999999</v>
      </c>
      <c r="D906" s="10" t="str">
        <f t="shared" si="195"/>
        <v>N/A</v>
      </c>
      <c r="E906" s="41">
        <v>19.337616112999999</v>
      </c>
      <c r="F906" s="10" t="str">
        <f t="shared" si="196"/>
        <v>N/A</v>
      </c>
      <c r="G906" s="41">
        <v>19.111358194000001</v>
      </c>
      <c r="H906" s="10" t="str">
        <f t="shared" si="197"/>
        <v>N/A</v>
      </c>
      <c r="I906" s="96">
        <v>-4.0999999999999996</v>
      </c>
      <c r="J906" s="96">
        <v>-1.17</v>
      </c>
      <c r="K906" s="11" t="s">
        <v>117</v>
      </c>
      <c r="L906" s="21" t="str">
        <f t="shared" si="198"/>
        <v>Yes</v>
      </c>
    </row>
    <row r="907" spans="1:12">
      <c r="A907" s="153" t="s">
        <v>592</v>
      </c>
      <c r="B907" s="70" t="s">
        <v>51</v>
      </c>
      <c r="C907" s="41">
        <v>32.674279869999999</v>
      </c>
      <c r="D907" s="10" t="str">
        <f t="shared" si="195"/>
        <v>N/A</v>
      </c>
      <c r="E907" s="41">
        <v>31.919071197000001</v>
      </c>
      <c r="F907" s="10" t="str">
        <f t="shared" si="196"/>
        <v>N/A</v>
      </c>
      <c r="G907" s="41">
        <v>32.079054112000001</v>
      </c>
      <c r="H907" s="10" t="str">
        <f t="shared" si="197"/>
        <v>N/A</v>
      </c>
      <c r="I907" s="96">
        <v>-2.31</v>
      </c>
      <c r="J907" s="96">
        <v>0.50119999999999998</v>
      </c>
      <c r="K907" s="11" t="s">
        <v>117</v>
      </c>
      <c r="L907" s="21" t="str">
        <f t="shared" si="198"/>
        <v>Yes</v>
      </c>
    </row>
    <row r="908" spans="1:12">
      <c r="A908" s="153" t="s">
        <v>595</v>
      </c>
      <c r="B908" s="70" t="s">
        <v>51</v>
      </c>
      <c r="C908" s="41">
        <v>6.7590182223999999</v>
      </c>
      <c r="D908" s="10" t="str">
        <f t="shared" si="195"/>
        <v>N/A</v>
      </c>
      <c r="E908" s="41">
        <v>6.3910112359999998</v>
      </c>
      <c r="F908" s="10" t="str">
        <f t="shared" si="196"/>
        <v>N/A</v>
      </c>
      <c r="G908" s="41">
        <v>6.3725490196000001</v>
      </c>
      <c r="H908" s="10" t="str">
        <f t="shared" si="197"/>
        <v>N/A</v>
      </c>
      <c r="I908" s="96">
        <v>-5.44</v>
      </c>
      <c r="J908" s="96">
        <v>-0.28899999999999998</v>
      </c>
      <c r="K908" s="11" t="s">
        <v>117</v>
      </c>
      <c r="L908" s="21" t="str">
        <f t="shared" si="198"/>
        <v>Yes</v>
      </c>
    </row>
    <row r="909" spans="1:12">
      <c r="A909" s="118" t="s">
        <v>488</v>
      </c>
      <c r="B909" s="70" t="s">
        <v>51</v>
      </c>
      <c r="C909" s="41">
        <v>90.414587840999999</v>
      </c>
      <c r="D909" s="10" t="str">
        <f t="shared" si="195"/>
        <v>N/A</v>
      </c>
      <c r="E909" s="41">
        <v>39.855890268000003</v>
      </c>
      <c r="F909" s="10" t="str">
        <f t="shared" si="196"/>
        <v>N/A</v>
      </c>
      <c r="G909" s="41">
        <v>36.392405062999998</v>
      </c>
      <c r="H909" s="10" t="str">
        <f t="shared" si="197"/>
        <v>N/A</v>
      </c>
      <c r="I909" s="96">
        <v>-55.9</v>
      </c>
      <c r="J909" s="96">
        <v>-8.69</v>
      </c>
      <c r="K909" s="11" t="s">
        <v>117</v>
      </c>
      <c r="L909" s="21" t="str">
        <f t="shared" si="198"/>
        <v>Yes</v>
      </c>
    </row>
    <row r="910" spans="1:12">
      <c r="A910" s="153" t="s">
        <v>592</v>
      </c>
      <c r="B910" s="70" t="s">
        <v>51</v>
      </c>
      <c r="C910" s="41">
        <v>90.497698994000004</v>
      </c>
      <c r="D910" s="10" t="str">
        <f t="shared" si="195"/>
        <v>N/A</v>
      </c>
      <c r="E910" s="41">
        <v>34.480109271000003</v>
      </c>
      <c r="F910" s="10" t="str">
        <f t="shared" si="196"/>
        <v>N/A</v>
      </c>
      <c r="G910" s="41">
        <v>30.844912401999999</v>
      </c>
      <c r="H910" s="10" t="str">
        <f t="shared" si="197"/>
        <v>N/A</v>
      </c>
      <c r="I910" s="96">
        <v>-61.9</v>
      </c>
      <c r="J910" s="96">
        <v>-10.5</v>
      </c>
      <c r="K910" s="11" t="s">
        <v>117</v>
      </c>
      <c r="L910" s="21" t="str">
        <f t="shared" si="198"/>
        <v>Yes</v>
      </c>
    </row>
    <row r="911" spans="1:12">
      <c r="A911" s="153" t="s">
        <v>595</v>
      </c>
      <c r="B911" s="70" t="s">
        <v>51</v>
      </c>
      <c r="C911" s="41">
        <v>90.433246560000001</v>
      </c>
      <c r="D911" s="10" t="str">
        <f t="shared" si="195"/>
        <v>N/A</v>
      </c>
      <c r="E911" s="41">
        <v>44.8</v>
      </c>
      <c r="F911" s="10" t="str">
        <f t="shared" si="196"/>
        <v>N/A</v>
      </c>
      <c r="G911" s="41">
        <v>41.219470244</v>
      </c>
      <c r="H911" s="10" t="str">
        <f t="shared" si="197"/>
        <v>N/A</v>
      </c>
      <c r="I911" s="96">
        <v>-50.5</v>
      </c>
      <c r="J911" s="96">
        <v>-7.99</v>
      </c>
      <c r="K911" s="11" t="s">
        <v>117</v>
      </c>
      <c r="L911" s="21" t="str">
        <f t="shared" si="198"/>
        <v>Yes</v>
      </c>
    </row>
    <row r="912" spans="1:12">
      <c r="A912" s="118" t="s">
        <v>710</v>
      </c>
      <c r="B912" s="70" t="s">
        <v>51</v>
      </c>
      <c r="C912" s="41">
        <v>90.224733983999997</v>
      </c>
      <c r="D912" s="10" t="str">
        <f t="shared" si="195"/>
        <v>N/A</v>
      </c>
      <c r="E912" s="41">
        <v>92.234568972999995</v>
      </c>
      <c r="F912" s="10" t="str">
        <f t="shared" si="196"/>
        <v>N/A</v>
      </c>
      <c r="G912" s="41">
        <v>92.353746150999996</v>
      </c>
      <c r="H912" s="10" t="str">
        <f t="shared" si="197"/>
        <v>N/A</v>
      </c>
      <c r="I912" s="96">
        <v>2.2280000000000002</v>
      </c>
      <c r="J912" s="96">
        <v>0.12920000000000001</v>
      </c>
      <c r="K912" s="11" t="s">
        <v>117</v>
      </c>
      <c r="L912" s="21" t="str">
        <f t="shared" si="198"/>
        <v>Yes</v>
      </c>
    </row>
    <row r="913" spans="1:12">
      <c r="A913" s="153" t="s">
        <v>592</v>
      </c>
      <c r="B913" s="70" t="s">
        <v>51</v>
      </c>
      <c r="C913" s="41">
        <v>86.943923640999998</v>
      </c>
      <c r="D913" s="10" t="str">
        <f t="shared" si="195"/>
        <v>N/A</v>
      </c>
      <c r="E913" s="41">
        <v>90.276592112000003</v>
      </c>
      <c r="F913" s="10" t="str">
        <f t="shared" si="196"/>
        <v>N/A</v>
      </c>
      <c r="G913" s="41">
        <v>90.636057651000002</v>
      </c>
      <c r="H913" s="10" t="str">
        <f t="shared" si="197"/>
        <v>N/A</v>
      </c>
      <c r="I913" s="96">
        <v>3.8330000000000002</v>
      </c>
      <c r="J913" s="96">
        <v>0.3982</v>
      </c>
      <c r="K913" s="11" t="s">
        <v>117</v>
      </c>
      <c r="L913" s="21" t="str">
        <f t="shared" si="198"/>
        <v>Yes</v>
      </c>
    </row>
    <row r="914" spans="1:12">
      <c r="A914" s="153" t="s">
        <v>595</v>
      </c>
      <c r="B914" s="70" t="s">
        <v>51</v>
      </c>
      <c r="C914" s="41">
        <v>93.808107102999998</v>
      </c>
      <c r="D914" s="10" t="str">
        <f t="shared" si="195"/>
        <v>N/A</v>
      </c>
      <c r="E914" s="41">
        <v>94.265168539000001</v>
      </c>
      <c r="F914" s="10" t="str">
        <f t="shared" si="196"/>
        <v>N/A</v>
      </c>
      <c r="G914" s="41">
        <v>94.066047471999994</v>
      </c>
      <c r="H914" s="10" t="str">
        <f t="shared" si="197"/>
        <v>N/A</v>
      </c>
      <c r="I914" s="96">
        <v>0.48720000000000002</v>
      </c>
      <c r="J914" s="96">
        <v>-0.21099999999999999</v>
      </c>
      <c r="K914" s="11" t="s">
        <v>117</v>
      </c>
      <c r="L914" s="21" t="str">
        <f t="shared" si="198"/>
        <v>Yes</v>
      </c>
    </row>
    <row r="915" spans="1:12">
      <c r="A915" s="118" t="s">
        <v>489</v>
      </c>
      <c r="B915" s="70" t="s">
        <v>51</v>
      </c>
      <c r="C915" s="39">
        <v>6.2628326995999997</v>
      </c>
      <c r="D915" s="10" t="str">
        <f t="shared" si="195"/>
        <v>N/A</v>
      </c>
      <c r="E915" s="39">
        <v>0.35714285709999999</v>
      </c>
      <c r="F915" s="10" t="str">
        <f t="shared" si="196"/>
        <v>N/A</v>
      </c>
      <c r="G915" s="39">
        <v>0.3274853801</v>
      </c>
      <c r="H915" s="10" t="str">
        <f t="shared" si="197"/>
        <v>N/A</v>
      </c>
      <c r="I915" s="96">
        <v>-94.3</v>
      </c>
      <c r="J915" s="96">
        <v>-8.3000000000000007</v>
      </c>
      <c r="K915" s="11" t="s">
        <v>117</v>
      </c>
      <c r="L915" s="21" t="str">
        <f t="shared" si="198"/>
        <v>Yes</v>
      </c>
    </row>
    <row r="916" spans="1:12">
      <c r="A916" s="153" t="s">
        <v>592</v>
      </c>
      <c r="B916" s="70" t="s">
        <v>51</v>
      </c>
      <c r="C916" s="39">
        <v>5.7617079889999996</v>
      </c>
      <c r="D916" s="10" t="str">
        <f t="shared" si="195"/>
        <v>N/A</v>
      </c>
      <c r="E916" s="39">
        <v>0.12881508080000001</v>
      </c>
      <c r="F916" s="10" t="str">
        <f t="shared" si="196"/>
        <v>N/A</v>
      </c>
      <c r="G916" s="39">
        <v>0.15787058279999999</v>
      </c>
      <c r="H916" s="10" t="str">
        <f t="shared" si="197"/>
        <v>N/A</v>
      </c>
      <c r="I916" s="96">
        <v>-97.8</v>
      </c>
      <c r="J916" s="96">
        <v>22.56</v>
      </c>
      <c r="K916" s="11" t="s">
        <v>117</v>
      </c>
      <c r="L916" s="21" t="str">
        <f t="shared" si="198"/>
        <v>No</v>
      </c>
    </row>
    <row r="917" spans="1:12">
      <c r="A917" s="153" t="s">
        <v>595</v>
      </c>
      <c r="B917" s="70" t="s">
        <v>51</v>
      </c>
      <c r="C917" s="39">
        <v>6.8499496474999999</v>
      </c>
      <c r="D917" s="10" t="str">
        <f t="shared" si="195"/>
        <v>N/A</v>
      </c>
      <c r="E917" s="39">
        <v>0.56539035309999996</v>
      </c>
      <c r="F917" s="10" t="str">
        <f t="shared" si="196"/>
        <v>N/A</v>
      </c>
      <c r="G917" s="39">
        <v>0.4544131911</v>
      </c>
      <c r="H917" s="10" t="str">
        <f t="shared" si="197"/>
        <v>N/A</v>
      </c>
      <c r="I917" s="96">
        <v>-91.7</v>
      </c>
      <c r="J917" s="96">
        <v>-19.600000000000001</v>
      </c>
      <c r="K917" s="11" t="s">
        <v>117</v>
      </c>
      <c r="L917" s="21" t="str">
        <f t="shared" si="198"/>
        <v>No</v>
      </c>
    </row>
    <row r="918" spans="1:12">
      <c r="A918" s="118" t="s">
        <v>490</v>
      </c>
      <c r="B918" s="70" t="s">
        <v>51</v>
      </c>
      <c r="C918" s="39">
        <v>239.51083861999999</v>
      </c>
      <c r="D918" s="10" t="str">
        <f t="shared" si="195"/>
        <v>N/A</v>
      </c>
      <c r="E918" s="39">
        <v>245.68956229</v>
      </c>
      <c r="F918" s="10" t="str">
        <f t="shared" si="196"/>
        <v>N/A</v>
      </c>
      <c r="G918" s="39">
        <v>245.53412397</v>
      </c>
      <c r="H918" s="10" t="str">
        <f t="shared" si="197"/>
        <v>N/A</v>
      </c>
      <c r="I918" s="96">
        <v>2.58</v>
      </c>
      <c r="J918" s="96">
        <v>-6.3E-2</v>
      </c>
      <c r="K918" s="11" t="s">
        <v>117</v>
      </c>
      <c r="L918" s="21" t="str">
        <f t="shared" si="198"/>
        <v>Yes</v>
      </c>
    </row>
    <row r="919" spans="1:12">
      <c r="A919" s="153" t="s">
        <v>592</v>
      </c>
      <c r="B919" s="70" t="s">
        <v>51</v>
      </c>
      <c r="C919" s="39">
        <v>237.17423056999999</v>
      </c>
      <c r="D919" s="10" t="str">
        <f t="shared" si="195"/>
        <v>N/A</v>
      </c>
      <c r="E919" s="39">
        <v>243.73495586999999</v>
      </c>
      <c r="F919" s="10" t="str">
        <f t="shared" si="196"/>
        <v>N/A</v>
      </c>
      <c r="G919" s="39">
        <v>243.19962335</v>
      </c>
      <c r="H919" s="10" t="str">
        <f t="shared" si="197"/>
        <v>N/A</v>
      </c>
      <c r="I919" s="96">
        <v>2.766</v>
      </c>
      <c r="J919" s="96">
        <v>-0.22</v>
      </c>
      <c r="K919" s="11" t="s">
        <v>117</v>
      </c>
      <c r="L919" s="21" t="str">
        <f t="shared" si="198"/>
        <v>Yes</v>
      </c>
    </row>
    <row r="920" spans="1:12">
      <c r="A920" s="153" t="s">
        <v>595</v>
      </c>
      <c r="B920" s="101" t="s">
        <v>51</v>
      </c>
      <c r="C920" s="67">
        <v>253.67675378000001</v>
      </c>
      <c r="D920" s="52" t="str">
        <f t="shared" si="195"/>
        <v>N/A</v>
      </c>
      <c r="E920" s="67">
        <v>257.68776371000001</v>
      </c>
      <c r="F920" s="52" t="str">
        <f t="shared" si="196"/>
        <v>N/A</v>
      </c>
      <c r="G920" s="67">
        <v>260.84345479000001</v>
      </c>
      <c r="H920" s="52" t="str">
        <f t="shared" si="197"/>
        <v>N/A</v>
      </c>
      <c r="I920" s="102">
        <v>1.581</v>
      </c>
      <c r="J920" s="102">
        <v>1.2250000000000001</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1</v>
      </c>
      <c r="F922" s="10" t="str">
        <f t="shared" ref="F922:F932" si="200">IF($B922="N/A","N/A",IF(E922&gt;10,"No",IF(E922&lt;-10,"No","Yes")))</f>
        <v>N/A</v>
      </c>
      <c r="G922" s="39">
        <v>0</v>
      </c>
      <c r="H922" s="10" t="str">
        <f t="shared" ref="H922:H932" si="201">IF($B922="N/A","N/A",IF(G922&gt;10,"No",IF(G922&lt;-10,"No","Yes")))</f>
        <v>N/A</v>
      </c>
      <c r="I922" s="96" t="s">
        <v>51</v>
      </c>
      <c r="J922" s="96">
        <v>-100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1</v>
      </c>
      <c r="F923" s="10" t="str">
        <f t="shared" si="200"/>
        <v>N/A</v>
      </c>
      <c r="G923" s="39">
        <v>0</v>
      </c>
      <c r="H923" s="10" t="str">
        <f t="shared" si="201"/>
        <v>N/A</v>
      </c>
      <c r="I923" s="96" t="s">
        <v>51</v>
      </c>
      <c r="J923" s="96">
        <v>-100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57</v>
      </c>
      <c r="F925" s="10" t="str">
        <f t="shared" si="200"/>
        <v>N/A</v>
      </c>
      <c r="G925" s="39">
        <v>58</v>
      </c>
      <c r="H925" s="10" t="str">
        <f t="shared" si="201"/>
        <v>N/A</v>
      </c>
      <c r="I925" s="96" t="s">
        <v>51</v>
      </c>
      <c r="J925" s="96">
        <v>1.754</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v>
      </c>
      <c r="F927" s="10" t="str">
        <f t="shared" si="200"/>
        <v>N/A</v>
      </c>
      <c r="G927" s="39">
        <v>2</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1616246</v>
      </c>
      <c r="F928" s="103" t="str">
        <f t="shared" si="200"/>
        <v>N/A</v>
      </c>
      <c r="G928" s="65">
        <v>444393</v>
      </c>
      <c r="H928" s="103" t="str">
        <f t="shared" si="201"/>
        <v>N/A</v>
      </c>
      <c r="I928" s="104" t="s">
        <v>51</v>
      </c>
      <c r="J928" s="104">
        <v>-72.5</v>
      </c>
      <c r="K928" s="63" t="s">
        <v>51</v>
      </c>
      <c r="L928" s="138" t="str">
        <f t="shared" si="202"/>
        <v>N/A</v>
      </c>
    </row>
    <row r="929" spans="1:12">
      <c r="A929" s="153" t="s">
        <v>642</v>
      </c>
      <c r="B929" s="114" t="s">
        <v>51</v>
      </c>
      <c r="C929" s="65" t="s">
        <v>51</v>
      </c>
      <c r="D929" s="103" t="str">
        <f t="shared" si="199"/>
        <v>N/A</v>
      </c>
      <c r="E929" s="65">
        <v>390802</v>
      </c>
      <c r="F929" s="103" t="str">
        <f t="shared" si="200"/>
        <v>N/A</v>
      </c>
      <c r="G929" s="65">
        <v>342775</v>
      </c>
      <c r="H929" s="103" t="str">
        <f t="shared" si="201"/>
        <v>N/A</v>
      </c>
      <c r="I929" s="104" t="s">
        <v>51</v>
      </c>
      <c r="J929" s="104">
        <v>-12.3</v>
      </c>
      <c r="K929" s="63" t="s">
        <v>51</v>
      </c>
      <c r="L929" s="138" t="str">
        <f t="shared" si="202"/>
        <v>N/A</v>
      </c>
    </row>
    <row r="930" spans="1:12">
      <c r="A930" s="153" t="s">
        <v>636</v>
      </c>
      <c r="B930" s="114" t="s">
        <v>51</v>
      </c>
      <c r="C930" s="65" t="s">
        <v>51</v>
      </c>
      <c r="D930" s="103" t="str">
        <f t="shared" si="199"/>
        <v>N/A</v>
      </c>
      <c r="E930" s="65">
        <v>379551</v>
      </c>
      <c r="F930" s="103" t="str">
        <f t="shared" si="200"/>
        <v>N/A</v>
      </c>
      <c r="G930" s="65">
        <v>443973</v>
      </c>
      <c r="H930" s="103" t="str">
        <f t="shared" si="201"/>
        <v>N/A</v>
      </c>
      <c r="I930" s="104" t="s">
        <v>51</v>
      </c>
      <c r="J930" s="104">
        <v>16.97</v>
      </c>
      <c r="K930" s="63" t="s">
        <v>51</v>
      </c>
      <c r="L930" s="138" t="str">
        <f t="shared" si="202"/>
        <v>N/A</v>
      </c>
    </row>
    <row r="931" spans="1:12">
      <c r="A931" s="153" t="s">
        <v>248</v>
      </c>
      <c r="B931" s="114" t="s">
        <v>51</v>
      </c>
      <c r="C931" s="65" t="s">
        <v>51</v>
      </c>
      <c r="D931" s="103" t="str">
        <f t="shared" si="199"/>
        <v>N/A</v>
      </c>
      <c r="E931" s="65">
        <v>72569</v>
      </c>
      <c r="F931" s="103" t="str">
        <f t="shared" si="200"/>
        <v>N/A</v>
      </c>
      <c r="G931" s="65">
        <v>65900</v>
      </c>
      <c r="H931" s="103" t="str">
        <f t="shared" si="201"/>
        <v>N/A</v>
      </c>
      <c r="I931" s="104" t="s">
        <v>51</v>
      </c>
      <c r="J931" s="104">
        <v>-9.19</v>
      </c>
      <c r="K931" s="63" t="s">
        <v>51</v>
      </c>
      <c r="L931" s="138" t="str">
        <f t="shared" si="202"/>
        <v>N/A</v>
      </c>
    </row>
    <row r="932" spans="1:12">
      <c r="A932" s="153" t="s">
        <v>637</v>
      </c>
      <c r="B932" s="114" t="s">
        <v>51</v>
      </c>
      <c r="C932" s="65" t="s">
        <v>51</v>
      </c>
      <c r="D932" s="103" t="str">
        <f t="shared" si="199"/>
        <v>N/A</v>
      </c>
      <c r="E932" s="65">
        <v>1616246</v>
      </c>
      <c r="F932" s="103" t="str">
        <f t="shared" si="200"/>
        <v>N/A</v>
      </c>
      <c r="G932" s="65">
        <v>271400</v>
      </c>
      <c r="H932" s="103" t="str">
        <f t="shared" si="201"/>
        <v>N/A</v>
      </c>
      <c r="I932" s="104" t="s">
        <v>51</v>
      </c>
      <c r="J932" s="104">
        <v>-83.2</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119329</v>
      </c>
      <c r="D934" s="103" t="str">
        <f t="shared" ref="D934:D948" si="203">IF($B934="N/A","N/A",IF(C934&gt;10,"No",IF(C934&lt;-10,"No","Yes")))</f>
        <v>N/A</v>
      </c>
      <c r="E934" s="65">
        <v>32191</v>
      </c>
      <c r="F934" s="103" t="str">
        <f t="shared" ref="F934:F948" si="204">IF($B934="N/A","N/A",IF(E934&gt;10,"No",IF(E934&lt;-10,"No","Yes")))</f>
        <v>N/A</v>
      </c>
      <c r="G934" s="65">
        <v>33139</v>
      </c>
      <c r="H934" s="103" t="str">
        <f t="shared" ref="H934:H948" si="205">IF($B934="N/A","N/A",IF(G934&gt;10,"No",IF(G934&lt;-10,"No","Yes")))</f>
        <v>N/A</v>
      </c>
      <c r="I934" s="104">
        <v>-73</v>
      </c>
      <c r="J934" s="104">
        <v>2.9449999999999998</v>
      </c>
      <c r="K934" s="66" t="s">
        <v>117</v>
      </c>
      <c r="L934" s="138" t="str">
        <f t="shared" ref="L934:L948" si="206">IF(J934="Div by 0", "N/A", IF(K934="N/A","N/A", IF(J934&gt;VALUE(MID(K934,1,2)), "No", IF(J934&lt;-1*VALUE(MID(K934,1,2)), "No", "Yes"))))</f>
        <v>Yes</v>
      </c>
    </row>
    <row r="935" spans="1:12">
      <c r="A935" s="118" t="s">
        <v>644</v>
      </c>
      <c r="B935" s="70" t="s">
        <v>51</v>
      </c>
      <c r="C935" s="39">
        <v>539</v>
      </c>
      <c r="D935" s="10" t="str">
        <f t="shared" si="203"/>
        <v>N/A</v>
      </c>
      <c r="E935" s="39">
        <v>229</v>
      </c>
      <c r="F935" s="10" t="str">
        <f t="shared" si="204"/>
        <v>N/A</v>
      </c>
      <c r="G935" s="39">
        <v>225</v>
      </c>
      <c r="H935" s="10" t="str">
        <f t="shared" si="205"/>
        <v>N/A</v>
      </c>
      <c r="I935" s="96">
        <v>-57.5</v>
      </c>
      <c r="J935" s="96">
        <v>-1.75</v>
      </c>
      <c r="K935" s="11" t="s">
        <v>117</v>
      </c>
      <c r="L935" s="21" t="str">
        <f t="shared" si="206"/>
        <v>Yes</v>
      </c>
    </row>
    <row r="936" spans="1:12">
      <c r="A936" s="118" t="s">
        <v>645</v>
      </c>
      <c r="B936" s="70" t="s">
        <v>51</v>
      </c>
      <c r="C936" s="40">
        <v>221.38961039</v>
      </c>
      <c r="D936" s="10" t="str">
        <f t="shared" si="203"/>
        <v>N/A</v>
      </c>
      <c r="E936" s="40">
        <v>140.57205239999999</v>
      </c>
      <c r="F936" s="10" t="str">
        <f t="shared" si="204"/>
        <v>N/A</v>
      </c>
      <c r="G936" s="40">
        <v>147.28444443999999</v>
      </c>
      <c r="H936" s="10" t="str">
        <f t="shared" si="205"/>
        <v>N/A</v>
      </c>
      <c r="I936" s="96">
        <v>-36.5</v>
      </c>
      <c r="J936" s="96">
        <v>4.7750000000000004</v>
      </c>
      <c r="K936" s="11" t="s">
        <v>117</v>
      </c>
      <c r="L936" s="21" t="str">
        <f t="shared" si="206"/>
        <v>Yes</v>
      </c>
    </row>
    <row r="937" spans="1:12">
      <c r="A937" s="118" t="s">
        <v>646</v>
      </c>
      <c r="B937" s="70" t="s">
        <v>51</v>
      </c>
      <c r="C937" s="40">
        <v>653302</v>
      </c>
      <c r="D937" s="10" t="str">
        <f t="shared" si="203"/>
        <v>N/A</v>
      </c>
      <c r="E937" s="40">
        <v>732195</v>
      </c>
      <c r="F937" s="10" t="str">
        <f t="shared" si="204"/>
        <v>N/A</v>
      </c>
      <c r="G937" s="40">
        <v>731737</v>
      </c>
      <c r="H937" s="10" t="str">
        <f t="shared" si="205"/>
        <v>N/A</v>
      </c>
      <c r="I937" s="96">
        <v>12.08</v>
      </c>
      <c r="J937" s="96">
        <v>-6.3E-2</v>
      </c>
      <c r="K937" s="11" t="s">
        <v>117</v>
      </c>
      <c r="L937" s="21" t="str">
        <f t="shared" si="206"/>
        <v>Yes</v>
      </c>
    </row>
    <row r="938" spans="1:12">
      <c r="A938" s="118" t="s">
        <v>647</v>
      </c>
      <c r="B938" s="70" t="s">
        <v>51</v>
      </c>
      <c r="C938" s="39">
        <v>3231</v>
      </c>
      <c r="D938" s="10" t="str">
        <f t="shared" si="203"/>
        <v>N/A</v>
      </c>
      <c r="E938" s="39">
        <v>3375</v>
      </c>
      <c r="F938" s="10" t="str">
        <f t="shared" si="204"/>
        <v>N/A</v>
      </c>
      <c r="G938" s="39">
        <v>3375</v>
      </c>
      <c r="H938" s="10" t="str">
        <f t="shared" si="205"/>
        <v>N/A</v>
      </c>
      <c r="I938" s="96">
        <v>4.4569999999999999</v>
      </c>
      <c r="J938" s="96">
        <v>0</v>
      </c>
      <c r="K938" s="11" t="s">
        <v>117</v>
      </c>
      <c r="L938" s="21" t="str">
        <f t="shared" si="206"/>
        <v>Yes</v>
      </c>
    </row>
    <row r="939" spans="1:12">
      <c r="A939" s="118" t="s">
        <v>648</v>
      </c>
      <c r="B939" s="70" t="s">
        <v>51</v>
      </c>
      <c r="C939" s="40">
        <v>202.19808108999999</v>
      </c>
      <c r="D939" s="10" t="str">
        <f t="shared" si="203"/>
        <v>N/A</v>
      </c>
      <c r="E939" s="40">
        <v>216.94666667000001</v>
      </c>
      <c r="F939" s="10" t="str">
        <f t="shared" si="204"/>
        <v>N/A</v>
      </c>
      <c r="G939" s="40">
        <v>216.81096296000001</v>
      </c>
      <c r="H939" s="10" t="str">
        <f t="shared" si="205"/>
        <v>N/A</v>
      </c>
      <c r="I939" s="96">
        <v>7.2939999999999996</v>
      </c>
      <c r="J939" s="96">
        <v>-6.3E-2</v>
      </c>
      <c r="K939" s="11" t="s">
        <v>117</v>
      </c>
      <c r="L939" s="21" t="str">
        <f t="shared" si="206"/>
        <v>Yes</v>
      </c>
    </row>
    <row r="940" spans="1:12">
      <c r="A940" s="118" t="s">
        <v>658</v>
      </c>
      <c r="B940" s="70" t="s">
        <v>51</v>
      </c>
      <c r="C940" s="40">
        <v>493860</v>
      </c>
      <c r="D940" s="10" t="str">
        <f t="shared" si="203"/>
        <v>N/A</v>
      </c>
      <c r="E940" s="40">
        <v>652288</v>
      </c>
      <c r="F940" s="10" t="str">
        <f t="shared" si="204"/>
        <v>N/A</v>
      </c>
      <c r="G940" s="40">
        <v>821418</v>
      </c>
      <c r="H940" s="10" t="str">
        <f t="shared" si="205"/>
        <v>N/A</v>
      </c>
      <c r="I940" s="96">
        <v>32.08</v>
      </c>
      <c r="J940" s="96">
        <v>25.93</v>
      </c>
      <c r="K940" s="11" t="s">
        <v>117</v>
      </c>
      <c r="L940" s="21" t="str">
        <f t="shared" si="206"/>
        <v>No</v>
      </c>
    </row>
    <row r="941" spans="1:12">
      <c r="A941" s="118" t="s">
        <v>660</v>
      </c>
      <c r="B941" s="70" t="s">
        <v>51</v>
      </c>
      <c r="C941" s="39">
        <v>1812</v>
      </c>
      <c r="D941" s="10" t="str">
        <f t="shared" si="203"/>
        <v>N/A</v>
      </c>
      <c r="E941" s="39">
        <v>2158</v>
      </c>
      <c r="F941" s="10" t="str">
        <f t="shared" si="204"/>
        <v>N/A</v>
      </c>
      <c r="G941" s="39">
        <v>2495</v>
      </c>
      <c r="H941" s="10" t="str">
        <f t="shared" si="205"/>
        <v>N/A</v>
      </c>
      <c r="I941" s="96">
        <v>19.09</v>
      </c>
      <c r="J941" s="96">
        <v>15.62</v>
      </c>
      <c r="K941" s="11" t="s">
        <v>117</v>
      </c>
      <c r="L941" s="21" t="str">
        <f t="shared" si="206"/>
        <v>No</v>
      </c>
    </row>
    <row r="942" spans="1:12">
      <c r="A942" s="118" t="s">
        <v>659</v>
      </c>
      <c r="B942" s="70" t="s">
        <v>51</v>
      </c>
      <c r="C942" s="40">
        <v>272.54966887</v>
      </c>
      <c r="D942" s="10" t="str">
        <f t="shared" si="203"/>
        <v>N/A</v>
      </c>
      <c r="E942" s="40">
        <v>302.26506024000003</v>
      </c>
      <c r="F942" s="10" t="str">
        <f t="shared" si="204"/>
        <v>N/A</v>
      </c>
      <c r="G942" s="40">
        <v>329.22565129999998</v>
      </c>
      <c r="H942" s="10" t="str">
        <f t="shared" si="205"/>
        <v>N/A</v>
      </c>
      <c r="I942" s="96">
        <v>10.9</v>
      </c>
      <c r="J942" s="96">
        <v>8.92</v>
      </c>
      <c r="K942" s="11" t="s">
        <v>117</v>
      </c>
      <c r="L942" s="21" t="str">
        <f t="shared" si="206"/>
        <v>Yes</v>
      </c>
    </row>
    <row r="943" spans="1:12">
      <c r="A943" s="118" t="s">
        <v>649</v>
      </c>
      <c r="B943" s="70" t="s">
        <v>51</v>
      </c>
      <c r="C943" s="40">
        <v>395523</v>
      </c>
      <c r="D943" s="10" t="str">
        <f t="shared" si="203"/>
        <v>N/A</v>
      </c>
      <c r="E943" s="40">
        <v>250825</v>
      </c>
      <c r="F943" s="10" t="str">
        <f t="shared" si="204"/>
        <v>N/A</v>
      </c>
      <c r="G943" s="40">
        <v>273402</v>
      </c>
      <c r="H943" s="10" t="str">
        <f t="shared" si="205"/>
        <v>N/A</v>
      </c>
      <c r="I943" s="96">
        <v>-36.6</v>
      </c>
      <c r="J943" s="96">
        <v>9.0009999999999994</v>
      </c>
      <c r="K943" s="11" t="s">
        <v>117</v>
      </c>
      <c r="L943" s="21" t="str">
        <f t="shared" si="206"/>
        <v>Yes</v>
      </c>
    </row>
    <row r="944" spans="1:12">
      <c r="A944" s="118" t="s">
        <v>650</v>
      </c>
      <c r="B944" s="70" t="s">
        <v>51</v>
      </c>
      <c r="C944" s="39">
        <v>213</v>
      </c>
      <c r="D944" s="10" t="str">
        <f t="shared" si="203"/>
        <v>N/A</v>
      </c>
      <c r="E944" s="39">
        <v>204</v>
      </c>
      <c r="F944" s="10" t="str">
        <f t="shared" si="204"/>
        <v>N/A</v>
      </c>
      <c r="G944" s="39">
        <v>202</v>
      </c>
      <c r="H944" s="10" t="str">
        <f t="shared" si="205"/>
        <v>N/A</v>
      </c>
      <c r="I944" s="96">
        <v>-4.2300000000000004</v>
      </c>
      <c r="J944" s="96">
        <v>-0.98</v>
      </c>
      <c r="K944" s="11" t="s">
        <v>117</v>
      </c>
      <c r="L944" s="21" t="str">
        <f t="shared" si="206"/>
        <v>Yes</v>
      </c>
    </row>
    <row r="945" spans="1:12">
      <c r="A945" s="118" t="s">
        <v>651</v>
      </c>
      <c r="B945" s="70" t="s">
        <v>51</v>
      </c>
      <c r="C945" s="40">
        <v>1856.915493</v>
      </c>
      <c r="D945" s="10" t="str">
        <f t="shared" si="203"/>
        <v>N/A</v>
      </c>
      <c r="E945" s="40">
        <v>1229.5343137</v>
      </c>
      <c r="F945" s="10" t="str">
        <f t="shared" si="204"/>
        <v>N/A</v>
      </c>
      <c r="G945" s="40">
        <v>1353.4752475</v>
      </c>
      <c r="H945" s="10" t="str">
        <f t="shared" si="205"/>
        <v>N/A</v>
      </c>
      <c r="I945" s="96">
        <v>-33.799999999999997</v>
      </c>
      <c r="J945" s="96">
        <v>10.08</v>
      </c>
      <c r="K945" s="11" t="s">
        <v>117</v>
      </c>
      <c r="L945" s="21" t="str">
        <f t="shared" si="206"/>
        <v>Yes</v>
      </c>
    </row>
    <row r="946" spans="1:12">
      <c r="A946" s="118" t="s">
        <v>960</v>
      </c>
      <c r="B946" s="70" t="s">
        <v>51</v>
      </c>
      <c r="C946" s="40">
        <v>63200393</v>
      </c>
      <c r="D946" s="10" t="str">
        <f t="shared" si="203"/>
        <v>N/A</v>
      </c>
      <c r="E946" s="40">
        <v>84003058</v>
      </c>
      <c r="F946" s="10" t="str">
        <f t="shared" si="204"/>
        <v>N/A</v>
      </c>
      <c r="G946" s="40">
        <v>90394176</v>
      </c>
      <c r="H946" s="10" t="str">
        <f t="shared" si="205"/>
        <v>N/A</v>
      </c>
      <c r="I946" s="96">
        <v>32.92</v>
      </c>
      <c r="J946" s="96">
        <v>7.6079999999999997</v>
      </c>
      <c r="K946" s="11" t="s">
        <v>117</v>
      </c>
      <c r="L946" s="21" t="str">
        <f t="shared" si="206"/>
        <v>Yes</v>
      </c>
    </row>
    <row r="947" spans="1:12">
      <c r="A947" s="118" t="s">
        <v>652</v>
      </c>
      <c r="B947" s="70" t="s">
        <v>51</v>
      </c>
      <c r="C947" s="39">
        <v>7002</v>
      </c>
      <c r="D947" s="10" t="str">
        <f t="shared" si="203"/>
        <v>N/A</v>
      </c>
      <c r="E947" s="39">
        <v>7417</v>
      </c>
      <c r="F947" s="10" t="str">
        <f t="shared" si="204"/>
        <v>N/A</v>
      </c>
      <c r="G947" s="39">
        <v>7603</v>
      </c>
      <c r="H947" s="10" t="str">
        <f t="shared" si="205"/>
        <v>N/A</v>
      </c>
      <c r="I947" s="96">
        <v>5.9269999999999996</v>
      </c>
      <c r="J947" s="96">
        <v>2.508</v>
      </c>
      <c r="K947" s="11" t="s">
        <v>117</v>
      </c>
      <c r="L947" s="21" t="str">
        <f t="shared" si="206"/>
        <v>Yes</v>
      </c>
    </row>
    <row r="948" spans="1:12">
      <c r="A948" s="118" t="s">
        <v>653</v>
      </c>
      <c r="B948" s="101" t="s">
        <v>51</v>
      </c>
      <c r="C948" s="44">
        <v>9026.0487004000006</v>
      </c>
      <c r="D948" s="52" t="str">
        <f t="shared" si="203"/>
        <v>N/A</v>
      </c>
      <c r="E948" s="44">
        <v>11325.745988999999</v>
      </c>
      <c r="F948" s="52" t="str">
        <f t="shared" si="204"/>
        <v>N/A</v>
      </c>
      <c r="G948" s="44">
        <v>11889.277391</v>
      </c>
      <c r="H948" s="52" t="str">
        <f t="shared" si="205"/>
        <v>N/A</v>
      </c>
      <c r="I948" s="102">
        <v>25.48</v>
      </c>
      <c r="J948" s="102">
        <v>4.976</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88787562</v>
      </c>
      <c r="D950" s="10" t="str">
        <f t="shared" ref="D950:D965" si="207">IF($B950="N/A","N/A",IF(C950&gt;10,"No",IF(C950&lt;-10,"No","Yes")))</f>
        <v>N/A</v>
      </c>
      <c r="E950" s="40">
        <v>101772957</v>
      </c>
      <c r="F950" s="10" t="str">
        <f t="shared" ref="F950:F965" si="208">IF($B950="N/A","N/A",IF(E950&gt;10,"No",IF(E950&lt;-10,"No","Yes")))</f>
        <v>N/A</v>
      </c>
      <c r="G950" s="40">
        <v>108643078</v>
      </c>
      <c r="H950" s="10" t="str">
        <f t="shared" ref="H950:H965" si="209">IF($B950="N/A","N/A",IF(G950&gt;10,"No",IF(G950&lt;-10,"No","Yes")))</f>
        <v>N/A</v>
      </c>
      <c r="I950" s="96">
        <v>14.63</v>
      </c>
      <c r="J950" s="96">
        <v>6.75</v>
      </c>
      <c r="K950" s="11" t="s">
        <v>117</v>
      </c>
      <c r="L950" s="21" t="str">
        <f t="shared" ref="L950:L965" si="210">IF(J950="Div by 0", "N/A", IF(K950="N/A","N/A", IF(J950&gt;VALUE(MID(K950,1,2)), "No", IF(J950&lt;-1*VALUE(MID(K950,1,2)), "No", "Yes"))))</f>
        <v>Yes</v>
      </c>
    </row>
    <row r="951" spans="1:12">
      <c r="A951" s="111" t="s">
        <v>492</v>
      </c>
      <c r="B951" s="70" t="s">
        <v>51</v>
      </c>
      <c r="C951" s="39">
        <v>8553</v>
      </c>
      <c r="D951" s="10" t="str">
        <f t="shared" si="207"/>
        <v>N/A</v>
      </c>
      <c r="E951" s="39">
        <v>8870</v>
      </c>
      <c r="F951" s="10" t="str">
        <f t="shared" si="208"/>
        <v>N/A</v>
      </c>
      <c r="G951" s="39">
        <v>9182</v>
      </c>
      <c r="H951" s="10" t="str">
        <f t="shared" si="209"/>
        <v>N/A</v>
      </c>
      <c r="I951" s="96">
        <v>3.706</v>
      </c>
      <c r="J951" s="96">
        <v>3.5169999999999999</v>
      </c>
      <c r="K951" s="11" t="s">
        <v>117</v>
      </c>
      <c r="L951" s="21" t="str">
        <f t="shared" si="210"/>
        <v>Yes</v>
      </c>
    </row>
    <row r="952" spans="1:12">
      <c r="A952" s="111" t="s">
        <v>844</v>
      </c>
      <c r="B952" s="70" t="s">
        <v>51</v>
      </c>
      <c r="C952" s="40">
        <v>10380.867765999999</v>
      </c>
      <c r="D952" s="10" t="str">
        <f t="shared" si="207"/>
        <v>N/A</v>
      </c>
      <c r="E952" s="40">
        <v>11473.839572000001</v>
      </c>
      <c r="F952" s="10" t="str">
        <f t="shared" si="208"/>
        <v>N/A</v>
      </c>
      <c r="G952" s="40">
        <v>11832.180135000001</v>
      </c>
      <c r="H952" s="10" t="str">
        <f t="shared" si="209"/>
        <v>N/A</v>
      </c>
      <c r="I952" s="96">
        <v>10.53</v>
      </c>
      <c r="J952" s="96">
        <v>3.1230000000000002</v>
      </c>
      <c r="K952" s="11" t="s">
        <v>117</v>
      </c>
      <c r="L952" s="21" t="str">
        <f t="shared" si="210"/>
        <v>Yes</v>
      </c>
    </row>
    <row r="953" spans="1:12">
      <c r="A953" s="153" t="s">
        <v>592</v>
      </c>
      <c r="B953" s="70" t="s">
        <v>51</v>
      </c>
      <c r="C953" s="40">
        <v>8279.5467656000001</v>
      </c>
      <c r="D953" s="10" t="str">
        <f t="shared" si="207"/>
        <v>N/A</v>
      </c>
      <c r="E953" s="40">
        <v>9351.2948875000002</v>
      </c>
      <c r="F953" s="10" t="str">
        <f t="shared" si="208"/>
        <v>N/A</v>
      </c>
      <c r="G953" s="40">
        <v>9550.2263500000008</v>
      </c>
      <c r="H953" s="10" t="str">
        <f t="shared" si="209"/>
        <v>N/A</v>
      </c>
      <c r="I953" s="96">
        <v>12.94</v>
      </c>
      <c r="J953" s="96">
        <v>2.1269999999999998</v>
      </c>
      <c r="K953" s="11" t="s">
        <v>117</v>
      </c>
      <c r="L953" s="21" t="str">
        <f t="shared" si="210"/>
        <v>Yes</v>
      </c>
    </row>
    <row r="954" spans="1:12">
      <c r="A954" s="153" t="s">
        <v>595</v>
      </c>
      <c r="B954" s="70" t="s">
        <v>51</v>
      </c>
      <c r="C954" s="40">
        <v>13158.607259</v>
      </c>
      <c r="D954" s="10" t="str">
        <f t="shared" si="207"/>
        <v>N/A</v>
      </c>
      <c r="E954" s="40">
        <v>14119.836148</v>
      </c>
      <c r="F954" s="10" t="str">
        <f t="shared" si="208"/>
        <v>N/A</v>
      </c>
      <c r="G954" s="40">
        <v>14499.169255999999</v>
      </c>
      <c r="H954" s="10" t="str">
        <f t="shared" si="209"/>
        <v>N/A</v>
      </c>
      <c r="I954" s="96">
        <v>7.3049999999999997</v>
      </c>
      <c r="J954" s="96">
        <v>2.6869999999999998</v>
      </c>
      <c r="K954" s="11" t="s">
        <v>117</v>
      </c>
      <c r="L954" s="21" t="str">
        <f t="shared" si="210"/>
        <v>Yes</v>
      </c>
    </row>
    <row r="955" spans="1:12">
      <c r="A955" s="118" t="s">
        <v>493</v>
      </c>
      <c r="B955" s="70" t="s">
        <v>51</v>
      </c>
      <c r="C955" s="21">
        <v>37.763256656000003</v>
      </c>
      <c r="D955" s="10" t="str">
        <f t="shared" si="207"/>
        <v>N/A</v>
      </c>
      <c r="E955" s="21">
        <v>38.501606041999999</v>
      </c>
      <c r="F955" s="10" t="str">
        <f t="shared" si="208"/>
        <v>N/A</v>
      </c>
      <c r="G955" s="21">
        <v>39.266164899000003</v>
      </c>
      <c r="H955" s="10" t="str">
        <f t="shared" si="209"/>
        <v>N/A</v>
      </c>
      <c r="I955" s="96">
        <v>1.9550000000000001</v>
      </c>
      <c r="J955" s="96">
        <v>1.986</v>
      </c>
      <c r="K955" s="11" t="s">
        <v>117</v>
      </c>
      <c r="L955" s="21" t="str">
        <f t="shared" si="210"/>
        <v>Yes</v>
      </c>
    </row>
    <row r="956" spans="1:12">
      <c r="A956" s="153" t="s">
        <v>592</v>
      </c>
      <c r="B956" s="70" t="s">
        <v>51</v>
      </c>
      <c r="C956" s="21">
        <v>41.366967785999996</v>
      </c>
      <c r="D956" s="10" t="str">
        <f t="shared" si="207"/>
        <v>N/A</v>
      </c>
      <c r="E956" s="21">
        <v>41.744920608000001</v>
      </c>
      <c r="F956" s="10" t="str">
        <f t="shared" si="208"/>
        <v>N/A</v>
      </c>
      <c r="G956" s="21">
        <v>42.513161300999997</v>
      </c>
      <c r="H956" s="10" t="str">
        <f t="shared" si="209"/>
        <v>N/A</v>
      </c>
      <c r="I956" s="96">
        <v>0.91369999999999996</v>
      </c>
      <c r="J956" s="96">
        <v>1.84</v>
      </c>
      <c r="K956" s="11" t="s">
        <v>117</v>
      </c>
      <c r="L956" s="21" t="str">
        <f t="shared" si="210"/>
        <v>Yes</v>
      </c>
    </row>
    <row r="957" spans="1:12">
      <c r="A957" s="153" t="s">
        <v>595</v>
      </c>
      <c r="B957" s="70" t="s">
        <v>51</v>
      </c>
      <c r="C957" s="21">
        <v>34.325027890999998</v>
      </c>
      <c r="D957" s="10" t="str">
        <f t="shared" si="207"/>
        <v>N/A</v>
      </c>
      <c r="E957" s="21">
        <v>35.658426966</v>
      </c>
      <c r="F957" s="10" t="str">
        <f t="shared" si="208"/>
        <v>N/A</v>
      </c>
      <c r="G957" s="21">
        <v>36.53250774</v>
      </c>
      <c r="H957" s="10" t="str">
        <f t="shared" si="209"/>
        <v>N/A</v>
      </c>
      <c r="I957" s="96">
        <v>3.8849999999999998</v>
      </c>
      <c r="J957" s="96">
        <v>2.4510000000000001</v>
      </c>
      <c r="K957" s="11" t="s">
        <v>117</v>
      </c>
      <c r="L957" s="21" t="str">
        <f t="shared" si="210"/>
        <v>Yes</v>
      </c>
    </row>
    <row r="958" spans="1:12" ht="12.75" customHeight="1">
      <c r="A958" s="111" t="s">
        <v>840</v>
      </c>
      <c r="B958" s="70" t="s">
        <v>51</v>
      </c>
      <c r="C958" s="40">
        <v>63200393</v>
      </c>
      <c r="D958" s="10" t="str">
        <f t="shared" si="207"/>
        <v>N/A</v>
      </c>
      <c r="E958" s="40">
        <v>84003058</v>
      </c>
      <c r="F958" s="10" t="str">
        <f t="shared" si="208"/>
        <v>N/A</v>
      </c>
      <c r="G958" s="40">
        <v>90394176</v>
      </c>
      <c r="H958" s="10" t="str">
        <f t="shared" si="209"/>
        <v>N/A</v>
      </c>
      <c r="I958" s="96">
        <v>32.92</v>
      </c>
      <c r="J958" s="96">
        <v>7.6079999999999997</v>
      </c>
      <c r="K958" s="11" t="s">
        <v>117</v>
      </c>
      <c r="L958" s="21" t="str">
        <f t="shared" si="210"/>
        <v>Yes</v>
      </c>
    </row>
    <row r="959" spans="1:12" ht="13.5" customHeight="1">
      <c r="A959" s="190" t="s">
        <v>967</v>
      </c>
      <c r="B959" s="70" t="s">
        <v>51</v>
      </c>
      <c r="C959" s="39">
        <v>7002</v>
      </c>
      <c r="D959" s="10" t="str">
        <f t="shared" si="207"/>
        <v>N/A</v>
      </c>
      <c r="E959" s="39">
        <v>7417</v>
      </c>
      <c r="F959" s="10" t="str">
        <f t="shared" si="208"/>
        <v>N/A</v>
      </c>
      <c r="G959" s="39">
        <v>7603</v>
      </c>
      <c r="H959" s="10" t="str">
        <f t="shared" si="209"/>
        <v>N/A</v>
      </c>
      <c r="I959" s="96">
        <v>5.9269999999999996</v>
      </c>
      <c r="J959" s="96">
        <v>2.508</v>
      </c>
      <c r="K959" s="11" t="s">
        <v>117</v>
      </c>
      <c r="L959" s="21" t="str">
        <f t="shared" si="210"/>
        <v>Yes</v>
      </c>
    </row>
    <row r="960" spans="1:12" ht="25.5">
      <c r="A960" s="111" t="s">
        <v>845</v>
      </c>
      <c r="B960" s="70" t="s">
        <v>51</v>
      </c>
      <c r="C960" s="40">
        <v>9026.0487004000006</v>
      </c>
      <c r="D960" s="10" t="str">
        <f t="shared" si="207"/>
        <v>N/A</v>
      </c>
      <c r="E960" s="40">
        <v>11325.745988999999</v>
      </c>
      <c r="F960" s="10" t="str">
        <f t="shared" si="208"/>
        <v>N/A</v>
      </c>
      <c r="G960" s="40">
        <v>11889.277391</v>
      </c>
      <c r="H960" s="10" t="str">
        <f t="shared" si="209"/>
        <v>N/A</v>
      </c>
      <c r="I960" s="96">
        <v>25.48</v>
      </c>
      <c r="J960" s="96">
        <v>4.976</v>
      </c>
      <c r="K960" s="11" t="s">
        <v>117</v>
      </c>
      <c r="L960" s="21" t="str">
        <f t="shared" si="210"/>
        <v>Yes</v>
      </c>
    </row>
    <row r="961" spans="1:12">
      <c r="A961" s="153" t="s">
        <v>654</v>
      </c>
      <c r="B961" s="70" t="s">
        <v>51</v>
      </c>
      <c r="C961" s="40">
        <v>6007.7028424</v>
      </c>
      <c r="D961" s="10" t="str">
        <f t="shared" si="207"/>
        <v>N/A</v>
      </c>
      <c r="E961" s="40">
        <v>8151.1820239999997</v>
      </c>
      <c r="F961" s="10" t="str">
        <f t="shared" si="208"/>
        <v>N/A</v>
      </c>
      <c r="G961" s="40">
        <v>8432.2809166999996</v>
      </c>
      <c r="H961" s="10" t="str">
        <f t="shared" si="209"/>
        <v>N/A</v>
      </c>
      <c r="I961" s="96">
        <v>35.68</v>
      </c>
      <c r="J961" s="96">
        <v>3.4489999999999998</v>
      </c>
      <c r="K961" s="11" t="s">
        <v>117</v>
      </c>
      <c r="L961" s="21" t="str">
        <f t="shared" si="210"/>
        <v>Yes</v>
      </c>
    </row>
    <row r="962" spans="1:12">
      <c r="A962" s="153" t="s">
        <v>655</v>
      </c>
      <c r="B962" s="70" t="s">
        <v>51</v>
      </c>
      <c r="C962" s="40">
        <v>13718.536834</v>
      </c>
      <c r="D962" s="10" t="str">
        <f t="shared" si="207"/>
        <v>N/A</v>
      </c>
      <c r="E962" s="40">
        <v>16014.735068</v>
      </c>
      <c r="F962" s="10" t="str">
        <f t="shared" si="208"/>
        <v>N/A</v>
      </c>
      <c r="G962" s="40">
        <v>16660.458529</v>
      </c>
      <c r="H962" s="10" t="str">
        <f t="shared" si="209"/>
        <v>N/A</v>
      </c>
      <c r="I962" s="96">
        <v>16.739999999999998</v>
      </c>
      <c r="J962" s="96">
        <v>4.032</v>
      </c>
      <c r="K962" s="11" t="s">
        <v>117</v>
      </c>
      <c r="L962" s="21" t="str">
        <f t="shared" si="210"/>
        <v>Yes</v>
      </c>
    </row>
    <row r="963" spans="1:12" ht="25.5">
      <c r="A963" s="118" t="s">
        <v>494</v>
      </c>
      <c r="B963" s="70" t="s">
        <v>51</v>
      </c>
      <c r="C963" s="21">
        <v>30.915272197</v>
      </c>
      <c r="D963" s="10" t="str">
        <f t="shared" si="207"/>
        <v>N/A</v>
      </c>
      <c r="E963" s="21">
        <v>32.194634950999998</v>
      </c>
      <c r="F963" s="10" t="str">
        <f t="shared" si="208"/>
        <v>N/A</v>
      </c>
      <c r="G963" s="21">
        <v>32.513684570999999</v>
      </c>
      <c r="H963" s="10" t="str">
        <f t="shared" si="209"/>
        <v>N/A</v>
      </c>
      <c r="I963" s="96">
        <v>4.1379999999999999</v>
      </c>
      <c r="J963" s="96">
        <v>0.99099999999999999</v>
      </c>
      <c r="K963" s="11" t="s">
        <v>117</v>
      </c>
      <c r="L963" s="21" t="str">
        <f t="shared" si="210"/>
        <v>Yes</v>
      </c>
    </row>
    <row r="964" spans="1:12">
      <c r="A964" s="153" t="s">
        <v>592</v>
      </c>
      <c r="B964" s="70" t="s">
        <v>51</v>
      </c>
      <c r="C964" s="21">
        <v>36.279188681999997</v>
      </c>
      <c r="D964" s="10" t="str">
        <f t="shared" si="207"/>
        <v>N/A</v>
      </c>
      <c r="E964" s="21">
        <v>37.707017243999999</v>
      </c>
      <c r="F964" s="10" t="str">
        <f t="shared" si="208"/>
        <v>N/A</v>
      </c>
      <c r="G964" s="21">
        <v>38.034003624999997</v>
      </c>
      <c r="H964" s="10" t="str">
        <f t="shared" si="209"/>
        <v>N/A</v>
      </c>
      <c r="I964" s="96">
        <v>3.9359999999999999</v>
      </c>
      <c r="J964" s="96">
        <v>0.86719999999999997</v>
      </c>
      <c r="K964" s="11" t="s">
        <v>117</v>
      </c>
      <c r="L964" s="21" t="str">
        <f t="shared" si="210"/>
        <v>Yes</v>
      </c>
    </row>
    <row r="965" spans="1:12">
      <c r="A965" s="153" t="s">
        <v>595</v>
      </c>
      <c r="B965" s="70" t="s">
        <v>51</v>
      </c>
      <c r="C965" s="21">
        <v>25.492748234</v>
      </c>
      <c r="D965" s="10" t="str">
        <f t="shared" si="207"/>
        <v>N/A</v>
      </c>
      <c r="E965" s="21">
        <v>26.939325842999999</v>
      </c>
      <c r="F965" s="10" t="str">
        <f t="shared" si="208"/>
        <v>N/A</v>
      </c>
      <c r="G965" s="21">
        <v>27.476780185999999</v>
      </c>
      <c r="H965" s="10" t="str">
        <f t="shared" si="209"/>
        <v>N/A</v>
      </c>
      <c r="I965" s="96">
        <v>5.6740000000000004</v>
      </c>
      <c r="J965" s="96">
        <v>1.9950000000000001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224571</v>
      </c>
      <c r="D967" s="10" t="str">
        <f>IF($B967="N/A","N/A",IF(C967&gt;10,"No",IF(C967&lt;-10,"No","Yes")))</f>
        <v>N/A</v>
      </c>
      <c r="E967" s="45">
        <v>218495</v>
      </c>
      <c r="F967" s="10" t="str">
        <f>IF($B967="N/A","N/A",IF(E967&gt;10,"No",IF(E967&lt;-10,"No","Yes")))</f>
        <v>N/A</v>
      </c>
      <c r="G967" s="45">
        <v>221087</v>
      </c>
      <c r="H967" s="10" t="str">
        <f>IF($B967="N/A","N/A",IF(G967&gt;10,"No",IF(G967&lt;-10,"No","Yes")))</f>
        <v>N/A</v>
      </c>
      <c r="I967" s="96">
        <v>-2.71</v>
      </c>
      <c r="J967" s="96">
        <v>1.1859999999999999</v>
      </c>
      <c r="K967" s="66" t="s">
        <v>117</v>
      </c>
      <c r="L967" s="21" t="str">
        <f t="shared" ref="L967:L1007" si="211">IF(J967="Div by 0", "N/A", IF(K967="N/A","N/A", IF(J967&gt;VALUE(MID(K967,1,2)), "No", IF(J967&lt;-1*VALUE(MID(K967,1,2)), "No", "Yes"))))</f>
        <v>Yes</v>
      </c>
    </row>
    <row r="968" spans="1:12">
      <c r="A968" s="118" t="s">
        <v>39</v>
      </c>
      <c r="B968" s="70" t="s">
        <v>51</v>
      </c>
      <c r="C968" s="39">
        <v>192762</v>
      </c>
      <c r="D968" s="10" t="str">
        <f>IF($B968="N/A","N/A",IF(C968&gt;10,"No",IF(C968&lt;-10,"No","Yes")))</f>
        <v>N/A</v>
      </c>
      <c r="E968" s="39">
        <v>189088</v>
      </c>
      <c r="F968" s="10" t="str">
        <f>IF($B968="N/A","N/A",IF(E968&gt;10,"No",IF(E968&lt;-10,"No","Yes")))</f>
        <v>N/A</v>
      </c>
      <c r="G968" s="39">
        <v>189594</v>
      </c>
      <c r="H968" s="10" t="str">
        <f>IF($B968="N/A","N/A",IF(G968&gt;10,"No",IF(G968&lt;-10,"No","Yes")))</f>
        <v>N/A</v>
      </c>
      <c r="I968" s="96">
        <v>-1.91</v>
      </c>
      <c r="J968" s="96">
        <v>0.2676</v>
      </c>
      <c r="K968" s="11" t="s">
        <v>117</v>
      </c>
      <c r="L968" s="21" t="str">
        <f t="shared" si="211"/>
        <v>Yes</v>
      </c>
    </row>
    <row r="969" spans="1:12">
      <c r="A969" s="118" t="s">
        <v>495</v>
      </c>
      <c r="B969" s="21" t="s">
        <v>112</v>
      </c>
      <c r="C969" s="41">
        <v>85.835659992000004</v>
      </c>
      <c r="D969" s="10" t="str">
        <f>IF($B969="N/A","N/A",IF(C969&gt;90,"No",IF(C969&lt;65,"No","Yes")))</f>
        <v>Yes</v>
      </c>
      <c r="E969" s="41">
        <v>86.541110781</v>
      </c>
      <c r="F969" s="10" t="str">
        <f>IF($B969="N/A","N/A",IF(E969&gt;90,"No",IF(E969&lt;65,"No","Yes")))</f>
        <v>Yes</v>
      </c>
      <c r="G969" s="41">
        <v>85.755381365999995</v>
      </c>
      <c r="H969" s="10" t="str">
        <f>IF($B969="N/A","N/A",IF(G969&gt;90,"No",IF(G969&lt;65,"No","Yes")))</f>
        <v>Yes</v>
      </c>
      <c r="I969" s="96">
        <v>0.82189999999999996</v>
      </c>
      <c r="J969" s="96">
        <v>-0.90800000000000003</v>
      </c>
      <c r="K969" s="11" t="s">
        <v>117</v>
      </c>
      <c r="L969" s="21" t="str">
        <f t="shared" si="211"/>
        <v>Yes</v>
      </c>
    </row>
    <row r="970" spans="1:12">
      <c r="A970" s="118" t="s">
        <v>496</v>
      </c>
      <c r="B970" s="21" t="s">
        <v>111</v>
      </c>
      <c r="C970" s="41">
        <v>95.705973940999996</v>
      </c>
      <c r="D970" s="10" t="str">
        <f>IF($B970="N/A","N/A",IF(C970&gt;100,"No",IF(C970&lt;90,"No","Yes")))</f>
        <v>Yes</v>
      </c>
      <c r="E970" s="41">
        <v>94.786107233999999</v>
      </c>
      <c r="F970" s="10" t="str">
        <f>IF($B970="N/A","N/A",IF(E970&gt;100,"No",IF(E970&lt;90,"No","Yes")))</f>
        <v>Yes</v>
      </c>
      <c r="G970" s="41">
        <v>95.040494280999994</v>
      </c>
      <c r="H970" s="10" t="str">
        <f>IF($B970="N/A","N/A",IF(G970&gt;100,"No",IF(G970&lt;90,"No","Yes")))</f>
        <v>Yes</v>
      </c>
      <c r="I970" s="96">
        <v>-0.96099999999999997</v>
      </c>
      <c r="J970" s="96">
        <v>0.26840000000000003</v>
      </c>
      <c r="K970" s="11" t="s">
        <v>117</v>
      </c>
      <c r="L970" s="21" t="str">
        <f t="shared" si="211"/>
        <v>Yes</v>
      </c>
    </row>
    <row r="971" spans="1:12">
      <c r="A971" s="118" t="s">
        <v>497</v>
      </c>
      <c r="B971" s="21" t="s">
        <v>113</v>
      </c>
      <c r="C971" s="41">
        <v>93.465190393</v>
      </c>
      <c r="D971" s="10" t="str">
        <f>IF($B971="N/A","N/A",IF(C971&gt;100,"No",IF(C971&lt;85,"No","Yes")))</f>
        <v>Yes</v>
      </c>
      <c r="E971" s="41">
        <v>93.512809102999995</v>
      </c>
      <c r="F971" s="10" t="str">
        <f>IF($B971="N/A","N/A",IF(E971&gt;100,"No",IF(E971&lt;85,"No","Yes")))</f>
        <v>Yes</v>
      </c>
      <c r="G971" s="41">
        <v>93.72007198</v>
      </c>
      <c r="H971" s="10" t="str">
        <f>IF($B971="N/A","N/A",IF(G971&gt;100,"No",IF(G971&lt;85,"No","Yes")))</f>
        <v>Yes</v>
      </c>
      <c r="I971" s="96">
        <v>5.0900000000000001E-2</v>
      </c>
      <c r="J971" s="96">
        <v>0.22159999999999999</v>
      </c>
      <c r="K971" s="11" t="s">
        <v>117</v>
      </c>
      <c r="L971" s="21" t="str">
        <f t="shared" si="211"/>
        <v>Yes</v>
      </c>
    </row>
    <row r="972" spans="1:12">
      <c r="A972" s="118" t="s">
        <v>498</v>
      </c>
      <c r="B972" s="21" t="s">
        <v>114</v>
      </c>
      <c r="C972" s="41">
        <v>83.878948081999994</v>
      </c>
      <c r="D972" s="10" t="str">
        <f>IF($B972="N/A","N/A",IF(C972&gt;100,"No",IF(C972&lt;80,"No","Yes")))</f>
        <v>Yes</v>
      </c>
      <c r="E972" s="41">
        <v>84.743100740000003</v>
      </c>
      <c r="F972" s="10" t="str">
        <f>IF($B972="N/A","N/A",IF(E972&gt;100,"No",IF(E972&lt;80,"No","Yes")))</f>
        <v>Yes</v>
      </c>
      <c r="G972" s="41">
        <v>83.408659955999994</v>
      </c>
      <c r="H972" s="10" t="str">
        <f>IF($B972="N/A","N/A",IF(G972&gt;100,"No",IF(G972&lt;80,"No","Yes")))</f>
        <v>Yes</v>
      </c>
      <c r="I972" s="96">
        <v>1.03</v>
      </c>
      <c r="J972" s="96">
        <v>-1.57</v>
      </c>
      <c r="K972" s="11" t="s">
        <v>117</v>
      </c>
      <c r="L972" s="21" t="str">
        <f t="shared" si="211"/>
        <v>Yes</v>
      </c>
    </row>
    <row r="973" spans="1:12">
      <c r="A973" s="118" t="s">
        <v>499</v>
      </c>
      <c r="B973" s="21" t="s">
        <v>114</v>
      </c>
      <c r="C973" s="41">
        <v>83.975458696000004</v>
      </c>
      <c r="D973" s="10" t="str">
        <f>IF($B973="N/A","N/A",IF(C973&gt;100,"No",IF(C973&lt;80,"No","Yes")))</f>
        <v>Yes</v>
      </c>
      <c r="E973" s="41">
        <v>84.576481539</v>
      </c>
      <c r="F973" s="10" t="str">
        <f>IF($B973="N/A","N/A",IF(E973&gt;100,"No",IF(E973&lt;80,"No","Yes")))</f>
        <v>Yes</v>
      </c>
      <c r="G973" s="41">
        <v>84.828342355999993</v>
      </c>
      <c r="H973" s="10" t="str">
        <f>IF($B973="N/A","N/A",IF(G973&gt;100,"No",IF(G973&lt;80,"No","Yes")))</f>
        <v>Yes</v>
      </c>
      <c r="I973" s="96">
        <v>0.7157</v>
      </c>
      <c r="J973" s="96">
        <v>0.29780000000000001</v>
      </c>
      <c r="K973" s="11" t="s">
        <v>117</v>
      </c>
      <c r="L973" s="21" t="str">
        <f t="shared" si="211"/>
        <v>Yes</v>
      </c>
    </row>
    <row r="974" spans="1:12">
      <c r="A974" s="69" t="s">
        <v>500</v>
      </c>
      <c r="B974" s="70" t="s">
        <v>51</v>
      </c>
      <c r="C974" s="39">
        <v>174163.69</v>
      </c>
      <c r="D974" s="10" t="str">
        <f t="shared" ref="D974:D1005" si="212">IF($B974="N/A","N/A",IF(C974&gt;10,"No",IF(C974&lt;-10,"No","Yes")))</f>
        <v>N/A</v>
      </c>
      <c r="E974" s="39">
        <v>174602.44</v>
      </c>
      <c r="F974" s="10" t="str">
        <f t="shared" ref="F974:F1005" si="213">IF($B974="N/A","N/A",IF(E974&gt;10,"No",IF(E974&lt;-10,"No","Yes")))</f>
        <v>N/A</v>
      </c>
      <c r="G974" s="39">
        <v>172623.57</v>
      </c>
      <c r="H974" s="10" t="str">
        <f t="shared" ref="H974:H1005" si="214">IF($B974="N/A","N/A",IF(G974&gt;10,"No",IF(G974&lt;-10,"No","Yes")))</f>
        <v>N/A</v>
      </c>
      <c r="I974" s="96">
        <v>0.25190000000000001</v>
      </c>
      <c r="J974" s="96">
        <v>-1.1299999999999999</v>
      </c>
      <c r="K974" s="11" t="s">
        <v>117</v>
      </c>
      <c r="L974" s="21" t="str">
        <f t="shared" si="211"/>
        <v>Yes</v>
      </c>
    </row>
    <row r="975" spans="1:12">
      <c r="A975" s="69" t="s">
        <v>591</v>
      </c>
      <c r="B975" s="70" t="s">
        <v>51</v>
      </c>
      <c r="C975" s="39">
        <v>12203</v>
      </c>
      <c r="D975" s="10" t="str">
        <f t="shared" si="212"/>
        <v>N/A</v>
      </c>
      <c r="E975" s="39">
        <v>12179</v>
      </c>
      <c r="F975" s="10" t="str">
        <f t="shared" si="213"/>
        <v>N/A</v>
      </c>
      <c r="G975" s="39">
        <v>11977</v>
      </c>
      <c r="H975" s="10" t="str">
        <f t="shared" si="214"/>
        <v>N/A</v>
      </c>
      <c r="I975" s="96">
        <v>-0.19700000000000001</v>
      </c>
      <c r="J975" s="96">
        <v>-1.66</v>
      </c>
      <c r="K975" s="11" t="s">
        <v>116</v>
      </c>
      <c r="L975" s="21" t="str">
        <f t="shared" si="211"/>
        <v>Yes</v>
      </c>
    </row>
    <row r="976" spans="1:12">
      <c r="A976" s="153" t="s">
        <v>787</v>
      </c>
      <c r="B976" s="70" t="s">
        <v>51</v>
      </c>
      <c r="C976" s="39">
        <v>1800</v>
      </c>
      <c r="D976" s="10" t="str">
        <f t="shared" si="212"/>
        <v>N/A</v>
      </c>
      <c r="E976" s="39">
        <v>1782</v>
      </c>
      <c r="F976" s="10" t="str">
        <f t="shared" si="213"/>
        <v>N/A</v>
      </c>
      <c r="G976" s="39">
        <v>2263</v>
      </c>
      <c r="H976" s="10" t="str">
        <f t="shared" si="214"/>
        <v>N/A</v>
      </c>
      <c r="I976" s="96">
        <v>-1</v>
      </c>
      <c r="J976" s="96">
        <v>26.99</v>
      </c>
      <c r="K976" s="11" t="s">
        <v>116</v>
      </c>
      <c r="L976" s="21" t="str">
        <f t="shared" si="211"/>
        <v>No</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316</v>
      </c>
      <c r="D978" s="10" t="str">
        <f t="shared" si="212"/>
        <v>N/A</v>
      </c>
      <c r="E978" s="39">
        <v>192</v>
      </c>
      <c r="F978" s="10" t="str">
        <f t="shared" si="213"/>
        <v>N/A</v>
      </c>
      <c r="G978" s="39">
        <v>212</v>
      </c>
      <c r="H978" s="10" t="str">
        <f t="shared" si="214"/>
        <v>N/A</v>
      </c>
      <c r="I978" s="96">
        <v>-39.200000000000003</v>
      </c>
      <c r="J978" s="96">
        <v>10.42</v>
      </c>
      <c r="K978" s="11" t="s">
        <v>116</v>
      </c>
      <c r="L978" s="21" t="str">
        <f t="shared" si="211"/>
        <v>No</v>
      </c>
    </row>
    <row r="979" spans="1:12">
      <c r="A979" s="153" t="s">
        <v>790</v>
      </c>
      <c r="B979" s="70" t="s">
        <v>51</v>
      </c>
      <c r="C979" s="39">
        <v>10087</v>
      </c>
      <c r="D979" s="10" t="str">
        <f t="shared" si="212"/>
        <v>N/A</v>
      </c>
      <c r="E979" s="39">
        <v>10205</v>
      </c>
      <c r="F979" s="10" t="str">
        <f t="shared" si="213"/>
        <v>N/A</v>
      </c>
      <c r="G979" s="39">
        <v>9502</v>
      </c>
      <c r="H979" s="10" t="str">
        <f t="shared" si="214"/>
        <v>N/A</v>
      </c>
      <c r="I979" s="96">
        <v>1.17</v>
      </c>
      <c r="J979" s="96">
        <v>-6.89</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30437</v>
      </c>
      <c r="D981" s="10" t="str">
        <f t="shared" si="212"/>
        <v>N/A</v>
      </c>
      <c r="E981" s="39">
        <v>31462</v>
      </c>
      <c r="F981" s="10" t="str">
        <f t="shared" si="213"/>
        <v>N/A</v>
      </c>
      <c r="G981" s="39">
        <v>32787</v>
      </c>
      <c r="H981" s="10" t="str">
        <f t="shared" si="214"/>
        <v>N/A</v>
      </c>
      <c r="I981" s="96">
        <v>3.3679999999999999</v>
      </c>
      <c r="J981" s="96">
        <v>4.2110000000000003</v>
      </c>
      <c r="K981" s="11" t="s">
        <v>116</v>
      </c>
      <c r="L981" s="21" t="str">
        <f t="shared" si="211"/>
        <v>Yes</v>
      </c>
    </row>
    <row r="982" spans="1:12">
      <c r="A982" s="153" t="s">
        <v>792</v>
      </c>
      <c r="B982" s="70" t="s">
        <v>51</v>
      </c>
      <c r="C982" s="39">
        <v>28333</v>
      </c>
      <c r="D982" s="10" t="str">
        <f t="shared" si="212"/>
        <v>N/A</v>
      </c>
      <c r="E982" s="39">
        <v>29146</v>
      </c>
      <c r="F982" s="10" t="str">
        <f t="shared" si="213"/>
        <v>N/A</v>
      </c>
      <c r="G982" s="39">
        <v>30166</v>
      </c>
      <c r="H982" s="10" t="str">
        <f t="shared" si="214"/>
        <v>N/A</v>
      </c>
      <c r="I982" s="96">
        <v>2.8690000000000002</v>
      </c>
      <c r="J982" s="96">
        <v>3.5</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376</v>
      </c>
      <c r="D984" s="10" t="str">
        <f t="shared" si="212"/>
        <v>N/A</v>
      </c>
      <c r="E984" s="39">
        <v>397</v>
      </c>
      <c r="F984" s="10" t="str">
        <f t="shared" si="213"/>
        <v>N/A</v>
      </c>
      <c r="G984" s="39">
        <v>454</v>
      </c>
      <c r="H984" s="10" t="str">
        <f t="shared" si="214"/>
        <v>N/A</v>
      </c>
      <c r="I984" s="96">
        <v>5.585</v>
      </c>
      <c r="J984" s="96">
        <v>14.36</v>
      </c>
      <c r="K984" s="11" t="s">
        <v>116</v>
      </c>
      <c r="L984" s="21" t="str">
        <f t="shared" si="211"/>
        <v>No</v>
      </c>
    </row>
    <row r="985" spans="1:12">
      <c r="A985" s="153" t="s">
        <v>808</v>
      </c>
      <c r="B985" s="70" t="s">
        <v>51</v>
      </c>
      <c r="C985" s="39">
        <v>1728</v>
      </c>
      <c r="D985" s="10" t="str">
        <f t="shared" si="212"/>
        <v>N/A</v>
      </c>
      <c r="E985" s="39">
        <v>1919</v>
      </c>
      <c r="F985" s="10" t="str">
        <f t="shared" si="213"/>
        <v>N/A</v>
      </c>
      <c r="G985" s="39">
        <v>2167</v>
      </c>
      <c r="H985" s="10" t="str">
        <f t="shared" si="214"/>
        <v>N/A</v>
      </c>
      <c r="I985" s="96">
        <v>11.05</v>
      </c>
      <c r="J985" s="96">
        <v>12.92</v>
      </c>
      <c r="K985" s="11" t="s">
        <v>116</v>
      </c>
      <c r="L985" s="21" t="str">
        <f t="shared" si="211"/>
        <v>No</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147540</v>
      </c>
      <c r="D987" s="10" t="str">
        <f t="shared" si="212"/>
        <v>N/A</v>
      </c>
      <c r="E987" s="39">
        <v>142624</v>
      </c>
      <c r="F987" s="10" t="str">
        <f t="shared" si="213"/>
        <v>N/A</v>
      </c>
      <c r="G987" s="39">
        <v>147137</v>
      </c>
      <c r="H987" s="10" t="str">
        <f t="shared" si="214"/>
        <v>N/A</v>
      </c>
      <c r="I987" s="96">
        <v>-3.33</v>
      </c>
      <c r="J987" s="96">
        <v>3.1640000000000001</v>
      </c>
      <c r="K987" s="11" t="s">
        <v>116</v>
      </c>
      <c r="L987" s="21" t="str">
        <f t="shared" si="211"/>
        <v>Yes</v>
      </c>
    </row>
    <row r="988" spans="1:12">
      <c r="A988" s="153" t="s">
        <v>795</v>
      </c>
      <c r="B988" s="70" t="s">
        <v>51</v>
      </c>
      <c r="C988" s="39">
        <v>17011</v>
      </c>
      <c r="D988" s="10" t="str">
        <f t="shared" si="212"/>
        <v>N/A</v>
      </c>
      <c r="E988" s="39">
        <v>12545</v>
      </c>
      <c r="F988" s="10" t="str">
        <f t="shared" si="213"/>
        <v>N/A</v>
      </c>
      <c r="G988" s="39">
        <v>2139</v>
      </c>
      <c r="H988" s="10" t="str">
        <f t="shared" si="214"/>
        <v>N/A</v>
      </c>
      <c r="I988" s="96">
        <v>-26.3</v>
      </c>
      <c r="J988" s="96">
        <v>-82.9</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4</v>
      </c>
      <c r="D990" s="10" t="str">
        <f t="shared" si="212"/>
        <v>N/A</v>
      </c>
      <c r="E990" s="39">
        <v>2</v>
      </c>
      <c r="F990" s="10" t="str">
        <f t="shared" si="213"/>
        <v>N/A</v>
      </c>
      <c r="G990" s="39">
        <v>0</v>
      </c>
      <c r="H990" s="10" t="str">
        <f t="shared" si="214"/>
        <v>N/A</v>
      </c>
      <c r="I990" s="96">
        <v>-50</v>
      </c>
      <c r="J990" s="96">
        <v>-100</v>
      </c>
      <c r="K990" s="11" t="s">
        <v>116</v>
      </c>
      <c r="L990" s="21" t="str">
        <f t="shared" si="211"/>
        <v>No</v>
      </c>
    </row>
    <row r="991" spans="1:12">
      <c r="A991" s="153" t="s">
        <v>798</v>
      </c>
      <c r="B991" s="70" t="s">
        <v>51</v>
      </c>
      <c r="C991" s="39">
        <v>114131</v>
      </c>
      <c r="D991" s="10" t="str">
        <f t="shared" si="212"/>
        <v>N/A</v>
      </c>
      <c r="E991" s="39">
        <v>119147</v>
      </c>
      <c r="F991" s="10" t="str">
        <f t="shared" si="213"/>
        <v>N/A</v>
      </c>
      <c r="G991" s="39">
        <v>140390</v>
      </c>
      <c r="H991" s="10" t="str">
        <f t="shared" si="214"/>
        <v>N/A</v>
      </c>
      <c r="I991" s="96">
        <v>4.3949999999999996</v>
      </c>
      <c r="J991" s="96">
        <v>17.829999999999998</v>
      </c>
      <c r="K991" s="11" t="s">
        <v>116</v>
      </c>
      <c r="L991" s="21" t="str">
        <f t="shared" si="211"/>
        <v>No</v>
      </c>
    </row>
    <row r="992" spans="1:12">
      <c r="A992" s="153" t="s">
        <v>799</v>
      </c>
      <c r="B992" s="70" t="s">
        <v>51</v>
      </c>
      <c r="C992" s="39">
        <v>13357</v>
      </c>
      <c r="D992" s="10" t="str">
        <f t="shared" si="212"/>
        <v>N/A</v>
      </c>
      <c r="E992" s="39">
        <v>7816</v>
      </c>
      <c r="F992" s="10" t="str">
        <f t="shared" si="213"/>
        <v>N/A</v>
      </c>
      <c r="G992" s="39">
        <v>1341</v>
      </c>
      <c r="H992" s="10" t="str">
        <f t="shared" si="214"/>
        <v>N/A</v>
      </c>
      <c r="I992" s="96">
        <v>-41.5</v>
      </c>
      <c r="J992" s="96">
        <v>-82.8</v>
      </c>
      <c r="K992" s="11" t="s">
        <v>116</v>
      </c>
      <c r="L992" s="21" t="str">
        <f t="shared" si="211"/>
        <v>No</v>
      </c>
    </row>
    <row r="993" spans="1:12">
      <c r="A993" s="153" t="s">
        <v>800</v>
      </c>
      <c r="B993" s="70" t="s">
        <v>51</v>
      </c>
      <c r="C993" s="39">
        <v>3037</v>
      </c>
      <c r="D993" s="10" t="str">
        <f t="shared" si="212"/>
        <v>N/A</v>
      </c>
      <c r="E993" s="39">
        <v>3114</v>
      </c>
      <c r="F993" s="10" t="str">
        <f t="shared" si="213"/>
        <v>N/A</v>
      </c>
      <c r="G993" s="39">
        <v>3267</v>
      </c>
      <c r="H993" s="10" t="str">
        <f t="shared" si="214"/>
        <v>N/A</v>
      </c>
      <c r="I993" s="96">
        <v>2.5350000000000001</v>
      </c>
      <c r="J993" s="96">
        <v>4.9130000000000003</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34391</v>
      </c>
      <c r="D995" s="10" t="str">
        <f t="shared" si="212"/>
        <v>N/A</v>
      </c>
      <c r="E995" s="39">
        <v>32230</v>
      </c>
      <c r="F995" s="10" t="str">
        <f t="shared" si="213"/>
        <v>N/A</v>
      </c>
      <c r="G995" s="39">
        <v>29186</v>
      </c>
      <c r="H995" s="10" t="str">
        <f t="shared" si="214"/>
        <v>N/A</v>
      </c>
      <c r="I995" s="96">
        <v>-6.28</v>
      </c>
      <c r="J995" s="96">
        <v>-9.44</v>
      </c>
      <c r="K995" s="11" t="s">
        <v>116</v>
      </c>
      <c r="L995" s="21" t="str">
        <f t="shared" si="211"/>
        <v>Yes</v>
      </c>
    </row>
    <row r="996" spans="1:12">
      <c r="A996" s="153" t="s">
        <v>802</v>
      </c>
      <c r="B996" s="70" t="s">
        <v>51</v>
      </c>
      <c r="C996" s="39">
        <v>9842</v>
      </c>
      <c r="D996" s="10" t="str">
        <f t="shared" si="212"/>
        <v>N/A</v>
      </c>
      <c r="E996" s="39">
        <v>10619</v>
      </c>
      <c r="F996" s="10" t="str">
        <f t="shared" si="213"/>
        <v>N/A</v>
      </c>
      <c r="G996" s="39">
        <v>11473</v>
      </c>
      <c r="H996" s="10" t="str">
        <f t="shared" si="214"/>
        <v>N/A</v>
      </c>
      <c r="I996" s="96">
        <v>7.8949999999999996</v>
      </c>
      <c r="J996" s="96">
        <v>8.0419999999999998</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12509</v>
      </c>
      <c r="D999" s="10" t="str">
        <f t="shared" si="212"/>
        <v>N/A</v>
      </c>
      <c r="E999" s="39">
        <v>12320</v>
      </c>
      <c r="F999" s="10" t="str">
        <f t="shared" si="213"/>
        <v>N/A</v>
      </c>
      <c r="G999" s="39">
        <v>12177</v>
      </c>
      <c r="H999" s="10" t="str">
        <f t="shared" si="214"/>
        <v>N/A</v>
      </c>
      <c r="I999" s="96">
        <v>-1.51</v>
      </c>
      <c r="J999" s="96">
        <v>-1.1599999999999999</v>
      </c>
      <c r="K999" s="11" t="s">
        <v>116</v>
      </c>
      <c r="L999" s="21" t="str">
        <f t="shared" si="211"/>
        <v>Yes</v>
      </c>
    </row>
    <row r="1000" spans="1:12">
      <c r="A1000" s="153" t="s">
        <v>806</v>
      </c>
      <c r="B1000" s="70" t="s">
        <v>51</v>
      </c>
      <c r="C1000" s="39">
        <v>12040</v>
      </c>
      <c r="D1000" s="10" t="str">
        <f t="shared" si="212"/>
        <v>N/A</v>
      </c>
      <c r="E1000" s="39">
        <v>9291</v>
      </c>
      <c r="F1000" s="10" t="str">
        <f t="shared" si="213"/>
        <v>N/A</v>
      </c>
      <c r="G1000" s="39">
        <v>5536</v>
      </c>
      <c r="H1000" s="10" t="str">
        <f t="shared" si="214"/>
        <v>N/A</v>
      </c>
      <c r="I1000" s="96">
        <v>-22.8</v>
      </c>
      <c r="J1000" s="96">
        <v>-40.4</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1051573068</v>
      </c>
      <c r="D1002" s="10" t="str">
        <f t="shared" si="212"/>
        <v>N/A</v>
      </c>
      <c r="E1002" s="40">
        <v>1082271674</v>
      </c>
      <c r="F1002" s="10" t="str">
        <f t="shared" si="213"/>
        <v>N/A</v>
      </c>
      <c r="G1002" s="40">
        <v>1146918882</v>
      </c>
      <c r="H1002" s="10" t="str">
        <f t="shared" si="214"/>
        <v>N/A</v>
      </c>
      <c r="I1002" s="96">
        <v>2.919</v>
      </c>
      <c r="J1002" s="96">
        <v>5.9729999999999999</v>
      </c>
      <c r="K1002" s="11" t="s">
        <v>117</v>
      </c>
      <c r="L1002" s="21" t="str">
        <f t="shared" si="211"/>
        <v>Yes</v>
      </c>
    </row>
    <row r="1003" spans="1:12">
      <c r="A1003" s="118" t="s">
        <v>501</v>
      </c>
      <c r="B1003" s="70" t="s">
        <v>51</v>
      </c>
      <c r="C1003" s="40">
        <v>4682.5862109999998</v>
      </c>
      <c r="D1003" s="10" t="str">
        <f t="shared" si="212"/>
        <v>N/A</v>
      </c>
      <c r="E1003" s="40">
        <v>4953.3017872</v>
      </c>
      <c r="F1003" s="10" t="str">
        <f t="shared" si="213"/>
        <v>N/A</v>
      </c>
      <c r="G1003" s="40">
        <v>5187.6360075000002</v>
      </c>
      <c r="H1003" s="10" t="str">
        <f t="shared" si="214"/>
        <v>N/A</v>
      </c>
      <c r="I1003" s="96">
        <v>5.7809999999999997</v>
      </c>
      <c r="J1003" s="96">
        <v>4.7309999999999999</v>
      </c>
      <c r="K1003" s="11" t="s">
        <v>117</v>
      </c>
      <c r="L1003" s="21" t="str">
        <f t="shared" si="211"/>
        <v>Yes</v>
      </c>
    </row>
    <row r="1004" spans="1:12">
      <c r="A1004" s="118" t="s">
        <v>502</v>
      </c>
      <c r="B1004" s="101" t="s">
        <v>51</v>
      </c>
      <c r="C1004" s="44">
        <v>5455.2923708999997</v>
      </c>
      <c r="D1004" s="52" t="str">
        <f t="shared" si="212"/>
        <v>N/A</v>
      </c>
      <c r="E1004" s="44">
        <v>5723.6401781000004</v>
      </c>
      <c r="F1004" s="52" t="str">
        <f t="shared" si="213"/>
        <v>N/A</v>
      </c>
      <c r="G1004" s="44">
        <v>6049.3416563999999</v>
      </c>
      <c r="H1004" s="52" t="str">
        <f t="shared" si="214"/>
        <v>N/A</v>
      </c>
      <c r="I1004" s="102">
        <v>4.9189999999999996</v>
      </c>
      <c r="J1004" s="102">
        <v>5.69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8846047</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17494.651889000001</v>
      </c>
      <c r="D1009" s="103" t="str">
        <f t="shared" ref="D1009:D1035" si="218">IF($B1009="N/A","N/A",IF(C1009&gt;10,"No",IF(C1009&lt;-10,"No","Yes")))</f>
        <v>N/A</v>
      </c>
      <c r="E1009" s="65">
        <v>16033.447081</v>
      </c>
      <c r="F1009" s="103" t="str">
        <f t="shared" ref="F1009:F1035" si="219">IF($B1009="N/A","N/A",IF(E1009&gt;10,"No",IF(E1009&lt;-10,"No","Yes")))</f>
        <v>N/A</v>
      </c>
      <c r="G1009" s="65">
        <v>17024.885447000001</v>
      </c>
      <c r="H1009" s="103" t="str">
        <f t="shared" ref="H1009:H1035" si="220">IF($B1009="N/A","N/A",IF(G1009&gt;10,"No",IF(G1009&lt;-10,"No","Yes")))</f>
        <v>N/A</v>
      </c>
      <c r="I1009" s="104">
        <v>-8.35</v>
      </c>
      <c r="J1009" s="104">
        <v>6.1840000000000002</v>
      </c>
      <c r="K1009" s="66" t="s">
        <v>117</v>
      </c>
      <c r="L1009" s="138" t="str">
        <f t="shared" ref="L1009:L1035" si="221">IF(J1009="Div by 0", "N/A", IF(K1009="N/A","N/A", IF(J1009&gt;VALUE(MID(K1009,1,2)), "No", IF(J1009&lt;-1*VALUE(MID(K1009,1,2)), "No", "Yes"))))</f>
        <v>Yes</v>
      </c>
    </row>
    <row r="1010" spans="1:12">
      <c r="A1010" s="153" t="s">
        <v>787</v>
      </c>
      <c r="B1010" s="70" t="s">
        <v>51</v>
      </c>
      <c r="C1010" s="40">
        <v>8977.3150000000005</v>
      </c>
      <c r="D1010" s="10" t="str">
        <f t="shared" si="218"/>
        <v>N/A</v>
      </c>
      <c r="E1010" s="40">
        <v>7108.9506173</v>
      </c>
      <c r="F1010" s="10" t="str">
        <f t="shared" si="219"/>
        <v>N/A</v>
      </c>
      <c r="G1010" s="40">
        <v>7345.4874061</v>
      </c>
      <c r="H1010" s="10" t="str">
        <f t="shared" si="220"/>
        <v>N/A</v>
      </c>
      <c r="I1010" s="96">
        <v>-20.8</v>
      </c>
      <c r="J1010" s="96">
        <v>3.327</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6144.0189872999999</v>
      </c>
      <c r="D1012" s="10" t="str">
        <f t="shared" si="218"/>
        <v>N/A</v>
      </c>
      <c r="E1012" s="40">
        <v>1701.234375</v>
      </c>
      <c r="F1012" s="10" t="str">
        <f t="shared" si="219"/>
        <v>N/A</v>
      </c>
      <c r="G1012" s="40">
        <v>2468.1556604000002</v>
      </c>
      <c r="H1012" s="10" t="str">
        <f t="shared" si="220"/>
        <v>N/A</v>
      </c>
      <c r="I1012" s="96">
        <v>-72.3</v>
      </c>
      <c r="J1012" s="96">
        <v>45.08</v>
      </c>
      <c r="K1012" s="11" t="s">
        <v>117</v>
      </c>
      <c r="L1012" s="21" t="str">
        <f t="shared" si="221"/>
        <v>No</v>
      </c>
    </row>
    <row r="1013" spans="1:12">
      <c r="A1013" s="153" t="s">
        <v>790</v>
      </c>
      <c r="B1013" s="70" t="s">
        <v>51</v>
      </c>
      <c r="C1013" s="40">
        <v>19370.135817999999</v>
      </c>
      <c r="D1013" s="10" t="str">
        <f t="shared" si="218"/>
        <v>N/A</v>
      </c>
      <c r="E1013" s="40">
        <v>17861.495835000002</v>
      </c>
      <c r="F1013" s="10" t="str">
        <f t="shared" si="219"/>
        <v>N/A</v>
      </c>
      <c r="G1013" s="40">
        <v>19654.911177000002</v>
      </c>
      <c r="H1013" s="10" t="str">
        <f t="shared" si="220"/>
        <v>N/A</v>
      </c>
      <c r="I1013" s="96">
        <v>-7.79</v>
      </c>
      <c r="J1013" s="96">
        <v>10.039999999999999</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16846.841179999999</v>
      </c>
      <c r="D1015" s="10" t="str">
        <f t="shared" si="218"/>
        <v>N/A</v>
      </c>
      <c r="E1015" s="40">
        <v>16681.177578999999</v>
      </c>
      <c r="F1015" s="10" t="str">
        <f t="shared" si="219"/>
        <v>N/A</v>
      </c>
      <c r="G1015" s="40">
        <v>17673.658828</v>
      </c>
      <c r="H1015" s="10" t="str">
        <f t="shared" si="220"/>
        <v>N/A</v>
      </c>
      <c r="I1015" s="96">
        <v>-0.98299999999999998</v>
      </c>
      <c r="J1015" s="96">
        <v>5.95</v>
      </c>
      <c r="K1015" s="11" t="s">
        <v>117</v>
      </c>
      <c r="L1015" s="21" t="str">
        <f t="shared" si="221"/>
        <v>Yes</v>
      </c>
    </row>
    <row r="1016" spans="1:12">
      <c r="A1016" s="153" t="s">
        <v>792</v>
      </c>
      <c r="B1016" s="70" t="s">
        <v>51</v>
      </c>
      <c r="C1016" s="40">
        <v>17140.464510999998</v>
      </c>
      <c r="D1016" s="10" t="str">
        <f t="shared" si="218"/>
        <v>N/A</v>
      </c>
      <c r="E1016" s="40">
        <v>16931.291497999999</v>
      </c>
      <c r="F1016" s="10" t="str">
        <f t="shared" si="219"/>
        <v>N/A</v>
      </c>
      <c r="G1016" s="40">
        <v>17987.878605000002</v>
      </c>
      <c r="H1016" s="10" t="str">
        <f t="shared" si="220"/>
        <v>N/A</v>
      </c>
      <c r="I1016" s="96">
        <v>-1.22</v>
      </c>
      <c r="J1016" s="96">
        <v>6.24</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4639.4122340000004</v>
      </c>
      <c r="D1018" s="10" t="str">
        <f t="shared" si="218"/>
        <v>N/A</v>
      </c>
      <c r="E1018" s="40">
        <v>3011.0629723000002</v>
      </c>
      <c r="F1018" s="10" t="str">
        <f t="shared" si="219"/>
        <v>N/A</v>
      </c>
      <c r="G1018" s="40">
        <v>3467.4074890000002</v>
      </c>
      <c r="H1018" s="10" t="str">
        <f t="shared" si="220"/>
        <v>N/A</v>
      </c>
      <c r="I1018" s="96">
        <v>-35.1</v>
      </c>
      <c r="J1018" s="96">
        <v>15.16</v>
      </c>
      <c r="K1018" s="11" t="s">
        <v>117</v>
      </c>
      <c r="L1018" s="21" t="str">
        <f t="shared" si="221"/>
        <v>No</v>
      </c>
    </row>
    <row r="1019" spans="1:12">
      <c r="A1019" s="153" t="s">
        <v>808</v>
      </c>
      <c r="B1019" s="70" t="s">
        <v>51</v>
      </c>
      <c r="C1019" s="40">
        <v>14688.718171</v>
      </c>
      <c r="D1019" s="10" t="str">
        <f t="shared" si="218"/>
        <v>N/A</v>
      </c>
      <c r="E1019" s="40">
        <v>15710.471600000001</v>
      </c>
      <c r="F1019" s="10" t="str">
        <f t="shared" si="219"/>
        <v>N/A</v>
      </c>
      <c r="G1019" s="40">
        <v>16275.820489</v>
      </c>
      <c r="H1019" s="10" t="str">
        <f t="shared" si="220"/>
        <v>N/A</v>
      </c>
      <c r="I1019" s="96">
        <v>6.9560000000000004</v>
      </c>
      <c r="J1019" s="96">
        <v>3.5990000000000002</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1462.8854277</v>
      </c>
      <c r="D1021" s="10" t="str">
        <f t="shared" si="218"/>
        <v>N/A</v>
      </c>
      <c r="E1021" s="40">
        <v>1693.0021735</v>
      </c>
      <c r="F1021" s="10" t="str">
        <f t="shared" si="219"/>
        <v>N/A</v>
      </c>
      <c r="G1021" s="40">
        <v>1705.9640879000001</v>
      </c>
      <c r="H1021" s="10" t="str">
        <f t="shared" si="220"/>
        <v>N/A</v>
      </c>
      <c r="I1021" s="96">
        <v>15.73</v>
      </c>
      <c r="J1021" s="96">
        <v>0.76559999999999995</v>
      </c>
      <c r="K1021" s="11" t="s">
        <v>117</v>
      </c>
      <c r="L1021" s="21" t="str">
        <f t="shared" si="221"/>
        <v>Yes</v>
      </c>
    </row>
    <row r="1022" spans="1:12">
      <c r="A1022" s="153" t="s">
        <v>795</v>
      </c>
      <c r="B1022" s="70" t="s">
        <v>51</v>
      </c>
      <c r="C1022" s="40">
        <v>1719.9969432</v>
      </c>
      <c r="D1022" s="10" t="str">
        <f t="shared" si="218"/>
        <v>N/A</v>
      </c>
      <c r="E1022" s="40">
        <v>1961.8574731000001</v>
      </c>
      <c r="F1022" s="10" t="str">
        <f t="shared" si="219"/>
        <v>N/A</v>
      </c>
      <c r="G1022" s="40">
        <v>531.04067321000002</v>
      </c>
      <c r="H1022" s="10" t="str">
        <f t="shared" si="220"/>
        <v>N/A</v>
      </c>
      <c r="I1022" s="96">
        <v>14.06</v>
      </c>
      <c r="J1022" s="96">
        <v>-72.900000000000006</v>
      </c>
      <c r="K1022" s="11" t="s">
        <v>117</v>
      </c>
      <c r="L1022" s="21" t="str">
        <f t="shared" si="221"/>
        <v>No</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3802.75</v>
      </c>
      <c r="D1024" s="10" t="str">
        <f t="shared" si="218"/>
        <v>N/A</v>
      </c>
      <c r="E1024" s="40">
        <v>39314</v>
      </c>
      <c r="F1024" s="10" t="str">
        <f t="shared" si="219"/>
        <v>N/A</v>
      </c>
      <c r="G1024" s="40" t="s">
        <v>995</v>
      </c>
      <c r="H1024" s="10" t="str">
        <f t="shared" si="220"/>
        <v>N/A</v>
      </c>
      <c r="I1024" s="96">
        <v>933.8</v>
      </c>
      <c r="J1024" s="96" t="s">
        <v>995</v>
      </c>
      <c r="K1024" s="11" t="s">
        <v>117</v>
      </c>
      <c r="L1024" s="21" t="str">
        <f t="shared" si="221"/>
        <v>N/A</v>
      </c>
    </row>
    <row r="1025" spans="1:12">
      <c r="A1025" s="153" t="s">
        <v>798</v>
      </c>
      <c r="B1025" s="70" t="s">
        <v>51</v>
      </c>
      <c r="C1025" s="40">
        <v>1353.2457965000001</v>
      </c>
      <c r="D1025" s="10" t="str">
        <f t="shared" si="218"/>
        <v>N/A</v>
      </c>
      <c r="E1025" s="40">
        <v>1603.1205737</v>
      </c>
      <c r="F1025" s="10" t="str">
        <f t="shared" si="219"/>
        <v>N/A</v>
      </c>
      <c r="G1025" s="40">
        <v>1663.5421326000001</v>
      </c>
      <c r="H1025" s="10" t="str">
        <f t="shared" si="220"/>
        <v>N/A</v>
      </c>
      <c r="I1025" s="96">
        <v>18.46</v>
      </c>
      <c r="J1025" s="96">
        <v>3.7690000000000001</v>
      </c>
      <c r="K1025" s="11" t="s">
        <v>117</v>
      </c>
      <c r="L1025" s="21" t="str">
        <f t="shared" si="221"/>
        <v>Yes</v>
      </c>
    </row>
    <row r="1026" spans="1:12">
      <c r="A1026" s="153" t="s">
        <v>799</v>
      </c>
      <c r="B1026" s="70" t="s">
        <v>51</v>
      </c>
      <c r="C1026" s="40">
        <v>1477.7679868</v>
      </c>
      <c r="D1026" s="10" t="str">
        <f t="shared" si="218"/>
        <v>N/A</v>
      </c>
      <c r="E1026" s="40">
        <v>1354.5330091999999</v>
      </c>
      <c r="F1026" s="10" t="str">
        <f t="shared" si="219"/>
        <v>N/A</v>
      </c>
      <c r="G1026" s="40">
        <v>327.36539895999999</v>
      </c>
      <c r="H1026" s="10" t="str">
        <f t="shared" si="220"/>
        <v>N/A</v>
      </c>
      <c r="I1026" s="96">
        <v>-8.34</v>
      </c>
      <c r="J1026" s="96">
        <v>-75.8</v>
      </c>
      <c r="K1026" s="11" t="s">
        <v>117</v>
      </c>
      <c r="L1026" s="21" t="str">
        <f t="shared" si="221"/>
        <v>No</v>
      </c>
    </row>
    <row r="1027" spans="1:12">
      <c r="A1027" s="153" t="s">
        <v>800</v>
      </c>
      <c r="B1027" s="70" t="s">
        <v>51</v>
      </c>
      <c r="C1027" s="40">
        <v>4074.4794204999998</v>
      </c>
      <c r="D1027" s="10" t="str">
        <f t="shared" si="218"/>
        <v>N/A</v>
      </c>
      <c r="E1027" s="40">
        <v>4874.3015414000001</v>
      </c>
      <c r="F1027" s="10" t="str">
        <f t="shared" si="219"/>
        <v>N/A</v>
      </c>
      <c r="G1027" s="40">
        <v>4864.0541781000002</v>
      </c>
      <c r="H1027" s="10" t="str">
        <f t="shared" si="220"/>
        <v>N/A</v>
      </c>
      <c r="I1027" s="96">
        <v>19.63</v>
      </c>
      <c r="J1027" s="96">
        <v>-0.21</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3183.5192347000002</v>
      </c>
      <c r="D1029" s="10" t="str">
        <f t="shared" si="218"/>
        <v>N/A</v>
      </c>
      <c r="E1029" s="40">
        <v>3745.4040024999999</v>
      </c>
      <c r="F1029" s="10" t="str">
        <f t="shared" si="219"/>
        <v>N/A</v>
      </c>
      <c r="G1029" s="40">
        <v>3855.7917837</v>
      </c>
      <c r="H1029" s="10" t="str">
        <f t="shared" si="220"/>
        <v>N/A</v>
      </c>
      <c r="I1029" s="96">
        <v>17.649999999999999</v>
      </c>
      <c r="J1029" s="96">
        <v>2.9470000000000001</v>
      </c>
      <c r="K1029" s="11" t="s">
        <v>117</v>
      </c>
      <c r="L1029" s="21" t="str">
        <f t="shared" si="221"/>
        <v>Yes</v>
      </c>
    </row>
    <row r="1030" spans="1:12">
      <c r="A1030" s="153" t="s">
        <v>802</v>
      </c>
      <c r="B1030" s="70" t="s">
        <v>51</v>
      </c>
      <c r="C1030" s="40">
        <v>3787.3926031000001</v>
      </c>
      <c r="D1030" s="10" t="str">
        <f t="shared" si="218"/>
        <v>N/A</v>
      </c>
      <c r="E1030" s="40">
        <v>4272.4292305999998</v>
      </c>
      <c r="F1030" s="10" t="str">
        <f t="shared" si="219"/>
        <v>N/A</v>
      </c>
      <c r="G1030" s="40">
        <v>4242.9518870000002</v>
      </c>
      <c r="H1030" s="10" t="str">
        <f t="shared" si="220"/>
        <v>N/A</v>
      </c>
      <c r="I1030" s="96">
        <v>12.81</v>
      </c>
      <c r="J1030" s="96">
        <v>-0.69</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3322.0440483000002</v>
      </c>
      <c r="D1033" s="10" t="str">
        <f t="shared" si="218"/>
        <v>N/A</v>
      </c>
      <c r="E1033" s="40">
        <v>3903.9395291999999</v>
      </c>
      <c r="F1033" s="10" t="str">
        <f t="shared" si="219"/>
        <v>N/A</v>
      </c>
      <c r="G1033" s="40">
        <v>4077.7442719999999</v>
      </c>
      <c r="H1033" s="10" t="str">
        <f t="shared" si="220"/>
        <v>N/A</v>
      </c>
      <c r="I1033" s="96">
        <v>17.52</v>
      </c>
      <c r="J1033" s="96">
        <v>4.452</v>
      </c>
      <c r="K1033" s="11" t="s">
        <v>117</v>
      </c>
      <c r="L1033" s="21" t="str">
        <f t="shared" si="221"/>
        <v>Yes</v>
      </c>
    </row>
    <row r="1034" spans="1:12">
      <c r="A1034" s="153" t="s">
        <v>806</v>
      </c>
      <c r="B1034" s="70" t="s">
        <v>51</v>
      </c>
      <c r="C1034" s="40">
        <v>2545.9670265999998</v>
      </c>
      <c r="D1034" s="10" t="str">
        <f t="shared" si="218"/>
        <v>N/A</v>
      </c>
      <c r="E1034" s="40">
        <v>2932.8285437999998</v>
      </c>
      <c r="F1034" s="10" t="str">
        <f t="shared" si="219"/>
        <v>N/A</v>
      </c>
      <c r="G1034" s="40">
        <v>2565.2203757000002</v>
      </c>
      <c r="H1034" s="10" t="str">
        <f t="shared" si="220"/>
        <v>N/A</v>
      </c>
      <c r="I1034" s="96">
        <v>15.2</v>
      </c>
      <c r="J1034" s="96">
        <v>-12.5</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137418271</v>
      </c>
      <c r="D1037" s="103" t="str">
        <f t="shared" ref="D1037:D1100" si="222">IF($B1037="N/A","N/A",IF(C1037&gt;10,"No",IF(C1037&lt;-10,"No","Yes")))</f>
        <v>N/A</v>
      </c>
      <c r="E1037" s="65">
        <v>151246120</v>
      </c>
      <c r="F1037" s="103" t="str">
        <f t="shared" ref="F1037:F1100" si="223">IF($B1037="N/A","N/A",IF(E1037&gt;10,"No",IF(E1037&lt;-10,"No","Yes")))</f>
        <v>N/A</v>
      </c>
      <c r="G1037" s="65">
        <v>168167966</v>
      </c>
      <c r="H1037" s="103" t="str">
        <f t="shared" ref="H1037:H1100" si="224">IF($B1037="N/A","N/A",IF(G1037&gt;10,"No",IF(G1037&lt;-10,"No","Yes")))</f>
        <v>N/A</v>
      </c>
      <c r="I1037" s="104">
        <v>10.06</v>
      </c>
      <c r="J1037" s="104">
        <v>11.19</v>
      </c>
      <c r="K1037" s="66" t="s">
        <v>117</v>
      </c>
      <c r="L1037" s="138" t="str">
        <f t="shared" ref="L1037:L1068" si="225">IF(J1037="Div by 0", "N/A", IF(K1037="N/A","N/A", IF(J1037&gt;VALUE(MID(K1037,1,2)), "No", IF(J1037&lt;-1*VALUE(MID(K1037,1,2)), "No", "Yes"))))</f>
        <v>Yes</v>
      </c>
    </row>
    <row r="1038" spans="1:12">
      <c r="A1038" s="118" t="s">
        <v>102</v>
      </c>
      <c r="B1038" s="70" t="s">
        <v>51</v>
      </c>
      <c r="C1038" s="39">
        <v>24409</v>
      </c>
      <c r="D1038" s="10" t="str">
        <f t="shared" si="222"/>
        <v>N/A</v>
      </c>
      <c r="E1038" s="39">
        <v>24065</v>
      </c>
      <c r="F1038" s="10" t="str">
        <f t="shared" si="223"/>
        <v>N/A</v>
      </c>
      <c r="G1038" s="39">
        <v>23803</v>
      </c>
      <c r="H1038" s="10" t="str">
        <f t="shared" si="224"/>
        <v>N/A</v>
      </c>
      <c r="I1038" s="96">
        <v>-1.41</v>
      </c>
      <c r="J1038" s="96">
        <v>-1.0900000000000001</v>
      </c>
      <c r="K1038" s="11" t="s">
        <v>117</v>
      </c>
      <c r="L1038" s="21" t="str">
        <f t="shared" si="225"/>
        <v>Yes</v>
      </c>
    </row>
    <row r="1039" spans="1:12">
      <c r="A1039" s="118" t="s">
        <v>415</v>
      </c>
      <c r="B1039" s="70" t="s">
        <v>51</v>
      </c>
      <c r="C1039" s="40">
        <v>5629.8197796000004</v>
      </c>
      <c r="D1039" s="10" t="str">
        <f t="shared" si="222"/>
        <v>N/A</v>
      </c>
      <c r="E1039" s="40">
        <v>6284.9000623000002</v>
      </c>
      <c r="F1039" s="10" t="str">
        <f t="shared" si="223"/>
        <v>N/A</v>
      </c>
      <c r="G1039" s="40">
        <v>7064.9903794000002</v>
      </c>
      <c r="H1039" s="10" t="str">
        <f t="shared" si="224"/>
        <v>N/A</v>
      </c>
      <c r="I1039" s="96">
        <v>11.64</v>
      </c>
      <c r="J1039" s="96">
        <v>12.41</v>
      </c>
      <c r="K1039" s="11" t="s">
        <v>117</v>
      </c>
      <c r="L1039" s="21" t="str">
        <f t="shared" si="225"/>
        <v>Yes</v>
      </c>
    </row>
    <row r="1040" spans="1:12">
      <c r="A1040" s="118" t="s">
        <v>416</v>
      </c>
      <c r="B1040" s="70" t="s">
        <v>51</v>
      </c>
      <c r="C1040" s="39">
        <v>4.8550944323999996</v>
      </c>
      <c r="D1040" s="10" t="str">
        <f t="shared" si="222"/>
        <v>N/A</v>
      </c>
      <c r="E1040" s="39">
        <v>3.8634947018000001</v>
      </c>
      <c r="F1040" s="10" t="str">
        <f t="shared" si="223"/>
        <v>N/A</v>
      </c>
      <c r="G1040" s="39">
        <v>3.9764315421999998</v>
      </c>
      <c r="H1040" s="10" t="str">
        <f t="shared" si="224"/>
        <v>N/A</v>
      </c>
      <c r="I1040" s="96">
        <v>-20.399999999999999</v>
      </c>
      <c r="J1040" s="96">
        <v>2.923</v>
      </c>
      <c r="K1040" s="11" t="s">
        <v>117</v>
      </c>
      <c r="L1040" s="21" t="str">
        <f t="shared" si="225"/>
        <v>Yes</v>
      </c>
    </row>
    <row r="1041" spans="1:12">
      <c r="A1041" s="118" t="s">
        <v>417</v>
      </c>
      <c r="B1041" s="70" t="s">
        <v>51</v>
      </c>
      <c r="C1041" s="40">
        <v>5773536</v>
      </c>
      <c r="D1041" s="10" t="str">
        <f t="shared" si="222"/>
        <v>N/A</v>
      </c>
      <c r="E1041" s="40">
        <v>6337977</v>
      </c>
      <c r="F1041" s="10" t="str">
        <f t="shared" si="223"/>
        <v>N/A</v>
      </c>
      <c r="G1041" s="40">
        <v>6795897</v>
      </c>
      <c r="H1041" s="10" t="str">
        <f t="shared" si="224"/>
        <v>N/A</v>
      </c>
      <c r="I1041" s="96">
        <v>9.7759999999999998</v>
      </c>
      <c r="J1041" s="96">
        <v>7.2249999999999996</v>
      </c>
      <c r="K1041" s="11" t="s">
        <v>117</v>
      </c>
      <c r="L1041" s="21" t="str">
        <f t="shared" si="225"/>
        <v>Yes</v>
      </c>
    </row>
    <row r="1042" spans="1:12">
      <c r="A1042" s="118" t="s">
        <v>103</v>
      </c>
      <c r="B1042" s="70" t="s">
        <v>51</v>
      </c>
      <c r="C1042" s="39">
        <v>841</v>
      </c>
      <c r="D1042" s="10" t="str">
        <f t="shared" si="222"/>
        <v>N/A</v>
      </c>
      <c r="E1042" s="39">
        <v>838</v>
      </c>
      <c r="F1042" s="10" t="str">
        <f t="shared" si="223"/>
        <v>N/A</v>
      </c>
      <c r="G1042" s="39">
        <v>757</v>
      </c>
      <c r="H1042" s="10" t="str">
        <f t="shared" si="224"/>
        <v>N/A</v>
      </c>
      <c r="I1042" s="96">
        <v>-0.35699999999999998</v>
      </c>
      <c r="J1042" s="96">
        <v>-9.67</v>
      </c>
      <c r="K1042" s="11" t="s">
        <v>117</v>
      </c>
      <c r="L1042" s="21" t="str">
        <f t="shared" si="225"/>
        <v>Yes</v>
      </c>
    </row>
    <row r="1043" spans="1:12">
      <c r="A1043" s="118" t="s">
        <v>418</v>
      </c>
      <c r="B1043" s="70" t="s">
        <v>51</v>
      </c>
      <c r="C1043" s="40">
        <v>6865.0844232999998</v>
      </c>
      <c r="D1043" s="10" t="str">
        <f t="shared" si="222"/>
        <v>N/A</v>
      </c>
      <c r="E1043" s="40">
        <v>7563.2183771</v>
      </c>
      <c r="F1043" s="10" t="str">
        <f t="shared" si="223"/>
        <v>N/A</v>
      </c>
      <c r="G1043" s="40">
        <v>8977.4068692000001</v>
      </c>
      <c r="H1043" s="10" t="str">
        <f t="shared" si="224"/>
        <v>N/A</v>
      </c>
      <c r="I1043" s="96">
        <v>10.17</v>
      </c>
      <c r="J1043" s="96">
        <v>18.7</v>
      </c>
      <c r="K1043" s="11" t="s">
        <v>117</v>
      </c>
      <c r="L1043" s="21" t="str">
        <f t="shared" si="225"/>
        <v>No</v>
      </c>
    </row>
    <row r="1044" spans="1:12">
      <c r="A1044" s="118" t="s">
        <v>419</v>
      </c>
      <c r="B1044" s="70" t="s">
        <v>51</v>
      </c>
      <c r="C1044" s="40">
        <v>9793600</v>
      </c>
      <c r="D1044" s="10" t="str">
        <f t="shared" si="222"/>
        <v>N/A</v>
      </c>
      <c r="E1044" s="40">
        <v>9994964</v>
      </c>
      <c r="F1044" s="10" t="str">
        <f t="shared" si="223"/>
        <v>N/A</v>
      </c>
      <c r="G1044" s="40">
        <v>10223847</v>
      </c>
      <c r="H1044" s="10" t="str">
        <f t="shared" si="224"/>
        <v>N/A</v>
      </c>
      <c r="I1044" s="96">
        <v>2.056</v>
      </c>
      <c r="J1044" s="96">
        <v>2.29</v>
      </c>
      <c r="K1044" s="11" t="s">
        <v>117</v>
      </c>
      <c r="L1044" s="21" t="str">
        <f t="shared" si="225"/>
        <v>Yes</v>
      </c>
    </row>
    <row r="1045" spans="1:12">
      <c r="A1045" s="118" t="s">
        <v>420</v>
      </c>
      <c r="B1045" s="70" t="s">
        <v>51</v>
      </c>
      <c r="C1045" s="39">
        <v>1024</v>
      </c>
      <c r="D1045" s="10" t="str">
        <f t="shared" si="222"/>
        <v>N/A</v>
      </c>
      <c r="E1045" s="39">
        <v>948</v>
      </c>
      <c r="F1045" s="10" t="str">
        <f t="shared" si="223"/>
        <v>N/A</v>
      </c>
      <c r="G1045" s="39">
        <v>957</v>
      </c>
      <c r="H1045" s="10" t="str">
        <f t="shared" si="224"/>
        <v>N/A</v>
      </c>
      <c r="I1045" s="96">
        <v>-7.42</v>
      </c>
      <c r="J1045" s="96">
        <v>0.94940000000000002</v>
      </c>
      <c r="K1045" s="11" t="s">
        <v>117</v>
      </c>
      <c r="L1045" s="21" t="str">
        <f t="shared" si="225"/>
        <v>Yes</v>
      </c>
    </row>
    <row r="1046" spans="1:12">
      <c r="A1046" s="118" t="s">
        <v>829</v>
      </c>
      <c r="B1046" s="70" t="s">
        <v>51</v>
      </c>
      <c r="C1046" s="40">
        <v>9564.0625</v>
      </c>
      <c r="D1046" s="10" t="str">
        <f t="shared" si="222"/>
        <v>N/A</v>
      </c>
      <c r="E1046" s="40">
        <v>10543.21097</v>
      </c>
      <c r="F1046" s="10" t="str">
        <f t="shared" si="223"/>
        <v>N/A</v>
      </c>
      <c r="G1046" s="40">
        <v>10683.225705000001</v>
      </c>
      <c r="H1046" s="10" t="str">
        <f t="shared" si="224"/>
        <v>N/A</v>
      </c>
      <c r="I1046" s="96">
        <v>10.24</v>
      </c>
      <c r="J1046" s="96">
        <v>1.3280000000000001</v>
      </c>
      <c r="K1046" s="11" t="s">
        <v>117</v>
      </c>
      <c r="L1046" s="21" t="str">
        <f t="shared" si="225"/>
        <v>Yes</v>
      </c>
    </row>
    <row r="1047" spans="1:12">
      <c r="A1047" s="118" t="s">
        <v>421</v>
      </c>
      <c r="B1047" s="70" t="s">
        <v>51</v>
      </c>
      <c r="C1047" s="40">
        <v>56626233</v>
      </c>
      <c r="D1047" s="10" t="str">
        <f t="shared" si="222"/>
        <v>N/A</v>
      </c>
      <c r="E1047" s="40">
        <v>58807974</v>
      </c>
      <c r="F1047" s="10" t="str">
        <f t="shared" si="223"/>
        <v>N/A</v>
      </c>
      <c r="G1047" s="40">
        <v>63180270</v>
      </c>
      <c r="H1047" s="10" t="str">
        <f t="shared" si="224"/>
        <v>N/A</v>
      </c>
      <c r="I1047" s="96">
        <v>3.8530000000000002</v>
      </c>
      <c r="J1047" s="96">
        <v>7.4349999999999996</v>
      </c>
      <c r="K1047" s="11" t="s">
        <v>117</v>
      </c>
      <c r="L1047" s="21" t="str">
        <f t="shared" si="225"/>
        <v>Yes</v>
      </c>
    </row>
    <row r="1048" spans="1:12">
      <c r="A1048" s="118" t="s">
        <v>104</v>
      </c>
      <c r="B1048" s="70" t="s">
        <v>51</v>
      </c>
      <c r="C1048" s="39">
        <v>623</v>
      </c>
      <c r="D1048" s="10" t="str">
        <f t="shared" si="222"/>
        <v>N/A</v>
      </c>
      <c r="E1048" s="39">
        <v>593</v>
      </c>
      <c r="F1048" s="10" t="str">
        <f t="shared" si="223"/>
        <v>N/A</v>
      </c>
      <c r="G1048" s="39">
        <v>590</v>
      </c>
      <c r="H1048" s="10" t="str">
        <f t="shared" si="224"/>
        <v>N/A</v>
      </c>
      <c r="I1048" s="96">
        <v>-4.82</v>
      </c>
      <c r="J1048" s="96">
        <v>-0.50600000000000001</v>
      </c>
      <c r="K1048" s="11" t="s">
        <v>117</v>
      </c>
      <c r="L1048" s="21" t="str">
        <f t="shared" si="225"/>
        <v>Yes</v>
      </c>
    </row>
    <row r="1049" spans="1:12">
      <c r="A1049" s="118" t="s">
        <v>422</v>
      </c>
      <c r="B1049" s="70" t="s">
        <v>51</v>
      </c>
      <c r="C1049" s="40">
        <v>90892.829855999997</v>
      </c>
      <c r="D1049" s="10" t="str">
        <f t="shared" si="222"/>
        <v>N/A</v>
      </c>
      <c r="E1049" s="40">
        <v>99170.276559999998</v>
      </c>
      <c r="F1049" s="10" t="str">
        <f t="shared" si="223"/>
        <v>N/A</v>
      </c>
      <c r="G1049" s="40">
        <v>107085.20339</v>
      </c>
      <c r="H1049" s="10" t="str">
        <f t="shared" si="224"/>
        <v>N/A</v>
      </c>
      <c r="I1049" s="96">
        <v>9.1069999999999993</v>
      </c>
      <c r="J1049" s="96">
        <v>7.9809999999999999</v>
      </c>
      <c r="K1049" s="11" t="s">
        <v>117</v>
      </c>
      <c r="L1049" s="21" t="str">
        <f t="shared" si="225"/>
        <v>Yes</v>
      </c>
    </row>
    <row r="1050" spans="1:12">
      <c r="A1050" s="118" t="s">
        <v>423</v>
      </c>
      <c r="B1050" s="70" t="s">
        <v>51</v>
      </c>
      <c r="C1050" s="40">
        <v>137019944</v>
      </c>
      <c r="D1050" s="10" t="str">
        <f t="shared" si="222"/>
        <v>N/A</v>
      </c>
      <c r="E1050" s="40">
        <v>146887602</v>
      </c>
      <c r="F1050" s="10" t="str">
        <f t="shared" si="223"/>
        <v>N/A</v>
      </c>
      <c r="G1050" s="40">
        <v>157820529</v>
      </c>
      <c r="H1050" s="10" t="str">
        <f t="shared" si="224"/>
        <v>N/A</v>
      </c>
      <c r="I1050" s="96">
        <v>7.202</v>
      </c>
      <c r="J1050" s="96">
        <v>7.4429999999999996</v>
      </c>
      <c r="K1050" s="11" t="s">
        <v>117</v>
      </c>
      <c r="L1050" s="21" t="str">
        <f t="shared" si="225"/>
        <v>Yes</v>
      </c>
    </row>
    <row r="1051" spans="1:12">
      <c r="A1051" s="126" t="s">
        <v>424</v>
      </c>
      <c r="B1051" s="39" t="s">
        <v>51</v>
      </c>
      <c r="C1051" s="39">
        <v>4654</v>
      </c>
      <c r="D1051" s="10" t="str">
        <f t="shared" si="222"/>
        <v>N/A</v>
      </c>
      <c r="E1051" s="39">
        <v>4527</v>
      </c>
      <c r="F1051" s="10" t="str">
        <f t="shared" si="223"/>
        <v>N/A</v>
      </c>
      <c r="G1051" s="39">
        <v>4517</v>
      </c>
      <c r="H1051" s="10" t="str">
        <f t="shared" si="224"/>
        <v>N/A</v>
      </c>
      <c r="I1051" s="96">
        <v>-2.73</v>
      </c>
      <c r="J1051" s="96">
        <v>-0.221</v>
      </c>
      <c r="K1051" s="49" t="s">
        <v>117</v>
      </c>
      <c r="L1051" s="21" t="str">
        <f t="shared" si="225"/>
        <v>Yes</v>
      </c>
    </row>
    <row r="1052" spans="1:12">
      <c r="A1052" s="118" t="s">
        <v>425</v>
      </c>
      <c r="B1052" s="70" t="s">
        <v>51</v>
      </c>
      <c r="C1052" s="40">
        <v>29441.328749</v>
      </c>
      <c r="D1052" s="10" t="str">
        <f t="shared" si="222"/>
        <v>N/A</v>
      </c>
      <c r="E1052" s="40">
        <v>32447.007290000001</v>
      </c>
      <c r="F1052" s="10" t="str">
        <f t="shared" si="223"/>
        <v>N/A</v>
      </c>
      <c r="G1052" s="40">
        <v>34939.235997000003</v>
      </c>
      <c r="H1052" s="10" t="str">
        <f t="shared" si="224"/>
        <v>N/A</v>
      </c>
      <c r="I1052" s="96">
        <v>10.210000000000001</v>
      </c>
      <c r="J1052" s="96">
        <v>7.681</v>
      </c>
      <c r="K1052" s="11" t="s">
        <v>117</v>
      </c>
      <c r="L1052" s="21" t="str">
        <f t="shared" si="225"/>
        <v>Yes</v>
      </c>
    </row>
    <row r="1053" spans="1:12">
      <c r="A1053" s="118" t="s">
        <v>426</v>
      </c>
      <c r="B1053" s="70" t="s">
        <v>51</v>
      </c>
      <c r="C1053" s="40">
        <v>63625623</v>
      </c>
      <c r="D1053" s="10" t="str">
        <f t="shared" si="222"/>
        <v>N/A</v>
      </c>
      <c r="E1053" s="40">
        <v>69151658</v>
      </c>
      <c r="F1053" s="10" t="str">
        <f t="shared" si="223"/>
        <v>N/A</v>
      </c>
      <c r="G1053" s="40">
        <v>68997933</v>
      </c>
      <c r="H1053" s="10" t="str">
        <f t="shared" si="224"/>
        <v>N/A</v>
      </c>
      <c r="I1053" s="96">
        <v>8.6850000000000005</v>
      </c>
      <c r="J1053" s="96">
        <v>-0.222</v>
      </c>
      <c r="K1053" s="11" t="s">
        <v>117</v>
      </c>
      <c r="L1053" s="21" t="str">
        <f t="shared" si="225"/>
        <v>Yes</v>
      </c>
    </row>
    <row r="1054" spans="1:12">
      <c r="A1054" s="118" t="s">
        <v>105</v>
      </c>
      <c r="B1054" s="70" t="s">
        <v>51</v>
      </c>
      <c r="C1054" s="39">
        <v>145008</v>
      </c>
      <c r="D1054" s="10" t="str">
        <f t="shared" si="222"/>
        <v>N/A</v>
      </c>
      <c r="E1054" s="39">
        <v>144924</v>
      </c>
      <c r="F1054" s="10" t="str">
        <f t="shared" si="223"/>
        <v>N/A</v>
      </c>
      <c r="G1054" s="39">
        <v>143939</v>
      </c>
      <c r="H1054" s="10" t="str">
        <f t="shared" si="224"/>
        <v>N/A</v>
      </c>
      <c r="I1054" s="96">
        <v>-5.8000000000000003E-2</v>
      </c>
      <c r="J1054" s="96">
        <v>-0.68</v>
      </c>
      <c r="K1054" s="11" t="s">
        <v>117</v>
      </c>
      <c r="L1054" s="21" t="str">
        <f t="shared" si="225"/>
        <v>Yes</v>
      </c>
    </row>
    <row r="1055" spans="1:12">
      <c r="A1055" s="118" t="s">
        <v>427</v>
      </c>
      <c r="B1055" s="70" t="s">
        <v>51</v>
      </c>
      <c r="C1055" s="40">
        <v>438.77319182000002</v>
      </c>
      <c r="D1055" s="10" t="str">
        <f t="shared" si="222"/>
        <v>N/A</v>
      </c>
      <c r="E1055" s="40">
        <v>477.15808285999998</v>
      </c>
      <c r="F1055" s="10" t="str">
        <f t="shared" si="223"/>
        <v>N/A</v>
      </c>
      <c r="G1055" s="40">
        <v>479.35537276000002</v>
      </c>
      <c r="H1055" s="10" t="str">
        <f t="shared" si="224"/>
        <v>N/A</v>
      </c>
      <c r="I1055" s="96">
        <v>8.7479999999999993</v>
      </c>
      <c r="J1055" s="96">
        <v>0.46050000000000002</v>
      </c>
      <c r="K1055" s="11" t="s">
        <v>117</v>
      </c>
      <c r="L1055" s="21" t="str">
        <f t="shared" si="225"/>
        <v>Yes</v>
      </c>
    </row>
    <row r="1056" spans="1:12">
      <c r="A1056" s="118" t="s">
        <v>428</v>
      </c>
      <c r="B1056" s="70" t="s">
        <v>51</v>
      </c>
      <c r="C1056" s="40">
        <v>26298282</v>
      </c>
      <c r="D1056" s="10" t="str">
        <f t="shared" si="222"/>
        <v>N/A</v>
      </c>
      <c r="E1056" s="40">
        <v>28413428</v>
      </c>
      <c r="F1056" s="10" t="str">
        <f t="shared" si="223"/>
        <v>N/A</v>
      </c>
      <c r="G1056" s="40">
        <v>22540047</v>
      </c>
      <c r="H1056" s="10" t="str">
        <f t="shared" si="224"/>
        <v>N/A</v>
      </c>
      <c r="I1056" s="96">
        <v>8.0429999999999993</v>
      </c>
      <c r="J1056" s="96">
        <v>-20.7</v>
      </c>
      <c r="K1056" s="11" t="s">
        <v>117</v>
      </c>
      <c r="L1056" s="21" t="str">
        <f t="shared" si="225"/>
        <v>No</v>
      </c>
    </row>
    <row r="1057" spans="1:12">
      <c r="A1057" s="118" t="s">
        <v>106</v>
      </c>
      <c r="B1057" s="70" t="s">
        <v>51</v>
      </c>
      <c r="C1057" s="39">
        <v>72993</v>
      </c>
      <c r="D1057" s="10" t="str">
        <f t="shared" si="222"/>
        <v>N/A</v>
      </c>
      <c r="E1057" s="39">
        <v>76367</v>
      </c>
      <c r="F1057" s="10" t="str">
        <f t="shared" si="223"/>
        <v>N/A</v>
      </c>
      <c r="G1057" s="39">
        <v>67615</v>
      </c>
      <c r="H1057" s="10" t="str">
        <f t="shared" si="224"/>
        <v>N/A</v>
      </c>
      <c r="I1057" s="96">
        <v>4.6219999999999999</v>
      </c>
      <c r="J1057" s="96">
        <v>-11.5</v>
      </c>
      <c r="K1057" s="11" t="s">
        <v>117</v>
      </c>
      <c r="L1057" s="21" t="str">
        <f t="shared" si="225"/>
        <v>Yes</v>
      </c>
    </row>
    <row r="1058" spans="1:12">
      <c r="A1058" s="118" t="s">
        <v>429</v>
      </c>
      <c r="B1058" s="70" t="s">
        <v>51</v>
      </c>
      <c r="C1058" s="40">
        <v>360.28498623000002</v>
      </c>
      <c r="D1058" s="10" t="str">
        <f t="shared" si="222"/>
        <v>N/A</v>
      </c>
      <c r="E1058" s="40">
        <v>372.06421621999999</v>
      </c>
      <c r="F1058" s="10" t="str">
        <f t="shared" si="223"/>
        <v>N/A</v>
      </c>
      <c r="G1058" s="40">
        <v>333.35867781000002</v>
      </c>
      <c r="H1058" s="10" t="str">
        <f t="shared" si="224"/>
        <v>N/A</v>
      </c>
      <c r="I1058" s="96">
        <v>3.2690000000000001</v>
      </c>
      <c r="J1058" s="96">
        <v>-10.4</v>
      </c>
      <c r="K1058" s="11" t="s">
        <v>117</v>
      </c>
      <c r="L1058" s="21" t="str">
        <f t="shared" si="225"/>
        <v>Yes</v>
      </c>
    </row>
    <row r="1059" spans="1:12">
      <c r="A1059" s="118" t="s">
        <v>430</v>
      </c>
      <c r="B1059" s="70" t="s">
        <v>51</v>
      </c>
      <c r="C1059" s="40">
        <v>6587951</v>
      </c>
      <c r="D1059" s="10" t="str">
        <f t="shared" si="222"/>
        <v>N/A</v>
      </c>
      <c r="E1059" s="40">
        <v>7413066</v>
      </c>
      <c r="F1059" s="10" t="str">
        <f t="shared" si="223"/>
        <v>N/A</v>
      </c>
      <c r="G1059" s="40">
        <v>7644466</v>
      </c>
      <c r="H1059" s="10" t="str">
        <f t="shared" si="224"/>
        <v>N/A</v>
      </c>
      <c r="I1059" s="96">
        <v>12.52</v>
      </c>
      <c r="J1059" s="96">
        <v>3.1219999999999999</v>
      </c>
      <c r="K1059" s="11" t="s">
        <v>117</v>
      </c>
      <c r="L1059" s="21" t="str">
        <f t="shared" si="225"/>
        <v>Yes</v>
      </c>
    </row>
    <row r="1060" spans="1:12">
      <c r="A1060" s="118" t="s">
        <v>107</v>
      </c>
      <c r="B1060" s="70" t="s">
        <v>51</v>
      </c>
      <c r="C1060" s="39">
        <v>45971</v>
      </c>
      <c r="D1060" s="10" t="str">
        <f t="shared" si="222"/>
        <v>N/A</v>
      </c>
      <c r="E1060" s="39">
        <v>47937</v>
      </c>
      <c r="F1060" s="10" t="str">
        <f t="shared" si="223"/>
        <v>N/A</v>
      </c>
      <c r="G1060" s="39">
        <v>48532</v>
      </c>
      <c r="H1060" s="10" t="str">
        <f t="shared" si="224"/>
        <v>N/A</v>
      </c>
      <c r="I1060" s="96">
        <v>4.2770000000000001</v>
      </c>
      <c r="J1060" s="96">
        <v>1.2410000000000001</v>
      </c>
      <c r="K1060" s="11" t="s">
        <v>117</v>
      </c>
      <c r="L1060" s="21" t="str">
        <f t="shared" si="225"/>
        <v>Yes</v>
      </c>
    </row>
    <row r="1061" spans="1:12">
      <c r="A1061" s="118" t="s">
        <v>431</v>
      </c>
      <c r="B1061" s="70" t="s">
        <v>51</v>
      </c>
      <c r="C1061" s="40">
        <v>143.30667159999999</v>
      </c>
      <c r="D1061" s="10" t="str">
        <f t="shared" si="222"/>
        <v>N/A</v>
      </c>
      <c r="E1061" s="40">
        <v>154.64184241999999</v>
      </c>
      <c r="F1061" s="10" t="str">
        <f t="shared" si="223"/>
        <v>N/A</v>
      </c>
      <c r="G1061" s="40">
        <v>157.51392895000001</v>
      </c>
      <c r="H1061" s="10" t="str">
        <f t="shared" si="224"/>
        <v>N/A</v>
      </c>
      <c r="I1061" s="96">
        <v>7.91</v>
      </c>
      <c r="J1061" s="96">
        <v>1.857</v>
      </c>
      <c r="K1061" s="11" t="s">
        <v>117</v>
      </c>
      <c r="L1061" s="21" t="str">
        <f t="shared" si="225"/>
        <v>Yes</v>
      </c>
    </row>
    <row r="1062" spans="1:12">
      <c r="A1062" s="118" t="s">
        <v>432</v>
      </c>
      <c r="B1062" s="70" t="s">
        <v>51</v>
      </c>
      <c r="C1062" s="40">
        <v>41738478</v>
      </c>
      <c r="D1062" s="10" t="str">
        <f t="shared" si="222"/>
        <v>N/A</v>
      </c>
      <c r="E1062" s="40">
        <v>48835851</v>
      </c>
      <c r="F1062" s="10" t="str">
        <f t="shared" si="223"/>
        <v>N/A</v>
      </c>
      <c r="G1062" s="40">
        <v>52792183</v>
      </c>
      <c r="H1062" s="10" t="str">
        <f t="shared" si="224"/>
        <v>N/A</v>
      </c>
      <c r="I1062" s="96">
        <v>17</v>
      </c>
      <c r="J1062" s="96">
        <v>8.1010000000000009</v>
      </c>
      <c r="K1062" s="11" t="s">
        <v>117</v>
      </c>
      <c r="L1062" s="21" t="str">
        <f t="shared" si="225"/>
        <v>Yes</v>
      </c>
    </row>
    <row r="1063" spans="1:12">
      <c r="A1063" s="118" t="s">
        <v>433</v>
      </c>
      <c r="B1063" s="70" t="s">
        <v>51</v>
      </c>
      <c r="C1063" s="39">
        <v>72932</v>
      </c>
      <c r="D1063" s="10" t="str">
        <f t="shared" si="222"/>
        <v>N/A</v>
      </c>
      <c r="E1063" s="39">
        <v>75852</v>
      </c>
      <c r="F1063" s="10" t="str">
        <f t="shared" si="223"/>
        <v>N/A</v>
      </c>
      <c r="G1063" s="39">
        <v>72238</v>
      </c>
      <c r="H1063" s="10" t="str">
        <f t="shared" si="224"/>
        <v>N/A</v>
      </c>
      <c r="I1063" s="96">
        <v>4.0039999999999996</v>
      </c>
      <c r="J1063" s="96">
        <v>-4.76</v>
      </c>
      <c r="K1063" s="11" t="s">
        <v>117</v>
      </c>
      <c r="L1063" s="21" t="str">
        <f t="shared" si="225"/>
        <v>Yes</v>
      </c>
    </row>
    <row r="1064" spans="1:12">
      <c r="A1064" s="118" t="s">
        <v>434</v>
      </c>
      <c r="B1064" s="70" t="s">
        <v>51</v>
      </c>
      <c r="C1064" s="40">
        <v>572.29306751000001</v>
      </c>
      <c r="D1064" s="10" t="str">
        <f t="shared" si="222"/>
        <v>N/A</v>
      </c>
      <c r="E1064" s="40">
        <v>643.83076254000002</v>
      </c>
      <c r="F1064" s="10" t="str">
        <f t="shared" si="223"/>
        <v>N/A</v>
      </c>
      <c r="G1064" s="40">
        <v>730.80903403000002</v>
      </c>
      <c r="H1064" s="10" t="str">
        <f t="shared" si="224"/>
        <v>N/A</v>
      </c>
      <c r="I1064" s="96">
        <v>12.5</v>
      </c>
      <c r="J1064" s="96">
        <v>13.51</v>
      </c>
      <c r="K1064" s="11" t="s">
        <v>117</v>
      </c>
      <c r="L1064" s="21" t="str">
        <f t="shared" si="225"/>
        <v>Yes</v>
      </c>
    </row>
    <row r="1065" spans="1:12">
      <c r="A1065" s="118" t="s">
        <v>435</v>
      </c>
      <c r="B1065" s="70" t="s">
        <v>51</v>
      </c>
      <c r="C1065" s="40">
        <v>24013294</v>
      </c>
      <c r="D1065" s="10" t="str">
        <f t="shared" si="222"/>
        <v>N/A</v>
      </c>
      <c r="E1065" s="40">
        <v>29273575</v>
      </c>
      <c r="F1065" s="10" t="str">
        <f t="shared" si="223"/>
        <v>N/A</v>
      </c>
      <c r="G1065" s="40">
        <v>40870363</v>
      </c>
      <c r="H1065" s="10" t="str">
        <f t="shared" si="224"/>
        <v>N/A</v>
      </c>
      <c r="I1065" s="96">
        <v>21.91</v>
      </c>
      <c r="J1065" s="96">
        <v>39.619999999999997</v>
      </c>
      <c r="K1065" s="11" t="s">
        <v>117</v>
      </c>
      <c r="L1065" s="21" t="str">
        <f t="shared" si="225"/>
        <v>No</v>
      </c>
    </row>
    <row r="1066" spans="1:12">
      <c r="A1066" s="118" t="s">
        <v>108</v>
      </c>
      <c r="B1066" s="70" t="s">
        <v>51</v>
      </c>
      <c r="C1066" s="39">
        <v>53904</v>
      </c>
      <c r="D1066" s="10" t="str">
        <f t="shared" si="222"/>
        <v>N/A</v>
      </c>
      <c r="E1066" s="39">
        <v>56429</v>
      </c>
      <c r="F1066" s="10" t="str">
        <f t="shared" si="223"/>
        <v>N/A</v>
      </c>
      <c r="G1066" s="39">
        <v>61771</v>
      </c>
      <c r="H1066" s="10" t="str">
        <f t="shared" si="224"/>
        <v>N/A</v>
      </c>
      <c r="I1066" s="96">
        <v>4.6840000000000002</v>
      </c>
      <c r="J1066" s="96">
        <v>9.4670000000000005</v>
      </c>
      <c r="K1066" s="11" t="s">
        <v>117</v>
      </c>
      <c r="L1066" s="21" t="str">
        <f t="shared" si="225"/>
        <v>Yes</v>
      </c>
    </row>
    <row r="1067" spans="1:12">
      <c r="A1067" s="118" t="s">
        <v>436</v>
      </c>
      <c r="B1067" s="70" t="s">
        <v>51</v>
      </c>
      <c r="C1067" s="40">
        <v>445.48259868999997</v>
      </c>
      <c r="D1067" s="10" t="str">
        <f t="shared" si="222"/>
        <v>N/A</v>
      </c>
      <c r="E1067" s="40">
        <v>518.76827518000005</v>
      </c>
      <c r="F1067" s="10" t="str">
        <f t="shared" si="223"/>
        <v>N/A</v>
      </c>
      <c r="G1067" s="40">
        <v>661.64321444999996</v>
      </c>
      <c r="H1067" s="10" t="str">
        <f t="shared" si="224"/>
        <v>N/A</v>
      </c>
      <c r="I1067" s="96">
        <v>16.45</v>
      </c>
      <c r="J1067" s="96">
        <v>27.54</v>
      </c>
      <c r="K1067" s="11" t="s">
        <v>117</v>
      </c>
      <c r="L1067" s="21" t="str">
        <f t="shared" si="225"/>
        <v>No</v>
      </c>
    </row>
    <row r="1068" spans="1:12">
      <c r="A1068" s="118" t="s">
        <v>437</v>
      </c>
      <c r="B1068" s="70" t="s">
        <v>51</v>
      </c>
      <c r="C1068" s="40">
        <v>3943687</v>
      </c>
      <c r="D1068" s="10" t="str">
        <f t="shared" si="222"/>
        <v>N/A</v>
      </c>
      <c r="E1068" s="40">
        <v>3931695</v>
      </c>
      <c r="F1068" s="10" t="str">
        <f t="shared" si="223"/>
        <v>N/A</v>
      </c>
      <c r="G1068" s="40">
        <v>4060841</v>
      </c>
      <c r="H1068" s="10" t="str">
        <f t="shared" si="224"/>
        <v>N/A</v>
      </c>
      <c r="I1068" s="96">
        <v>-0.30399999999999999</v>
      </c>
      <c r="J1068" s="96">
        <v>3.2850000000000001</v>
      </c>
      <c r="K1068" s="11" t="s">
        <v>117</v>
      </c>
      <c r="L1068" s="21" t="str">
        <f t="shared" si="225"/>
        <v>Yes</v>
      </c>
    </row>
    <row r="1069" spans="1:12">
      <c r="A1069" s="118" t="s">
        <v>438</v>
      </c>
      <c r="B1069" s="70" t="s">
        <v>51</v>
      </c>
      <c r="C1069" s="39">
        <v>1832</v>
      </c>
      <c r="D1069" s="10" t="str">
        <f t="shared" si="222"/>
        <v>N/A</v>
      </c>
      <c r="E1069" s="39">
        <v>1825</v>
      </c>
      <c r="F1069" s="10" t="str">
        <f t="shared" si="223"/>
        <v>N/A</v>
      </c>
      <c r="G1069" s="39">
        <v>1761</v>
      </c>
      <c r="H1069" s="10" t="str">
        <f t="shared" si="224"/>
        <v>N/A</v>
      </c>
      <c r="I1069" s="96">
        <v>-0.38200000000000001</v>
      </c>
      <c r="J1069" s="96">
        <v>-3.51</v>
      </c>
      <c r="K1069" s="11" t="s">
        <v>117</v>
      </c>
      <c r="L1069" s="21" t="str">
        <f t="shared" ref="L1069:L1100" si="226">IF(J1069="Div by 0", "N/A", IF(K1069="N/A","N/A", IF(J1069&gt;VALUE(MID(K1069,1,2)), "No", IF(J1069&lt;-1*VALUE(MID(K1069,1,2)), "No", "Yes"))))</f>
        <v>Yes</v>
      </c>
    </row>
    <row r="1070" spans="1:12">
      <c r="A1070" s="118" t="s">
        <v>439</v>
      </c>
      <c r="B1070" s="70" t="s">
        <v>51</v>
      </c>
      <c r="C1070" s="40">
        <v>2152.6675764000001</v>
      </c>
      <c r="D1070" s="10" t="str">
        <f t="shared" si="222"/>
        <v>N/A</v>
      </c>
      <c r="E1070" s="40">
        <v>2154.3534246999998</v>
      </c>
      <c r="F1070" s="10" t="str">
        <f t="shared" si="223"/>
        <v>N/A</v>
      </c>
      <c r="G1070" s="40">
        <v>2305.9858035000002</v>
      </c>
      <c r="H1070" s="10" t="str">
        <f t="shared" si="224"/>
        <v>N/A</v>
      </c>
      <c r="I1070" s="96">
        <v>7.8299999999999995E-2</v>
      </c>
      <c r="J1070" s="96">
        <v>7.0380000000000003</v>
      </c>
      <c r="K1070" s="11" t="s">
        <v>117</v>
      </c>
      <c r="L1070" s="21" t="str">
        <f t="shared" si="226"/>
        <v>Yes</v>
      </c>
    </row>
    <row r="1071" spans="1:12">
      <c r="A1071" s="118" t="s">
        <v>440</v>
      </c>
      <c r="B1071" s="70" t="s">
        <v>51</v>
      </c>
      <c r="C1071" s="40">
        <v>21587065</v>
      </c>
      <c r="D1071" s="10" t="str">
        <f t="shared" si="222"/>
        <v>N/A</v>
      </c>
      <c r="E1071" s="40">
        <v>24201888</v>
      </c>
      <c r="F1071" s="10" t="str">
        <f t="shared" si="223"/>
        <v>N/A</v>
      </c>
      <c r="G1071" s="40">
        <v>24637050</v>
      </c>
      <c r="H1071" s="10" t="str">
        <f t="shared" si="224"/>
        <v>N/A</v>
      </c>
      <c r="I1071" s="96">
        <v>12.11</v>
      </c>
      <c r="J1071" s="96">
        <v>1.798</v>
      </c>
      <c r="K1071" s="11" t="s">
        <v>117</v>
      </c>
      <c r="L1071" s="21" t="str">
        <f t="shared" si="226"/>
        <v>Yes</v>
      </c>
    </row>
    <row r="1072" spans="1:12">
      <c r="A1072" s="118" t="s">
        <v>109</v>
      </c>
      <c r="B1072" s="70" t="s">
        <v>51</v>
      </c>
      <c r="C1072" s="39">
        <v>100012</v>
      </c>
      <c r="D1072" s="10" t="str">
        <f t="shared" si="222"/>
        <v>N/A</v>
      </c>
      <c r="E1072" s="39">
        <v>100999</v>
      </c>
      <c r="F1072" s="10" t="str">
        <f t="shared" si="223"/>
        <v>N/A</v>
      </c>
      <c r="G1072" s="39">
        <v>99447</v>
      </c>
      <c r="H1072" s="10" t="str">
        <f t="shared" si="224"/>
        <v>N/A</v>
      </c>
      <c r="I1072" s="96">
        <v>0.9869</v>
      </c>
      <c r="J1072" s="96">
        <v>-1.54</v>
      </c>
      <c r="K1072" s="11" t="s">
        <v>117</v>
      </c>
      <c r="L1072" s="21" t="str">
        <f t="shared" si="226"/>
        <v>Yes</v>
      </c>
    </row>
    <row r="1073" spans="1:12">
      <c r="A1073" s="118" t="s">
        <v>441</v>
      </c>
      <c r="B1073" s="70" t="s">
        <v>51</v>
      </c>
      <c r="C1073" s="40">
        <v>215.84474863</v>
      </c>
      <c r="D1073" s="10" t="str">
        <f t="shared" si="222"/>
        <v>N/A</v>
      </c>
      <c r="E1073" s="40">
        <v>239.62502599000001</v>
      </c>
      <c r="F1073" s="10" t="str">
        <f t="shared" si="223"/>
        <v>N/A</v>
      </c>
      <c r="G1073" s="40">
        <v>247.74050499000001</v>
      </c>
      <c r="H1073" s="10" t="str">
        <f t="shared" si="224"/>
        <v>N/A</v>
      </c>
      <c r="I1073" s="96">
        <v>11.02</v>
      </c>
      <c r="J1073" s="96">
        <v>3.387</v>
      </c>
      <c r="K1073" s="11" t="s">
        <v>117</v>
      </c>
      <c r="L1073" s="21" t="str">
        <f t="shared" si="226"/>
        <v>Yes</v>
      </c>
    </row>
    <row r="1074" spans="1:12">
      <c r="A1074" s="118" t="s">
        <v>442</v>
      </c>
      <c r="B1074" s="70" t="s">
        <v>51</v>
      </c>
      <c r="C1074" s="40">
        <v>178815545</v>
      </c>
      <c r="D1074" s="10" t="str">
        <f t="shared" si="222"/>
        <v>N/A</v>
      </c>
      <c r="E1074" s="40">
        <v>102771366</v>
      </c>
      <c r="F1074" s="10" t="str">
        <f t="shared" si="223"/>
        <v>N/A</v>
      </c>
      <c r="G1074" s="40">
        <v>103968001</v>
      </c>
      <c r="H1074" s="10" t="str">
        <f t="shared" si="224"/>
        <v>N/A</v>
      </c>
      <c r="I1074" s="96">
        <v>-42.5</v>
      </c>
      <c r="J1074" s="96">
        <v>1.1639999999999999</v>
      </c>
      <c r="K1074" s="11" t="s">
        <v>117</v>
      </c>
      <c r="L1074" s="21" t="str">
        <f t="shared" si="226"/>
        <v>Yes</v>
      </c>
    </row>
    <row r="1075" spans="1:12">
      <c r="A1075" s="118" t="s">
        <v>110</v>
      </c>
      <c r="B1075" s="70" t="s">
        <v>51</v>
      </c>
      <c r="C1075" s="39">
        <v>146067</v>
      </c>
      <c r="D1075" s="10" t="str">
        <f t="shared" si="222"/>
        <v>N/A</v>
      </c>
      <c r="E1075" s="39">
        <v>129586</v>
      </c>
      <c r="F1075" s="10" t="str">
        <f t="shared" si="223"/>
        <v>N/A</v>
      </c>
      <c r="G1075" s="39">
        <v>126461</v>
      </c>
      <c r="H1075" s="10" t="str">
        <f t="shared" si="224"/>
        <v>N/A</v>
      </c>
      <c r="I1075" s="96">
        <v>-11.3</v>
      </c>
      <c r="J1075" s="96">
        <v>-2.41</v>
      </c>
      <c r="K1075" s="11" t="s">
        <v>117</v>
      </c>
      <c r="L1075" s="21" t="str">
        <f t="shared" si="226"/>
        <v>Yes</v>
      </c>
    </row>
    <row r="1076" spans="1:12">
      <c r="A1076" s="118" t="s">
        <v>443</v>
      </c>
      <c r="B1076" s="70" t="s">
        <v>51</v>
      </c>
      <c r="C1076" s="40">
        <v>1224.2022153999999</v>
      </c>
      <c r="D1076" s="10" t="str">
        <f t="shared" si="222"/>
        <v>N/A</v>
      </c>
      <c r="E1076" s="40">
        <v>793.07460681999999</v>
      </c>
      <c r="F1076" s="10" t="str">
        <f t="shared" si="223"/>
        <v>N/A</v>
      </c>
      <c r="G1076" s="40">
        <v>822.13489533999996</v>
      </c>
      <c r="H1076" s="10" t="str">
        <f t="shared" si="224"/>
        <v>N/A</v>
      </c>
      <c r="I1076" s="96">
        <v>-35.200000000000003</v>
      </c>
      <c r="J1076" s="96">
        <v>3.6640000000000001</v>
      </c>
      <c r="K1076" s="11" t="s">
        <v>117</v>
      </c>
      <c r="L1076" s="21" t="str">
        <f t="shared" si="226"/>
        <v>Yes</v>
      </c>
    </row>
    <row r="1077" spans="1:12">
      <c r="A1077" s="118" t="s">
        <v>444</v>
      </c>
      <c r="B1077" s="70" t="s">
        <v>51</v>
      </c>
      <c r="C1077" s="40">
        <v>59713475</v>
      </c>
      <c r="D1077" s="10" t="str">
        <f t="shared" si="222"/>
        <v>N/A</v>
      </c>
      <c r="E1077" s="40">
        <v>62181370</v>
      </c>
      <c r="F1077" s="10" t="str">
        <f t="shared" si="223"/>
        <v>N/A</v>
      </c>
      <c r="G1077" s="40">
        <v>63977703</v>
      </c>
      <c r="H1077" s="10" t="str">
        <f t="shared" si="224"/>
        <v>N/A</v>
      </c>
      <c r="I1077" s="96">
        <v>4.133</v>
      </c>
      <c r="J1077" s="96">
        <v>2.8889999999999998</v>
      </c>
      <c r="K1077" s="11" t="s">
        <v>117</v>
      </c>
      <c r="L1077" s="21" t="str">
        <f t="shared" si="226"/>
        <v>Yes</v>
      </c>
    </row>
    <row r="1078" spans="1:12">
      <c r="A1078" s="126" t="s">
        <v>706</v>
      </c>
      <c r="B1078" s="39" t="s">
        <v>51</v>
      </c>
      <c r="C1078" s="39">
        <v>26062</v>
      </c>
      <c r="D1078" s="10" t="str">
        <f t="shared" si="222"/>
        <v>N/A</v>
      </c>
      <c r="E1078" s="39">
        <v>25718</v>
      </c>
      <c r="F1078" s="10" t="str">
        <f t="shared" si="223"/>
        <v>N/A</v>
      </c>
      <c r="G1078" s="39">
        <v>24488</v>
      </c>
      <c r="H1078" s="10" t="str">
        <f t="shared" si="224"/>
        <v>N/A</v>
      </c>
      <c r="I1078" s="96">
        <v>-1.32</v>
      </c>
      <c r="J1078" s="96">
        <v>-4.78</v>
      </c>
      <c r="K1078" s="49" t="s">
        <v>117</v>
      </c>
      <c r="L1078" s="21" t="str">
        <f t="shared" si="226"/>
        <v>Yes</v>
      </c>
    </row>
    <row r="1079" spans="1:12">
      <c r="A1079" s="118" t="s">
        <v>445</v>
      </c>
      <c r="B1079" s="70" t="s">
        <v>51</v>
      </c>
      <c r="C1079" s="40">
        <v>2291.2084644000001</v>
      </c>
      <c r="D1079" s="10" t="str">
        <f t="shared" si="222"/>
        <v>N/A</v>
      </c>
      <c r="E1079" s="40">
        <v>2417.8151489000002</v>
      </c>
      <c r="F1079" s="10" t="str">
        <f t="shared" si="223"/>
        <v>N/A</v>
      </c>
      <c r="G1079" s="40">
        <v>2612.6144641999999</v>
      </c>
      <c r="H1079" s="10" t="str">
        <f t="shared" si="224"/>
        <v>N/A</v>
      </c>
      <c r="I1079" s="96">
        <v>5.5259999999999998</v>
      </c>
      <c r="J1079" s="96">
        <v>8.0570000000000004</v>
      </c>
      <c r="K1079" s="11" t="s">
        <v>117</v>
      </c>
      <c r="L1079" s="21" t="str">
        <f t="shared" si="226"/>
        <v>Yes</v>
      </c>
    </row>
    <row r="1080" spans="1:12">
      <c r="A1080" s="118" t="s">
        <v>446</v>
      </c>
      <c r="B1080" s="70" t="s">
        <v>51</v>
      </c>
      <c r="C1080" s="40">
        <v>13839101</v>
      </c>
      <c r="D1080" s="10" t="str">
        <f t="shared" si="222"/>
        <v>N/A</v>
      </c>
      <c r="E1080" s="40">
        <v>17812604</v>
      </c>
      <c r="F1080" s="10" t="str">
        <f t="shared" si="223"/>
        <v>N/A</v>
      </c>
      <c r="G1080" s="40">
        <v>18492223</v>
      </c>
      <c r="H1080" s="10" t="str">
        <f t="shared" si="224"/>
        <v>N/A</v>
      </c>
      <c r="I1080" s="96">
        <v>28.71</v>
      </c>
      <c r="J1080" s="96">
        <v>3.8149999999999999</v>
      </c>
      <c r="K1080" s="11" t="s">
        <v>117</v>
      </c>
      <c r="L1080" s="21" t="str">
        <f t="shared" si="226"/>
        <v>Yes</v>
      </c>
    </row>
    <row r="1081" spans="1:12">
      <c r="A1081" s="118" t="s">
        <v>40</v>
      </c>
      <c r="B1081" s="70" t="s">
        <v>51</v>
      </c>
      <c r="C1081" s="39">
        <v>14627</v>
      </c>
      <c r="D1081" s="10" t="str">
        <f t="shared" si="222"/>
        <v>N/A</v>
      </c>
      <c r="E1081" s="39">
        <v>15577</v>
      </c>
      <c r="F1081" s="10" t="str">
        <f t="shared" si="223"/>
        <v>N/A</v>
      </c>
      <c r="G1081" s="39">
        <v>16335</v>
      </c>
      <c r="H1081" s="10" t="str">
        <f t="shared" si="224"/>
        <v>N/A</v>
      </c>
      <c r="I1081" s="96">
        <v>6.4950000000000001</v>
      </c>
      <c r="J1081" s="96">
        <v>4.8659999999999997</v>
      </c>
      <c r="K1081" s="11" t="s">
        <v>117</v>
      </c>
      <c r="L1081" s="21" t="str">
        <f t="shared" si="226"/>
        <v>Yes</v>
      </c>
    </row>
    <row r="1082" spans="1:12">
      <c r="A1082" s="118" t="s">
        <v>447</v>
      </c>
      <c r="B1082" s="70" t="s">
        <v>51</v>
      </c>
      <c r="C1082" s="40">
        <v>946.13393040000005</v>
      </c>
      <c r="D1082" s="10" t="str">
        <f t="shared" si="222"/>
        <v>N/A</v>
      </c>
      <c r="E1082" s="40">
        <v>1143.5195481000001</v>
      </c>
      <c r="F1082" s="10" t="str">
        <f t="shared" si="223"/>
        <v>N/A</v>
      </c>
      <c r="G1082" s="40">
        <v>1132.0614019</v>
      </c>
      <c r="H1082" s="10" t="str">
        <f t="shared" si="224"/>
        <v>N/A</v>
      </c>
      <c r="I1082" s="96">
        <v>20.86</v>
      </c>
      <c r="J1082" s="96">
        <v>-1</v>
      </c>
      <c r="K1082" s="11" t="s">
        <v>117</v>
      </c>
      <c r="L1082" s="21" t="str">
        <f t="shared" si="226"/>
        <v>Yes</v>
      </c>
    </row>
    <row r="1083" spans="1:12">
      <c r="A1083" s="118" t="s">
        <v>448</v>
      </c>
      <c r="B1083" s="70" t="s">
        <v>51</v>
      </c>
      <c r="C1083" s="40">
        <v>56388364</v>
      </c>
      <c r="D1083" s="10" t="str">
        <f t="shared" si="222"/>
        <v>N/A</v>
      </c>
      <c r="E1083" s="40">
        <v>62281971</v>
      </c>
      <c r="F1083" s="10" t="str">
        <f t="shared" si="223"/>
        <v>N/A</v>
      </c>
      <c r="G1083" s="40">
        <v>67539180</v>
      </c>
      <c r="H1083" s="10" t="str">
        <f t="shared" si="224"/>
        <v>N/A</v>
      </c>
      <c r="I1083" s="96">
        <v>10.45</v>
      </c>
      <c r="J1083" s="96">
        <v>8.4410000000000007</v>
      </c>
      <c r="K1083" s="11" t="s">
        <v>117</v>
      </c>
      <c r="L1083" s="21" t="str">
        <f t="shared" si="226"/>
        <v>Yes</v>
      </c>
    </row>
    <row r="1084" spans="1:12">
      <c r="A1084" s="118" t="s">
        <v>449</v>
      </c>
      <c r="B1084" s="70" t="s">
        <v>51</v>
      </c>
      <c r="C1084" s="39">
        <v>6554</v>
      </c>
      <c r="D1084" s="10" t="str">
        <f t="shared" si="222"/>
        <v>N/A</v>
      </c>
      <c r="E1084" s="39">
        <v>6628</v>
      </c>
      <c r="F1084" s="10" t="str">
        <f t="shared" si="223"/>
        <v>N/A</v>
      </c>
      <c r="G1084" s="39">
        <v>6758</v>
      </c>
      <c r="H1084" s="10" t="str">
        <f t="shared" si="224"/>
        <v>N/A</v>
      </c>
      <c r="I1084" s="96">
        <v>1.129</v>
      </c>
      <c r="J1084" s="96">
        <v>1.9610000000000001</v>
      </c>
      <c r="K1084" s="11" t="s">
        <v>117</v>
      </c>
      <c r="L1084" s="21" t="str">
        <f t="shared" si="226"/>
        <v>Yes</v>
      </c>
    </row>
    <row r="1085" spans="1:12">
      <c r="A1085" s="118" t="s">
        <v>450</v>
      </c>
      <c r="B1085" s="70" t="s">
        <v>51</v>
      </c>
      <c r="C1085" s="40">
        <v>8603.6563929999993</v>
      </c>
      <c r="D1085" s="10" t="str">
        <f t="shared" si="222"/>
        <v>N/A</v>
      </c>
      <c r="E1085" s="40">
        <v>9396.7970729999997</v>
      </c>
      <c r="F1085" s="10" t="str">
        <f t="shared" si="223"/>
        <v>N/A</v>
      </c>
      <c r="G1085" s="40">
        <v>9993.9597513999997</v>
      </c>
      <c r="H1085" s="10" t="str">
        <f t="shared" si="224"/>
        <v>N/A</v>
      </c>
      <c r="I1085" s="96">
        <v>9.2189999999999994</v>
      </c>
      <c r="J1085" s="96">
        <v>6.3550000000000004</v>
      </c>
      <c r="K1085" s="11" t="s">
        <v>117</v>
      </c>
      <c r="L1085" s="21" t="str">
        <f t="shared" si="226"/>
        <v>Yes</v>
      </c>
    </row>
    <row r="1086" spans="1:12">
      <c r="A1086" s="118" t="s">
        <v>451</v>
      </c>
      <c r="B1086" s="70" t="s">
        <v>51</v>
      </c>
      <c r="C1086" s="40">
        <v>8332395</v>
      </c>
      <c r="D1086" s="10" t="str">
        <f t="shared" si="222"/>
        <v>N/A</v>
      </c>
      <c r="E1086" s="40">
        <v>9547924</v>
      </c>
      <c r="F1086" s="10" t="str">
        <f t="shared" si="223"/>
        <v>N/A</v>
      </c>
      <c r="G1086" s="40">
        <v>11350441</v>
      </c>
      <c r="H1086" s="10" t="str">
        <f t="shared" si="224"/>
        <v>N/A</v>
      </c>
      <c r="I1086" s="96">
        <v>14.59</v>
      </c>
      <c r="J1086" s="96">
        <v>18.88</v>
      </c>
      <c r="K1086" s="11" t="s">
        <v>117</v>
      </c>
      <c r="L1086" s="21" t="str">
        <f t="shared" si="226"/>
        <v>No</v>
      </c>
    </row>
    <row r="1087" spans="1:12">
      <c r="A1087" s="118" t="s">
        <v>452</v>
      </c>
      <c r="B1087" s="70" t="s">
        <v>51</v>
      </c>
      <c r="C1087" s="39">
        <v>7996</v>
      </c>
      <c r="D1087" s="10" t="str">
        <f t="shared" si="222"/>
        <v>N/A</v>
      </c>
      <c r="E1087" s="39">
        <v>8476</v>
      </c>
      <c r="F1087" s="10" t="str">
        <f t="shared" si="223"/>
        <v>N/A</v>
      </c>
      <c r="G1087" s="39">
        <v>11121</v>
      </c>
      <c r="H1087" s="10" t="str">
        <f t="shared" si="224"/>
        <v>N/A</v>
      </c>
      <c r="I1087" s="96">
        <v>6.0030000000000001</v>
      </c>
      <c r="J1087" s="96">
        <v>31.21</v>
      </c>
      <c r="K1087" s="11" t="s">
        <v>117</v>
      </c>
      <c r="L1087" s="21" t="str">
        <f t="shared" si="226"/>
        <v>No</v>
      </c>
    </row>
    <row r="1088" spans="1:12">
      <c r="A1088" s="118" t="s">
        <v>453</v>
      </c>
      <c r="B1088" s="70" t="s">
        <v>51</v>
      </c>
      <c r="C1088" s="40">
        <v>1042.0704102</v>
      </c>
      <c r="D1088" s="10" t="str">
        <f t="shared" si="222"/>
        <v>N/A</v>
      </c>
      <c r="E1088" s="40">
        <v>1126.4657857</v>
      </c>
      <c r="F1088" s="10" t="str">
        <f t="shared" si="223"/>
        <v>N/A</v>
      </c>
      <c r="G1088" s="40">
        <v>1020.6313281</v>
      </c>
      <c r="H1088" s="10" t="str">
        <f t="shared" si="224"/>
        <v>N/A</v>
      </c>
      <c r="I1088" s="96">
        <v>8.0990000000000002</v>
      </c>
      <c r="J1088" s="96">
        <v>-9.4</v>
      </c>
      <c r="K1088" s="11" t="s">
        <v>117</v>
      </c>
      <c r="L1088" s="21" t="str">
        <f t="shared" si="226"/>
        <v>Yes</v>
      </c>
    </row>
    <row r="1089" spans="1:12">
      <c r="A1089" s="118" t="s">
        <v>454</v>
      </c>
      <c r="B1089" s="70" t="s">
        <v>51</v>
      </c>
      <c r="C1089" s="40">
        <v>1947606</v>
      </c>
      <c r="D1089" s="10" t="str">
        <f t="shared" si="222"/>
        <v>N/A</v>
      </c>
      <c r="E1089" s="40">
        <v>2759472</v>
      </c>
      <c r="F1089" s="10" t="str">
        <f t="shared" si="223"/>
        <v>N/A</v>
      </c>
      <c r="G1089" s="40">
        <v>3299646</v>
      </c>
      <c r="H1089" s="10" t="str">
        <f t="shared" si="224"/>
        <v>N/A</v>
      </c>
      <c r="I1089" s="96">
        <v>41.69</v>
      </c>
      <c r="J1089" s="96">
        <v>19.579999999999998</v>
      </c>
      <c r="K1089" s="11" t="s">
        <v>117</v>
      </c>
      <c r="L1089" s="21" t="str">
        <f t="shared" si="226"/>
        <v>No</v>
      </c>
    </row>
    <row r="1090" spans="1:12">
      <c r="A1090" s="118" t="s">
        <v>455</v>
      </c>
      <c r="B1090" s="70" t="s">
        <v>51</v>
      </c>
      <c r="C1090" s="39">
        <v>2010</v>
      </c>
      <c r="D1090" s="10" t="str">
        <f t="shared" si="222"/>
        <v>N/A</v>
      </c>
      <c r="E1090" s="39">
        <v>4071</v>
      </c>
      <c r="F1090" s="10" t="str">
        <f t="shared" si="223"/>
        <v>N/A</v>
      </c>
      <c r="G1090" s="39">
        <v>7186</v>
      </c>
      <c r="H1090" s="10" t="str">
        <f t="shared" si="224"/>
        <v>N/A</v>
      </c>
      <c r="I1090" s="96">
        <v>102.5</v>
      </c>
      <c r="J1090" s="96">
        <v>76.52</v>
      </c>
      <c r="K1090" s="11" t="s">
        <v>117</v>
      </c>
      <c r="L1090" s="21" t="str">
        <f t="shared" si="226"/>
        <v>No</v>
      </c>
    </row>
    <row r="1091" spans="1:12">
      <c r="A1091" s="118" t="s">
        <v>456</v>
      </c>
      <c r="B1091" s="70" t="s">
        <v>51</v>
      </c>
      <c r="C1091" s="40">
        <v>968.95820895999998</v>
      </c>
      <c r="D1091" s="10" t="str">
        <f t="shared" si="222"/>
        <v>N/A</v>
      </c>
      <c r="E1091" s="40">
        <v>677.83640382999999</v>
      </c>
      <c r="F1091" s="10" t="str">
        <f t="shared" si="223"/>
        <v>N/A</v>
      </c>
      <c r="G1091" s="40">
        <v>459.17701084999999</v>
      </c>
      <c r="H1091" s="10" t="str">
        <f t="shared" si="224"/>
        <v>N/A</v>
      </c>
      <c r="I1091" s="96">
        <v>-30</v>
      </c>
      <c r="J1091" s="96">
        <v>-32.299999999999997</v>
      </c>
      <c r="K1091" s="11" t="s">
        <v>117</v>
      </c>
      <c r="L1091" s="21" t="str">
        <f t="shared" si="226"/>
        <v>No</v>
      </c>
    </row>
    <row r="1092" spans="1:12">
      <c r="A1092" s="118" t="s">
        <v>457</v>
      </c>
      <c r="B1092" s="70" t="s">
        <v>51</v>
      </c>
      <c r="C1092" s="40">
        <v>5310764</v>
      </c>
      <c r="D1092" s="10" t="str">
        <f t="shared" si="222"/>
        <v>N/A</v>
      </c>
      <c r="E1092" s="40">
        <v>6180645</v>
      </c>
      <c r="F1092" s="10" t="str">
        <f t="shared" si="223"/>
        <v>N/A</v>
      </c>
      <c r="G1092" s="40">
        <v>6804757</v>
      </c>
      <c r="H1092" s="10" t="str">
        <f t="shared" si="224"/>
        <v>N/A</v>
      </c>
      <c r="I1092" s="96">
        <v>16.38</v>
      </c>
      <c r="J1092" s="96">
        <v>10.1</v>
      </c>
      <c r="K1092" s="11" t="s">
        <v>117</v>
      </c>
      <c r="L1092" s="21" t="str">
        <f t="shared" si="226"/>
        <v>Yes</v>
      </c>
    </row>
    <row r="1093" spans="1:12">
      <c r="A1093" s="118" t="s">
        <v>707</v>
      </c>
      <c r="B1093" s="70" t="s">
        <v>51</v>
      </c>
      <c r="C1093" s="39">
        <v>9502</v>
      </c>
      <c r="D1093" s="10" t="str">
        <f t="shared" si="222"/>
        <v>N/A</v>
      </c>
      <c r="E1093" s="39">
        <v>9391</v>
      </c>
      <c r="F1093" s="10" t="str">
        <f t="shared" si="223"/>
        <v>N/A</v>
      </c>
      <c r="G1093" s="39">
        <v>9434</v>
      </c>
      <c r="H1093" s="10" t="str">
        <f t="shared" si="224"/>
        <v>N/A</v>
      </c>
      <c r="I1093" s="96">
        <v>-1.17</v>
      </c>
      <c r="J1093" s="96">
        <v>0.45789999999999997</v>
      </c>
      <c r="K1093" s="11" t="s">
        <v>117</v>
      </c>
      <c r="L1093" s="21" t="str">
        <f t="shared" si="226"/>
        <v>Yes</v>
      </c>
    </row>
    <row r="1094" spans="1:12">
      <c r="A1094" s="118" t="s">
        <v>458</v>
      </c>
      <c r="B1094" s="70" t="s">
        <v>51</v>
      </c>
      <c r="C1094" s="40">
        <v>558.91012418000003</v>
      </c>
      <c r="D1094" s="10" t="str">
        <f t="shared" si="222"/>
        <v>N/A</v>
      </c>
      <c r="E1094" s="40">
        <v>658.14556489999995</v>
      </c>
      <c r="F1094" s="10" t="str">
        <f t="shared" si="223"/>
        <v>N/A</v>
      </c>
      <c r="G1094" s="40">
        <v>721.30135679</v>
      </c>
      <c r="H1094" s="10" t="str">
        <f t="shared" si="224"/>
        <v>N/A</v>
      </c>
      <c r="I1094" s="96">
        <v>17.760000000000002</v>
      </c>
      <c r="J1094" s="96">
        <v>9.5960000000000001</v>
      </c>
      <c r="K1094" s="11" t="s">
        <v>117</v>
      </c>
      <c r="L1094" s="21" t="str">
        <f t="shared" si="226"/>
        <v>Yes</v>
      </c>
    </row>
    <row r="1095" spans="1:12">
      <c r="A1095" s="118" t="s">
        <v>459</v>
      </c>
      <c r="B1095" s="70" t="s">
        <v>51</v>
      </c>
      <c r="C1095" s="40">
        <v>2549333</v>
      </c>
      <c r="D1095" s="10" t="str">
        <f t="shared" si="222"/>
        <v>N/A</v>
      </c>
      <c r="E1095" s="40">
        <v>4431094</v>
      </c>
      <c r="F1095" s="10" t="str">
        <f t="shared" si="223"/>
        <v>N/A</v>
      </c>
      <c r="G1095" s="40">
        <v>5152586</v>
      </c>
      <c r="H1095" s="10" t="str">
        <f t="shared" si="224"/>
        <v>N/A</v>
      </c>
      <c r="I1095" s="96">
        <v>73.81</v>
      </c>
      <c r="J1095" s="96">
        <v>16.28</v>
      </c>
      <c r="K1095" s="11" t="s">
        <v>117</v>
      </c>
      <c r="L1095" s="21" t="str">
        <f t="shared" si="226"/>
        <v>No</v>
      </c>
    </row>
    <row r="1096" spans="1:12">
      <c r="A1096" s="118" t="s">
        <v>146</v>
      </c>
      <c r="B1096" s="70" t="s">
        <v>51</v>
      </c>
      <c r="C1096" s="39">
        <v>229</v>
      </c>
      <c r="D1096" s="10" t="str">
        <f t="shared" si="222"/>
        <v>N/A</v>
      </c>
      <c r="E1096" s="39">
        <v>322</v>
      </c>
      <c r="F1096" s="10" t="str">
        <f t="shared" si="223"/>
        <v>N/A</v>
      </c>
      <c r="G1096" s="39">
        <v>377</v>
      </c>
      <c r="H1096" s="10" t="str">
        <f t="shared" si="224"/>
        <v>N/A</v>
      </c>
      <c r="I1096" s="96">
        <v>40.61</v>
      </c>
      <c r="J1096" s="96">
        <v>17.079999999999998</v>
      </c>
      <c r="K1096" s="11" t="s">
        <v>117</v>
      </c>
      <c r="L1096" s="21" t="str">
        <f t="shared" si="226"/>
        <v>No</v>
      </c>
    </row>
    <row r="1097" spans="1:12">
      <c r="A1097" s="118" t="s">
        <v>460</v>
      </c>
      <c r="B1097" s="70" t="s">
        <v>51</v>
      </c>
      <c r="C1097" s="40">
        <v>11132.458515</v>
      </c>
      <c r="D1097" s="10" t="str">
        <f t="shared" si="222"/>
        <v>N/A</v>
      </c>
      <c r="E1097" s="40">
        <v>13761.161491000001</v>
      </c>
      <c r="F1097" s="10" t="str">
        <f t="shared" si="223"/>
        <v>N/A</v>
      </c>
      <c r="G1097" s="40">
        <v>13667.336869999999</v>
      </c>
      <c r="H1097" s="10" t="str">
        <f t="shared" si="224"/>
        <v>N/A</v>
      </c>
      <c r="I1097" s="96">
        <v>23.61</v>
      </c>
      <c r="J1097" s="96">
        <v>-0.68200000000000005</v>
      </c>
      <c r="K1097" s="11" t="s">
        <v>117</v>
      </c>
      <c r="L1097" s="21" t="str">
        <f t="shared" si="226"/>
        <v>Yes</v>
      </c>
    </row>
    <row r="1098" spans="1:12">
      <c r="A1098" s="118" t="s">
        <v>461</v>
      </c>
      <c r="B1098" s="70" t="s">
        <v>51</v>
      </c>
      <c r="C1098" s="40">
        <v>14605277</v>
      </c>
      <c r="D1098" s="10" t="str">
        <f t="shared" si="222"/>
        <v>N/A</v>
      </c>
      <c r="E1098" s="40">
        <v>16438598</v>
      </c>
      <c r="F1098" s="10" t="str">
        <f t="shared" si="223"/>
        <v>N/A</v>
      </c>
      <c r="G1098" s="40">
        <v>16364952</v>
      </c>
      <c r="H1098" s="10" t="str">
        <f t="shared" si="224"/>
        <v>N/A</v>
      </c>
      <c r="I1098" s="96">
        <v>12.55</v>
      </c>
      <c r="J1098" s="96">
        <v>-0.44800000000000001</v>
      </c>
      <c r="K1098" s="11" t="s">
        <v>117</v>
      </c>
      <c r="L1098" s="21" t="str">
        <f t="shared" si="226"/>
        <v>Yes</v>
      </c>
    </row>
    <row r="1099" spans="1:12">
      <c r="A1099" s="118" t="s">
        <v>462</v>
      </c>
      <c r="B1099" s="70" t="s">
        <v>51</v>
      </c>
      <c r="C1099" s="39">
        <v>41410</v>
      </c>
      <c r="D1099" s="10" t="str">
        <f t="shared" si="222"/>
        <v>N/A</v>
      </c>
      <c r="E1099" s="39">
        <v>42551</v>
      </c>
      <c r="F1099" s="10" t="str">
        <f t="shared" si="223"/>
        <v>N/A</v>
      </c>
      <c r="G1099" s="39">
        <v>43099</v>
      </c>
      <c r="H1099" s="10" t="str">
        <f t="shared" si="224"/>
        <v>N/A</v>
      </c>
      <c r="I1099" s="96">
        <v>2.7549999999999999</v>
      </c>
      <c r="J1099" s="96">
        <v>1.288</v>
      </c>
      <c r="K1099" s="11" t="s">
        <v>117</v>
      </c>
      <c r="L1099" s="21" t="str">
        <f t="shared" si="226"/>
        <v>Yes</v>
      </c>
    </row>
    <row r="1100" spans="1:12">
      <c r="A1100" s="118" t="s">
        <v>463</v>
      </c>
      <c r="B1100" s="70" t="s">
        <v>51</v>
      </c>
      <c r="C1100" s="40">
        <v>352.69927553999997</v>
      </c>
      <c r="D1100" s="10" t="str">
        <f t="shared" si="222"/>
        <v>N/A</v>
      </c>
      <c r="E1100" s="40">
        <v>386.32694884</v>
      </c>
      <c r="F1100" s="10" t="str">
        <f t="shared" si="223"/>
        <v>N/A</v>
      </c>
      <c r="G1100" s="40">
        <v>379.70607207</v>
      </c>
      <c r="H1100" s="10" t="str">
        <f t="shared" si="224"/>
        <v>N/A</v>
      </c>
      <c r="I1100" s="96">
        <v>9.5340000000000007</v>
      </c>
      <c r="J1100" s="96">
        <v>-1.71</v>
      </c>
      <c r="K1100" s="11" t="s">
        <v>117</v>
      </c>
      <c r="L1100" s="21" t="str">
        <f t="shared" si="226"/>
        <v>Yes</v>
      </c>
    </row>
    <row r="1101" spans="1:12">
      <c r="A1101" s="118" t="s">
        <v>464</v>
      </c>
      <c r="B1101" s="70" t="s">
        <v>51</v>
      </c>
      <c r="C1101" s="40">
        <v>50500058</v>
      </c>
      <c r="D1101" s="10" t="str">
        <f t="shared" ref="D1101:D1109" si="227">IF($B1101="N/A","N/A",IF(C1101&gt;10,"No",IF(C1101&lt;-10,"No","Yes")))</f>
        <v>N/A</v>
      </c>
      <c r="E1101" s="40">
        <v>63720100</v>
      </c>
      <c r="F1101" s="10" t="str">
        <f t="shared" ref="F1101:F1109" si="228">IF($B1101="N/A","N/A",IF(E1101&gt;10,"No",IF(E1101&lt;-10,"No","Yes")))</f>
        <v>N/A</v>
      </c>
      <c r="G1101" s="40">
        <v>66614936</v>
      </c>
      <c r="H1101" s="10" t="str">
        <f t="shared" ref="H1101:H1109" si="229">IF($B1101="N/A","N/A",IF(G1101&gt;10,"No",IF(G1101&lt;-10,"No","Yes")))</f>
        <v>N/A</v>
      </c>
      <c r="I1101" s="96">
        <v>26.18</v>
      </c>
      <c r="J1101" s="96">
        <v>4.5430000000000001</v>
      </c>
      <c r="K1101" s="11" t="s">
        <v>117</v>
      </c>
      <c r="L1101" s="21" t="str">
        <f t="shared" ref="L1101:L1109" si="230">IF(J1101="Div by 0", "N/A", IF(K1101="N/A","N/A", IF(J1101&gt;VALUE(MID(K1101,1,2)), "No", IF(J1101&lt;-1*VALUE(MID(K1101,1,2)), "No", "Yes"))))</f>
        <v>Yes</v>
      </c>
    </row>
    <row r="1102" spans="1:12">
      <c r="A1102" s="118" t="s">
        <v>147</v>
      </c>
      <c r="B1102" s="70" t="s">
        <v>51</v>
      </c>
      <c r="C1102" s="39">
        <v>4610</v>
      </c>
      <c r="D1102" s="10" t="str">
        <f t="shared" si="227"/>
        <v>N/A</v>
      </c>
      <c r="E1102" s="39">
        <v>4946</v>
      </c>
      <c r="F1102" s="10" t="str">
        <f t="shared" si="228"/>
        <v>N/A</v>
      </c>
      <c r="G1102" s="39">
        <v>5048</v>
      </c>
      <c r="H1102" s="10" t="str">
        <f t="shared" si="229"/>
        <v>N/A</v>
      </c>
      <c r="I1102" s="96">
        <v>7.2889999999999997</v>
      </c>
      <c r="J1102" s="96">
        <v>2.0619999999999998</v>
      </c>
      <c r="K1102" s="11" t="s">
        <v>117</v>
      </c>
      <c r="L1102" s="21" t="str">
        <f t="shared" si="230"/>
        <v>Yes</v>
      </c>
    </row>
    <row r="1103" spans="1:12">
      <c r="A1103" s="118" t="s">
        <v>465</v>
      </c>
      <c r="B1103" s="70" t="s">
        <v>51</v>
      </c>
      <c r="C1103" s="40">
        <v>10954.459435999999</v>
      </c>
      <c r="D1103" s="10" t="str">
        <f t="shared" si="227"/>
        <v>N/A</v>
      </c>
      <c r="E1103" s="40">
        <v>12883.158108</v>
      </c>
      <c r="F1103" s="10" t="str">
        <f t="shared" si="228"/>
        <v>N/A</v>
      </c>
      <c r="G1103" s="40">
        <v>13196.302694</v>
      </c>
      <c r="H1103" s="10" t="str">
        <f t="shared" si="229"/>
        <v>N/A</v>
      </c>
      <c r="I1103" s="96">
        <v>17.61</v>
      </c>
      <c r="J1103" s="96">
        <v>2.431</v>
      </c>
      <c r="K1103" s="11" t="s">
        <v>117</v>
      </c>
      <c r="L1103" s="21" t="str">
        <f t="shared" si="230"/>
        <v>Yes</v>
      </c>
    </row>
    <row r="1104" spans="1:12">
      <c r="A1104" s="118" t="s">
        <v>466</v>
      </c>
      <c r="B1104" s="70" t="s">
        <v>51</v>
      </c>
      <c r="C1104" s="40">
        <v>116951567</v>
      </c>
      <c r="D1104" s="10" t="str">
        <f t="shared" si="227"/>
        <v>N/A</v>
      </c>
      <c r="E1104" s="40">
        <v>140764351</v>
      </c>
      <c r="F1104" s="10" t="str">
        <f t="shared" si="228"/>
        <v>N/A</v>
      </c>
      <c r="G1104" s="40">
        <v>145613584</v>
      </c>
      <c r="H1104" s="10" t="str">
        <f t="shared" si="229"/>
        <v>N/A</v>
      </c>
      <c r="I1104" s="96">
        <v>20.36</v>
      </c>
      <c r="J1104" s="96">
        <v>3.4449999999999998</v>
      </c>
      <c r="K1104" s="11" t="s">
        <v>117</v>
      </c>
      <c r="L1104" s="21" t="str">
        <f t="shared" si="230"/>
        <v>Yes</v>
      </c>
    </row>
    <row r="1105" spans="1:12">
      <c r="A1105" s="118" t="s">
        <v>467</v>
      </c>
      <c r="B1105" s="70" t="s">
        <v>51</v>
      </c>
      <c r="C1105" s="39">
        <v>30786</v>
      </c>
      <c r="D1105" s="10" t="str">
        <f t="shared" si="227"/>
        <v>N/A</v>
      </c>
      <c r="E1105" s="39">
        <v>31559</v>
      </c>
      <c r="F1105" s="10" t="str">
        <f t="shared" si="228"/>
        <v>N/A</v>
      </c>
      <c r="G1105" s="39">
        <v>30655</v>
      </c>
      <c r="H1105" s="10" t="str">
        <f t="shared" si="229"/>
        <v>N/A</v>
      </c>
      <c r="I1105" s="96">
        <v>2.5110000000000001</v>
      </c>
      <c r="J1105" s="96">
        <v>-2.86</v>
      </c>
      <c r="K1105" s="11" t="s">
        <v>117</v>
      </c>
      <c r="L1105" s="21" t="str">
        <f t="shared" si="230"/>
        <v>Yes</v>
      </c>
    </row>
    <row r="1106" spans="1:12">
      <c r="A1106" s="118" t="s">
        <v>468</v>
      </c>
      <c r="B1106" s="70" t="s">
        <v>51</v>
      </c>
      <c r="C1106" s="40">
        <v>3798.8555511999998</v>
      </c>
      <c r="D1106" s="10" t="str">
        <f t="shared" si="227"/>
        <v>N/A</v>
      </c>
      <c r="E1106" s="40">
        <v>4460.3552393999998</v>
      </c>
      <c r="F1106" s="10" t="str">
        <f t="shared" si="228"/>
        <v>N/A</v>
      </c>
      <c r="G1106" s="40">
        <v>4750.0761376999999</v>
      </c>
      <c r="H1106" s="10" t="str">
        <f t="shared" si="229"/>
        <v>N/A</v>
      </c>
      <c r="I1106" s="96">
        <v>17.41</v>
      </c>
      <c r="J1106" s="96">
        <v>6.4950000000000001</v>
      </c>
      <c r="K1106" s="11" t="s">
        <v>117</v>
      </c>
      <c r="L1106" s="21" t="str">
        <f t="shared" si="230"/>
        <v>Yes</v>
      </c>
    </row>
    <row r="1107" spans="1:12">
      <c r="A1107" s="118" t="s">
        <v>469</v>
      </c>
      <c r="B1107" s="70" t="s">
        <v>51</v>
      </c>
      <c r="C1107" s="40">
        <v>1038484</v>
      </c>
      <c r="D1107" s="10" t="str">
        <f t="shared" si="227"/>
        <v>N/A</v>
      </c>
      <c r="E1107" s="40">
        <v>1373274</v>
      </c>
      <c r="F1107" s="10" t="str">
        <f t="shared" si="228"/>
        <v>N/A</v>
      </c>
      <c r="G1107" s="40">
        <v>1592148</v>
      </c>
      <c r="H1107" s="10" t="str">
        <f t="shared" si="229"/>
        <v>N/A</v>
      </c>
      <c r="I1107" s="96">
        <v>32.24</v>
      </c>
      <c r="J1107" s="96">
        <v>15.94</v>
      </c>
      <c r="K1107" s="11" t="s">
        <v>117</v>
      </c>
      <c r="L1107" s="21" t="str">
        <f t="shared" si="230"/>
        <v>No</v>
      </c>
    </row>
    <row r="1108" spans="1:12">
      <c r="A1108" s="118" t="s">
        <v>148</v>
      </c>
      <c r="B1108" s="70" t="s">
        <v>51</v>
      </c>
      <c r="C1108" s="39">
        <v>445</v>
      </c>
      <c r="D1108" s="10" t="str">
        <f t="shared" si="227"/>
        <v>N/A</v>
      </c>
      <c r="E1108" s="39">
        <v>529</v>
      </c>
      <c r="F1108" s="10" t="str">
        <f t="shared" si="228"/>
        <v>N/A</v>
      </c>
      <c r="G1108" s="39">
        <v>593</v>
      </c>
      <c r="H1108" s="10" t="str">
        <f t="shared" si="229"/>
        <v>N/A</v>
      </c>
      <c r="I1108" s="96">
        <v>18.88</v>
      </c>
      <c r="J1108" s="96">
        <v>12.1</v>
      </c>
      <c r="K1108" s="11" t="s">
        <v>117</v>
      </c>
      <c r="L1108" s="21" t="str">
        <f t="shared" si="230"/>
        <v>Yes</v>
      </c>
    </row>
    <row r="1109" spans="1:12">
      <c r="A1109" s="118" t="s">
        <v>470</v>
      </c>
      <c r="B1109" s="101" t="s">
        <v>51</v>
      </c>
      <c r="C1109" s="44">
        <v>2333.6719100999999</v>
      </c>
      <c r="D1109" s="52" t="str">
        <f t="shared" si="227"/>
        <v>N/A</v>
      </c>
      <c r="E1109" s="44">
        <v>2595.9810963999998</v>
      </c>
      <c r="F1109" s="52" t="str">
        <f t="shared" si="228"/>
        <v>N/A</v>
      </c>
      <c r="G1109" s="44">
        <v>2684.9038786000001</v>
      </c>
      <c r="H1109" s="52" t="str">
        <f t="shared" si="229"/>
        <v>N/A</v>
      </c>
      <c r="I1109" s="102">
        <v>11.24</v>
      </c>
      <c r="J1109" s="102">
        <v>3.4249999999999998</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611.91458825999996</v>
      </c>
      <c r="D1111" s="103" t="str">
        <f t="shared" ref="D1111:D1130" si="231">IF($B1111="N/A","N/A",IF(C1111&gt;10,"No",IF(C1111&lt;-10,"No","Yes")))</f>
        <v>N/A</v>
      </c>
      <c r="E1111" s="65">
        <v>692.21776241999999</v>
      </c>
      <c r="F1111" s="103" t="str">
        <f t="shared" ref="F1111:F1130" si="232">IF($B1111="N/A","N/A",IF(E1111&gt;10,"No",IF(E1111&lt;-10,"No","Yes")))</f>
        <v>N/A</v>
      </c>
      <c r="G1111" s="65">
        <v>760.64158453000005</v>
      </c>
      <c r="H1111" s="103" t="str">
        <f t="shared" ref="H1111:H1130" si="233">IF($B1111="N/A","N/A",IF(G1111&gt;10,"No",IF(G1111&lt;-10,"No","Yes")))</f>
        <v>N/A</v>
      </c>
      <c r="I1111" s="104">
        <v>13.12</v>
      </c>
      <c r="J1111" s="104">
        <v>9.8849999999999998</v>
      </c>
      <c r="K1111" s="66" t="s">
        <v>117</v>
      </c>
      <c r="L1111" s="138" t="str">
        <f t="shared" ref="L1111:L1130" si="234">IF(J1111="Div by 0", "N/A", IF(K1111="N/A","N/A", IF(J1111&gt;VALUE(MID(K1111,1,2)), "No", IF(J1111&lt;-1*VALUE(MID(K1111,1,2)), "No", "Yes"))))</f>
        <v>Yes</v>
      </c>
    </row>
    <row r="1112" spans="1:12">
      <c r="A1112" s="153" t="s">
        <v>592</v>
      </c>
      <c r="B1112" s="70" t="s">
        <v>51</v>
      </c>
      <c r="C1112" s="40">
        <v>344.94140785000002</v>
      </c>
      <c r="D1112" s="10" t="str">
        <f t="shared" si="231"/>
        <v>N/A</v>
      </c>
      <c r="E1112" s="40">
        <v>379.66113802000001</v>
      </c>
      <c r="F1112" s="10" t="str">
        <f t="shared" si="232"/>
        <v>N/A</v>
      </c>
      <c r="G1112" s="40">
        <v>369.23595224000002</v>
      </c>
      <c r="H1112" s="10" t="str">
        <f t="shared" si="233"/>
        <v>N/A</v>
      </c>
      <c r="I1112" s="96">
        <v>10.07</v>
      </c>
      <c r="J1112" s="96">
        <v>-2.75</v>
      </c>
      <c r="K1112" s="11" t="s">
        <v>117</v>
      </c>
      <c r="L1112" s="21" t="str">
        <f t="shared" si="234"/>
        <v>Yes</v>
      </c>
    </row>
    <row r="1113" spans="1:12">
      <c r="A1113" s="153" t="s">
        <v>595</v>
      </c>
      <c r="B1113" s="70" t="s">
        <v>51</v>
      </c>
      <c r="C1113" s="40">
        <v>1626.2265992</v>
      </c>
      <c r="D1113" s="10" t="str">
        <f t="shared" si="231"/>
        <v>N/A</v>
      </c>
      <c r="E1113" s="40">
        <v>1648.9080160000001</v>
      </c>
      <c r="F1113" s="10" t="str">
        <f t="shared" si="232"/>
        <v>N/A</v>
      </c>
      <c r="G1113" s="40">
        <v>1884.0806722</v>
      </c>
      <c r="H1113" s="10" t="str">
        <f t="shared" si="233"/>
        <v>N/A</v>
      </c>
      <c r="I1113" s="96">
        <v>1.395</v>
      </c>
      <c r="J1113" s="96">
        <v>14.26</v>
      </c>
      <c r="K1113" s="11" t="s">
        <v>117</v>
      </c>
      <c r="L1113" s="21" t="str">
        <f t="shared" si="234"/>
        <v>Yes</v>
      </c>
    </row>
    <row r="1114" spans="1:12">
      <c r="A1114" s="153" t="s">
        <v>598</v>
      </c>
      <c r="B1114" s="70" t="s">
        <v>51</v>
      </c>
      <c r="C1114" s="40">
        <v>296.71409786999999</v>
      </c>
      <c r="D1114" s="10" t="str">
        <f t="shared" si="231"/>
        <v>N/A</v>
      </c>
      <c r="E1114" s="40">
        <v>348.48599114000001</v>
      </c>
      <c r="F1114" s="10" t="str">
        <f t="shared" si="232"/>
        <v>N/A</v>
      </c>
      <c r="G1114" s="40">
        <v>387.15793444000002</v>
      </c>
      <c r="H1114" s="10" t="str">
        <f t="shared" si="233"/>
        <v>N/A</v>
      </c>
      <c r="I1114" s="96">
        <v>17.45</v>
      </c>
      <c r="J1114" s="96">
        <v>11.1</v>
      </c>
      <c r="K1114" s="11" t="s">
        <v>117</v>
      </c>
      <c r="L1114" s="21" t="str">
        <f t="shared" si="234"/>
        <v>Yes</v>
      </c>
    </row>
    <row r="1115" spans="1:12">
      <c r="A1115" s="153" t="s">
        <v>600</v>
      </c>
      <c r="B1115" s="70" t="s">
        <v>51</v>
      </c>
      <c r="C1115" s="40">
        <v>1161.1844378000001</v>
      </c>
      <c r="D1115" s="10" t="str">
        <f t="shared" si="231"/>
        <v>N/A</v>
      </c>
      <c r="E1115" s="40">
        <v>1397.5121626</v>
      </c>
      <c r="F1115" s="10" t="str">
        <f t="shared" si="232"/>
        <v>N/A</v>
      </c>
      <c r="G1115" s="40">
        <v>1542.0755498999999</v>
      </c>
      <c r="H1115" s="10" t="str">
        <f t="shared" si="233"/>
        <v>N/A</v>
      </c>
      <c r="I1115" s="96">
        <v>20.350000000000001</v>
      </c>
      <c r="J1115" s="96">
        <v>10.34</v>
      </c>
      <c r="K1115" s="11" t="s">
        <v>117</v>
      </c>
      <c r="L1115" s="21" t="str">
        <f t="shared" si="234"/>
        <v>Yes</v>
      </c>
    </row>
    <row r="1116" spans="1:12">
      <c r="A1116" s="118" t="s">
        <v>636</v>
      </c>
      <c r="B1116" s="70" t="s">
        <v>51</v>
      </c>
      <c r="C1116" s="40">
        <v>931.61322254000004</v>
      </c>
      <c r="D1116" s="10" t="str">
        <f t="shared" si="231"/>
        <v>N/A</v>
      </c>
      <c r="E1116" s="40">
        <v>1016.1720726</v>
      </c>
      <c r="F1116" s="10" t="str">
        <f t="shared" si="232"/>
        <v>N/A</v>
      </c>
      <c r="G1116" s="40">
        <v>1076.5922148</v>
      </c>
      <c r="H1116" s="10" t="str">
        <f t="shared" si="233"/>
        <v>N/A</v>
      </c>
      <c r="I1116" s="96">
        <v>9.077</v>
      </c>
      <c r="J1116" s="96">
        <v>5.9459999999999997</v>
      </c>
      <c r="K1116" s="11" t="s">
        <v>117</v>
      </c>
      <c r="L1116" s="21" t="str">
        <f t="shared" si="234"/>
        <v>Yes</v>
      </c>
    </row>
    <row r="1117" spans="1:12">
      <c r="A1117" s="153" t="s">
        <v>592</v>
      </c>
      <c r="B1117" s="70" t="s">
        <v>51</v>
      </c>
      <c r="C1117" s="40">
        <v>9576.6786035999994</v>
      </c>
      <c r="D1117" s="10" t="str">
        <f t="shared" si="231"/>
        <v>N/A</v>
      </c>
      <c r="E1117" s="40">
        <v>10239.92873</v>
      </c>
      <c r="F1117" s="10" t="str">
        <f t="shared" si="232"/>
        <v>N/A</v>
      </c>
      <c r="G1117" s="40">
        <v>10986.335643</v>
      </c>
      <c r="H1117" s="10" t="str">
        <f t="shared" si="233"/>
        <v>N/A</v>
      </c>
      <c r="I1117" s="96">
        <v>6.9260000000000002</v>
      </c>
      <c r="J1117" s="96">
        <v>7.2889999999999997</v>
      </c>
      <c r="K1117" s="11" t="s">
        <v>117</v>
      </c>
      <c r="L1117" s="21" t="str">
        <f t="shared" si="234"/>
        <v>Yes</v>
      </c>
    </row>
    <row r="1118" spans="1:12">
      <c r="A1118" s="153" t="s">
        <v>595</v>
      </c>
      <c r="B1118" s="70" t="s">
        <v>51</v>
      </c>
      <c r="C1118" s="40">
        <v>2775.7044058000001</v>
      </c>
      <c r="D1118" s="10" t="str">
        <f t="shared" si="231"/>
        <v>N/A</v>
      </c>
      <c r="E1118" s="40">
        <v>2834.4781324</v>
      </c>
      <c r="F1118" s="10" t="str">
        <f t="shared" si="232"/>
        <v>N/A</v>
      </c>
      <c r="G1118" s="40">
        <v>3023.1414279999999</v>
      </c>
      <c r="H1118" s="10" t="str">
        <f t="shared" si="233"/>
        <v>N/A</v>
      </c>
      <c r="I1118" s="96">
        <v>2.117</v>
      </c>
      <c r="J1118" s="96">
        <v>6.6559999999999997</v>
      </c>
      <c r="K1118" s="11" t="s">
        <v>117</v>
      </c>
      <c r="L1118" s="21" t="str">
        <f t="shared" si="234"/>
        <v>Yes</v>
      </c>
    </row>
    <row r="1119" spans="1:12">
      <c r="A1119" s="153" t="s">
        <v>598</v>
      </c>
      <c r="B1119" s="70" t="s">
        <v>51</v>
      </c>
      <c r="C1119" s="40">
        <v>43.959272061999997</v>
      </c>
      <c r="D1119" s="10" t="str">
        <f t="shared" si="231"/>
        <v>N/A</v>
      </c>
      <c r="E1119" s="40">
        <v>46.126184934000001</v>
      </c>
      <c r="F1119" s="10" t="str">
        <f t="shared" si="232"/>
        <v>N/A</v>
      </c>
      <c r="G1119" s="40">
        <v>40.697452034000001</v>
      </c>
      <c r="H1119" s="10" t="str">
        <f t="shared" si="233"/>
        <v>N/A</v>
      </c>
      <c r="I1119" s="96">
        <v>4.9290000000000003</v>
      </c>
      <c r="J1119" s="96">
        <v>-11.8</v>
      </c>
      <c r="K1119" s="11" t="s">
        <v>117</v>
      </c>
      <c r="L1119" s="21" t="str">
        <f t="shared" si="234"/>
        <v>Yes</v>
      </c>
    </row>
    <row r="1120" spans="1:12">
      <c r="A1120" s="153" t="s">
        <v>600</v>
      </c>
      <c r="B1120" s="70" t="s">
        <v>51</v>
      </c>
      <c r="C1120" s="40">
        <v>40.104620394999998</v>
      </c>
      <c r="D1120" s="10" t="str">
        <f t="shared" si="231"/>
        <v>N/A</v>
      </c>
      <c r="E1120" s="40">
        <v>48.382655911000001</v>
      </c>
      <c r="F1120" s="10" t="str">
        <f t="shared" si="232"/>
        <v>N/A</v>
      </c>
      <c r="G1120" s="40">
        <v>45.547933940999997</v>
      </c>
      <c r="H1120" s="10" t="str">
        <f t="shared" si="233"/>
        <v>N/A</v>
      </c>
      <c r="I1120" s="96">
        <v>20.64</v>
      </c>
      <c r="J1120" s="96">
        <v>-5.86</v>
      </c>
      <c r="K1120" s="11" t="s">
        <v>117</v>
      </c>
      <c r="L1120" s="21" t="str">
        <f t="shared" si="234"/>
        <v>Yes</v>
      </c>
    </row>
    <row r="1121" spans="1:12">
      <c r="A1121" s="118" t="s">
        <v>248</v>
      </c>
      <c r="B1121" s="70" t="s">
        <v>51</v>
      </c>
      <c r="C1121" s="40">
        <v>796.25394641000003</v>
      </c>
      <c r="D1121" s="10" t="str">
        <f t="shared" si="231"/>
        <v>N/A</v>
      </c>
      <c r="E1121" s="40">
        <v>470.36026454</v>
      </c>
      <c r="F1121" s="10" t="str">
        <f t="shared" si="232"/>
        <v>N/A</v>
      </c>
      <c r="G1121" s="40">
        <v>470.25831912000001</v>
      </c>
      <c r="H1121" s="10" t="str">
        <f t="shared" si="233"/>
        <v>N/A</v>
      </c>
      <c r="I1121" s="96">
        <v>-40.9</v>
      </c>
      <c r="J1121" s="96">
        <v>-2.1999999999999999E-2</v>
      </c>
      <c r="K1121" s="11" t="s">
        <v>117</v>
      </c>
      <c r="L1121" s="21" t="str">
        <f t="shared" si="234"/>
        <v>Yes</v>
      </c>
    </row>
    <row r="1122" spans="1:12">
      <c r="A1122" s="153" t="s">
        <v>592</v>
      </c>
      <c r="B1122" s="70" t="s">
        <v>51</v>
      </c>
      <c r="C1122" s="40">
        <v>3036.9132181</v>
      </c>
      <c r="D1122" s="10" t="str">
        <f t="shared" si="231"/>
        <v>N/A</v>
      </c>
      <c r="E1122" s="40">
        <v>184.41473027000001</v>
      </c>
      <c r="F1122" s="10" t="str">
        <f t="shared" si="232"/>
        <v>N/A</v>
      </c>
      <c r="G1122" s="40">
        <v>147.16105870000001</v>
      </c>
      <c r="H1122" s="10" t="str">
        <f t="shared" si="233"/>
        <v>N/A</v>
      </c>
      <c r="I1122" s="96">
        <v>-93.9</v>
      </c>
      <c r="J1122" s="96">
        <v>-20.2</v>
      </c>
      <c r="K1122" s="11" t="s">
        <v>117</v>
      </c>
      <c r="L1122" s="21" t="str">
        <f t="shared" si="234"/>
        <v>No</v>
      </c>
    </row>
    <row r="1123" spans="1:12">
      <c r="A1123" s="153" t="s">
        <v>595</v>
      </c>
      <c r="B1123" s="70" t="s">
        <v>51</v>
      </c>
      <c r="C1123" s="40">
        <v>3354.1689391</v>
      </c>
      <c r="D1123" s="10" t="str">
        <f t="shared" si="231"/>
        <v>N/A</v>
      </c>
      <c r="E1123" s="40">
        <v>1950.9506707</v>
      </c>
      <c r="F1123" s="10" t="str">
        <f t="shared" si="232"/>
        <v>N/A</v>
      </c>
      <c r="G1123" s="40">
        <v>1997.0758532</v>
      </c>
      <c r="H1123" s="10" t="str">
        <f t="shared" si="233"/>
        <v>N/A</v>
      </c>
      <c r="I1123" s="96">
        <v>-41.8</v>
      </c>
      <c r="J1123" s="96">
        <v>2.3639999999999999</v>
      </c>
      <c r="K1123" s="11" t="s">
        <v>117</v>
      </c>
      <c r="L1123" s="21" t="str">
        <f t="shared" si="234"/>
        <v>Yes</v>
      </c>
    </row>
    <row r="1124" spans="1:12">
      <c r="A1124" s="153" t="s">
        <v>598</v>
      </c>
      <c r="B1124" s="70" t="s">
        <v>51</v>
      </c>
      <c r="C1124" s="40">
        <v>165.22932764000001</v>
      </c>
      <c r="D1124" s="10" t="str">
        <f t="shared" si="231"/>
        <v>N/A</v>
      </c>
      <c r="E1124" s="40">
        <v>169.42433251</v>
      </c>
      <c r="F1124" s="10" t="str">
        <f t="shared" si="232"/>
        <v>N/A</v>
      </c>
      <c r="G1124" s="40">
        <v>167.79869780999999</v>
      </c>
      <c r="H1124" s="10" t="str">
        <f t="shared" si="233"/>
        <v>N/A</v>
      </c>
      <c r="I1124" s="96">
        <v>2.5390000000000001</v>
      </c>
      <c r="J1124" s="96">
        <v>-0.96</v>
      </c>
      <c r="K1124" s="11" t="s">
        <v>117</v>
      </c>
      <c r="L1124" s="21" t="str">
        <f t="shared" si="234"/>
        <v>Yes</v>
      </c>
    </row>
    <row r="1125" spans="1:12">
      <c r="A1125" s="153" t="s">
        <v>600</v>
      </c>
      <c r="B1125" s="70" t="s">
        <v>51</v>
      </c>
      <c r="C1125" s="40">
        <v>444.51507662</v>
      </c>
      <c r="D1125" s="10" t="str">
        <f t="shared" si="231"/>
        <v>N/A</v>
      </c>
      <c r="E1125" s="40">
        <v>464.80276140000001</v>
      </c>
      <c r="F1125" s="10" t="str">
        <f t="shared" si="232"/>
        <v>N/A</v>
      </c>
      <c r="G1125" s="40">
        <v>412.45562940999997</v>
      </c>
      <c r="H1125" s="10" t="str">
        <f t="shared" si="233"/>
        <v>N/A</v>
      </c>
      <c r="I1125" s="96">
        <v>4.5640000000000001</v>
      </c>
      <c r="J1125" s="96">
        <v>-11.3</v>
      </c>
      <c r="K1125" s="11" t="s">
        <v>117</v>
      </c>
      <c r="L1125" s="21" t="str">
        <f t="shared" si="234"/>
        <v>Yes</v>
      </c>
    </row>
    <row r="1126" spans="1:12">
      <c r="A1126" s="118" t="s">
        <v>637</v>
      </c>
      <c r="B1126" s="70" t="s">
        <v>51</v>
      </c>
      <c r="C1126" s="40">
        <v>2342.8044537999999</v>
      </c>
      <c r="D1126" s="10" t="str">
        <f t="shared" si="231"/>
        <v>N/A</v>
      </c>
      <c r="E1126" s="40">
        <v>2774.5516877</v>
      </c>
      <c r="F1126" s="10" t="str">
        <f t="shared" si="232"/>
        <v>N/A</v>
      </c>
      <c r="G1126" s="40">
        <v>2880.1438890999998</v>
      </c>
      <c r="H1126" s="10" t="str">
        <f t="shared" si="233"/>
        <v>N/A</v>
      </c>
      <c r="I1126" s="96">
        <v>18.43</v>
      </c>
      <c r="J1126" s="96">
        <v>3.806</v>
      </c>
      <c r="K1126" s="11" t="s">
        <v>117</v>
      </c>
      <c r="L1126" s="21" t="str">
        <f t="shared" si="234"/>
        <v>Yes</v>
      </c>
    </row>
    <row r="1127" spans="1:12">
      <c r="A1127" s="153" t="s">
        <v>592</v>
      </c>
      <c r="B1127" s="70" t="s">
        <v>51</v>
      </c>
      <c r="C1127" s="40">
        <v>4536.1186593000002</v>
      </c>
      <c r="D1127" s="10" t="str">
        <f t="shared" si="231"/>
        <v>N/A</v>
      </c>
      <c r="E1127" s="40">
        <v>5229.4424829999998</v>
      </c>
      <c r="F1127" s="10" t="str">
        <f t="shared" si="232"/>
        <v>N/A</v>
      </c>
      <c r="G1127" s="40">
        <v>5522.1527929000003</v>
      </c>
      <c r="H1127" s="10" t="str">
        <f t="shared" si="233"/>
        <v>N/A</v>
      </c>
      <c r="I1127" s="96">
        <v>15.28</v>
      </c>
      <c r="J1127" s="96">
        <v>5.5970000000000004</v>
      </c>
      <c r="K1127" s="11" t="s">
        <v>117</v>
      </c>
      <c r="L1127" s="21" t="str">
        <f t="shared" si="234"/>
        <v>Yes</v>
      </c>
    </row>
    <row r="1128" spans="1:12">
      <c r="A1128" s="153" t="s">
        <v>595</v>
      </c>
      <c r="B1128" s="70" t="s">
        <v>51</v>
      </c>
      <c r="C1128" s="40">
        <v>9090.7412359999998</v>
      </c>
      <c r="D1128" s="10" t="str">
        <f t="shared" si="231"/>
        <v>N/A</v>
      </c>
      <c r="E1128" s="40">
        <v>10246.840759999999</v>
      </c>
      <c r="F1128" s="10" t="str">
        <f t="shared" si="232"/>
        <v>N/A</v>
      </c>
      <c r="G1128" s="40">
        <v>10769.360875</v>
      </c>
      <c r="H1128" s="10" t="str">
        <f t="shared" si="233"/>
        <v>N/A</v>
      </c>
      <c r="I1128" s="96">
        <v>12.72</v>
      </c>
      <c r="J1128" s="96">
        <v>5.0990000000000002</v>
      </c>
      <c r="K1128" s="11" t="s">
        <v>117</v>
      </c>
      <c r="L1128" s="21" t="str">
        <f t="shared" si="234"/>
        <v>Yes</v>
      </c>
    </row>
    <row r="1129" spans="1:12">
      <c r="A1129" s="153" t="s">
        <v>598</v>
      </c>
      <c r="B1129" s="70" t="s">
        <v>51</v>
      </c>
      <c r="C1129" s="40">
        <v>956.98273011000003</v>
      </c>
      <c r="D1129" s="10" t="str">
        <f t="shared" si="231"/>
        <v>N/A</v>
      </c>
      <c r="E1129" s="40">
        <v>1128.9656649999999</v>
      </c>
      <c r="F1129" s="10" t="str">
        <f t="shared" si="232"/>
        <v>N/A</v>
      </c>
      <c r="G1129" s="40">
        <v>1110.3100036000001</v>
      </c>
      <c r="H1129" s="10" t="str">
        <f t="shared" si="233"/>
        <v>N/A</v>
      </c>
      <c r="I1129" s="96">
        <v>17.97</v>
      </c>
      <c r="J1129" s="96">
        <v>-1.65</v>
      </c>
      <c r="K1129" s="11" t="s">
        <v>117</v>
      </c>
      <c r="L1129" s="21" t="str">
        <f t="shared" si="234"/>
        <v>Yes</v>
      </c>
    </row>
    <row r="1130" spans="1:12">
      <c r="A1130" s="153" t="s">
        <v>600</v>
      </c>
      <c r="B1130" s="101" t="s">
        <v>51</v>
      </c>
      <c r="C1130" s="44">
        <v>1537.7150999</v>
      </c>
      <c r="D1130" s="52" t="str">
        <f t="shared" si="231"/>
        <v>N/A</v>
      </c>
      <c r="E1130" s="44">
        <v>1834.7064226</v>
      </c>
      <c r="F1130" s="52" t="str">
        <f t="shared" si="232"/>
        <v>N/A</v>
      </c>
      <c r="G1130" s="44">
        <v>1855.7126705000001</v>
      </c>
      <c r="H1130" s="52" t="str">
        <f t="shared" si="233"/>
        <v>N/A</v>
      </c>
      <c r="I1130" s="102">
        <v>19.309999999999999</v>
      </c>
      <c r="J1130" s="102">
        <v>1.145</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10.869168325</v>
      </c>
      <c r="D1132" s="103" t="str">
        <f t="shared" ref="D1132:D1161" si="235">IF($B1132="N/A","N/A",IF(C1132&gt;10,"No",IF(C1132&lt;-10,"No","Yes")))</f>
        <v>N/A</v>
      </c>
      <c r="E1132" s="68">
        <v>11.013982013</v>
      </c>
      <c r="F1132" s="103" t="str">
        <f t="shared" ref="F1132:F1161" si="236">IF($B1132="N/A","N/A",IF(E1132&gt;10,"No",IF(E1132&lt;-10,"No","Yes")))</f>
        <v>N/A</v>
      </c>
      <c r="G1132" s="68">
        <v>10.766349898</v>
      </c>
      <c r="H1132" s="103" t="str">
        <f t="shared" ref="H1132:H1161" si="237">IF($B1132="N/A","N/A",IF(G1132&gt;10,"No",IF(G1132&lt;-10,"No","Yes")))</f>
        <v>N/A</v>
      </c>
      <c r="I1132" s="104">
        <v>1.3320000000000001</v>
      </c>
      <c r="J1132" s="104">
        <v>-2.25</v>
      </c>
      <c r="K1132" s="66" t="s">
        <v>117</v>
      </c>
      <c r="L1132" s="138" t="str">
        <f t="shared" ref="L1132:L1161" si="238">IF(J1132="Div by 0", "N/A", IF(K1132="N/A","N/A", IF(J1132&gt;VALUE(MID(K1132,1,2)), "No", IF(J1132&lt;-1*VALUE(MID(K1132,1,2)), "No", "Yes"))))</f>
        <v>Yes</v>
      </c>
    </row>
    <row r="1133" spans="1:12">
      <c r="A1133" s="153" t="s">
        <v>592</v>
      </c>
      <c r="B1133" s="70" t="s">
        <v>51</v>
      </c>
      <c r="C1133" s="41">
        <v>18.479062526</v>
      </c>
      <c r="D1133" s="10" t="str">
        <f t="shared" si="235"/>
        <v>N/A</v>
      </c>
      <c r="E1133" s="41">
        <v>18.893176780000001</v>
      </c>
      <c r="F1133" s="10" t="str">
        <f t="shared" si="236"/>
        <v>N/A</v>
      </c>
      <c r="G1133" s="41">
        <v>18.627369124000001</v>
      </c>
      <c r="H1133" s="10" t="str">
        <f t="shared" si="237"/>
        <v>N/A</v>
      </c>
      <c r="I1133" s="96">
        <v>2.2410000000000001</v>
      </c>
      <c r="J1133" s="96">
        <v>-1.41</v>
      </c>
      <c r="K1133" s="11" t="s">
        <v>117</v>
      </c>
      <c r="L1133" s="21" t="str">
        <f t="shared" si="238"/>
        <v>Yes</v>
      </c>
    </row>
    <row r="1134" spans="1:12">
      <c r="A1134" s="153" t="s">
        <v>595</v>
      </c>
      <c r="B1134" s="70" t="s">
        <v>51</v>
      </c>
      <c r="C1134" s="41">
        <v>14.209679009</v>
      </c>
      <c r="D1134" s="10" t="str">
        <f t="shared" si="235"/>
        <v>N/A</v>
      </c>
      <c r="E1134" s="41">
        <v>13.918377725999999</v>
      </c>
      <c r="F1134" s="10" t="str">
        <f t="shared" si="236"/>
        <v>N/A</v>
      </c>
      <c r="G1134" s="41">
        <v>13.496202762999999</v>
      </c>
      <c r="H1134" s="10" t="str">
        <f t="shared" si="237"/>
        <v>N/A</v>
      </c>
      <c r="I1134" s="96">
        <v>-2.0499999999999998</v>
      </c>
      <c r="J1134" s="96">
        <v>-3.03</v>
      </c>
      <c r="K1134" s="11" t="s">
        <v>117</v>
      </c>
      <c r="L1134" s="21" t="str">
        <f t="shared" si="238"/>
        <v>Yes</v>
      </c>
    </row>
    <row r="1135" spans="1:12">
      <c r="A1135" s="153" t="s">
        <v>598</v>
      </c>
      <c r="B1135" s="70" t="s">
        <v>51</v>
      </c>
      <c r="C1135" s="41">
        <v>5.8207943608999999</v>
      </c>
      <c r="D1135" s="10" t="str">
        <f t="shared" si="235"/>
        <v>N/A</v>
      </c>
      <c r="E1135" s="41">
        <v>5.6245793133999999</v>
      </c>
      <c r="F1135" s="10" t="str">
        <f t="shared" si="236"/>
        <v>N/A</v>
      </c>
      <c r="G1135" s="41">
        <v>5.5526482122000003</v>
      </c>
      <c r="H1135" s="10" t="str">
        <f t="shared" si="237"/>
        <v>N/A</v>
      </c>
      <c r="I1135" s="96">
        <v>-3.37</v>
      </c>
      <c r="J1135" s="96">
        <v>-1.28</v>
      </c>
      <c r="K1135" s="11" t="s">
        <v>117</v>
      </c>
      <c r="L1135" s="21" t="str">
        <f t="shared" si="238"/>
        <v>Yes</v>
      </c>
    </row>
    <row r="1136" spans="1:12">
      <c r="A1136" s="153" t="s">
        <v>600</v>
      </c>
      <c r="B1136" s="70" t="s">
        <v>51</v>
      </c>
      <c r="C1136" s="41">
        <v>26.870402139999999</v>
      </c>
      <c r="D1136" s="10" t="str">
        <f t="shared" si="235"/>
        <v>N/A</v>
      </c>
      <c r="E1136" s="41">
        <v>29.050573999000001</v>
      </c>
      <c r="F1136" s="10" t="str">
        <f t="shared" si="236"/>
        <v>N/A</v>
      </c>
      <c r="G1136" s="41">
        <v>30.757897622000002</v>
      </c>
      <c r="H1136" s="10" t="str">
        <f t="shared" si="237"/>
        <v>N/A</v>
      </c>
      <c r="I1136" s="96">
        <v>8.1140000000000008</v>
      </c>
      <c r="J1136" s="96">
        <v>5.8769999999999998</v>
      </c>
      <c r="K1136" s="11" t="s">
        <v>117</v>
      </c>
      <c r="L1136" s="21" t="str">
        <f t="shared" si="238"/>
        <v>Yes</v>
      </c>
    </row>
    <row r="1137" spans="1:12">
      <c r="A1137" s="118" t="s">
        <v>507</v>
      </c>
      <c r="B1137" s="70" t="s">
        <v>51</v>
      </c>
      <c r="C1137" s="41">
        <v>3.1584665874</v>
      </c>
      <c r="D1137" s="10" t="str">
        <f t="shared" si="235"/>
        <v>N/A</v>
      </c>
      <c r="E1137" s="41">
        <v>3.1314217716999999</v>
      </c>
      <c r="F1137" s="10" t="str">
        <f t="shared" si="236"/>
        <v>N/A</v>
      </c>
      <c r="G1137" s="41">
        <v>3.0607860254000001</v>
      </c>
      <c r="H1137" s="10" t="str">
        <f t="shared" si="237"/>
        <v>N/A</v>
      </c>
      <c r="I1137" s="96">
        <v>-0.85599999999999998</v>
      </c>
      <c r="J1137" s="96">
        <v>-2.2599999999999998</v>
      </c>
      <c r="K1137" s="11" t="s">
        <v>117</v>
      </c>
      <c r="L1137" s="21" t="str">
        <f t="shared" si="238"/>
        <v>Yes</v>
      </c>
    </row>
    <row r="1138" spans="1:12">
      <c r="A1138" s="153" t="s">
        <v>592</v>
      </c>
      <c r="B1138" s="70" t="s">
        <v>51</v>
      </c>
      <c r="C1138" s="41">
        <v>31.877407195</v>
      </c>
      <c r="D1138" s="10" t="str">
        <f t="shared" si="235"/>
        <v>N/A</v>
      </c>
      <c r="E1138" s="41">
        <v>31.037030954999999</v>
      </c>
      <c r="F1138" s="10" t="str">
        <f t="shared" si="236"/>
        <v>N/A</v>
      </c>
      <c r="G1138" s="41">
        <v>31.31836019</v>
      </c>
      <c r="H1138" s="10" t="str">
        <f t="shared" si="237"/>
        <v>N/A</v>
      </c>
      <c r="I1138" s="96">
        <v>-2.64</v>
      </c>
      <c r="J1138" s="96">
        <v>0.90639999999999998</v>
      </c>
      <c r="K1138" s="11" t="s">
        <v>117</v>
      </c>
      <c r="L1138" s="21" t="str">
        <f t="shared" si="238"/>
        <v>Yes</v>
      </c>
    </row>
    <row r="1139" spans="1:12">
      <c r="A1139" s="153" t="s">
        <v>595</v>
      </c>
      <c r="B1139" s="70" t="s">
        <v>51</v>
      </c>
      <c r="C1139" s="41">
        <v>7.2379012386000001</v>
      </c>
      <c r="D1139" s="10" t="str">
        <f t="shared" si="235"/>
        <v>N/A</v>
      </c>
      <c r="E1139" s="41">
        <v>6.7986777700000003</v>
      </c>
      <c r="F1139" s="10" t="str">
        <f t="shared" si="236"/>
        <v>N/A</v>
      </c>
      <c r="G1139" s="41">
        <v>6.6642266752000001</v>
      </c>
      <c r="H1139" s="10" t="str">
        <f t="shared" si="237"/>
        <v>N/A</v>
      </c>
      <c r="I1139" s="96">
        <v>-6.07</v>
      </c>
      <c r="J1139" s="96">
        <v>-1.98</v>
      </c>
      <c r="K1139" s="11" t="s">
        <v>117</v>
      </c>
      <c r="L1139" s="21" t="str">
        <f t="shared" si="238"/>
        <v>Yes</v>
      </c>
    </row>
    <row r="1140" spans="1:12">
      <c r="A1140" s="153" t="s">
        <v>598</v>
      </c>
      <c r="B1140" s="70" t="s">
        <v>51</v>
      </c>
      <c r="C1140" s="41">
        <v>0.46224752609999997</v>
      </c>
      <c r="D1140" s="10" t="str">
        <f t="shared" si="235"/>
        <v>N/A</v>
      </c>
      <c r="E1140" s="41">
        <v>0.43891631139999998</v>
      </c>
      <c r="F1140" s="10" t="str">
        <f t="shared" si="236"/>
        <v>N/A</v>
      </c>
      <c r="G1140" s="41">
        <v>0.41389997080000002</v>
      </c>
      <c r="H1140" s="10" t="str">
        <f t="shared" si="237"/>
        <v>N/A</v>
      </c>
      <c r="I1140" s="96">
        <v>-5.05</v>
      </c>
      <c r="J1140" s="96">
        <v>-5.7</v>
      </c>
      <c r="K1140" s="11" t="s">
        <v>117</v>
      </c>
      <c r="L1140" s="21" t="str">
        <f t="shared" si="238"/>
        <v>Yes</v>
      </c>
    </row>
    <row r="1141" spans="1:12">
      <c r="A1141" s="153" t="s">
        <v>600</v>
      </c>
      <c r="B1141" s="70" t="s">
        <v>51</v>
      </c>
      <c r="C1141" s="41">
        <v>0.92466052160000001</v>
      </c>
      <c r="D1141" s="10" t="str">
        <f t="shared" si="235"/>
        <v>N/A</v>
      </c>
      <c r="E1141" s="41">
        <v>0.92150170649999996</v>
      </c>
      <c r="F1141" s="10" t="str">
        <f t="shared" si="236"/>
        <v>N/A</v>
      </c>
      <c r="G1141" s="41">
        <v>0.7606386624</v>
      </c>
      <c r="H1141" s="10" t="str">
        <f t="shared" si="237"/>
        <v>N/A</v>
      </c>
      <c r="I1141" s="96">
        <v>-0.34200000000000003</v>
      </c>
      <c r="J1141" s="96">
        <v>-17.5</v>
      </c>
      <c r="K1141" s="11" t="s">
        <v>117</v>
      </c>
      <c r="L1141" s="21" t="str">
        <f t="shared" si="238"/>
        <v>No</v>
      </c>
    </row>
    <row r="1142" spans="1:12">
      <c r="A1142" s="118" t="s">
        <v>508</v>
      </c>
      <c r="B1142" s="70" t="s">
        <v>51</v>
      </c>
      <c r="C1142" s="41">
        <v>65.042681379000001</v>
      </c>
      <c r="D1142" s="10" t="str">
        <f t="shared" si="235"/>
        <v>N/A</v>
      </c>
      <c r="E1142" s="41">
        <v>59.308450993999998</v>
      </c>
      <c r="F1142" s="10" t="str">
        <f t="shared" si="236"/>
        <v>N/A</v>
      </c>
      <c r="G1142" s="41">
        <v>57.199654434999999</v>
      </c>
      <c r="H1142" s="10" t="str">
        <f t="shared" si="237"/>
        <v>N/A</v>
      </c>
      <c r="I1142" s="96">
        <v>-8.82</v>
      </c>
      <c r="J1142" s="96">
        <v>-3.56</v>
      </c>
      <c r="K1142" s="11" t="s">
        <v>117</v>
      </c>
      <c r="L1142" s="21" t="str">
        <f t="shared" si="238"/>
        <v>Yes</v>
      </c>
    </row>
    <row r="1143" spans="1:12">
      <c r="A1143" s="153" t="s">
        <v>592</v>
      </c>
      <c r="B1143" s="70" t="s">
        <v>51</v>
      </c>
      <c r="C1143" s="41">
        <v>90.199131360999999</v>
      </c>
      <c r="D1143" s="10" t="str">
        <f t="shared" si="235"/>
        <v>N/A</v>
      </c>
      <c r="E1143" s="41">
        <v>36.119550044999997</v>
      </c>
      <c r="F1143" s="10" t="str">
        <f t="shared" si="236"/>
        <v>N/A</v>
      </c>
      <c r="G1143" s="41">
        <v>32.311931201</v>
      </c>
      <c r="H1143" s="10" t="str">
        <f t="shared" si="237"/>
        <v>N/A</v>
      </c>
      <c r="I1143" s="96">
        <v>-60</v>
      </c>
      <c r="J1143" s="96">
        <v>-10.5</v>
      </c>
      <c r="K1143" s="11" t="s">
        <v>117</v>
      </c>
      <c r="L1143" s="21" t="str">
        <f t="shared" si="238"/>
        <v>Yes</v>
      </c>
    </row>
    <row r="1144" spans="1:12">
      <c r="A1144" s="153" t="s">
        <v>595</v>
      </c>
      <c r="B1144" s="70" t="s">
        <v>51</v>
      </c>
      <c r="C1144" s="41">
        <v>84.397279627000003</v>
      </c>
      <c r="D1144" s="10" t="str">
        <f t="shared" si="235"/>
        <v>N/A</v>
      </c>
      <c r="E1144" s="41">
        <v>68.593859258999998</v>
      </c>
      <c r="F1144" s="10" t="str">
        <f t="shared" si="236"/>
        <v>N/A</v>
      </c>
      <c r="G1144" s="41">
        <v>66.974715587999995</v>
      </c>
      <c r="H1144" s="10" t="str">
        <f t="shared" si="237"/>
        <v>N/A</v>
      </c>
      <c r="I1144" s="96">
        <v>-18.7</v>
      </c>
      <c r="J1144" s="96">
        <v>-2.36</v>
      </c>
      <c r="K1144" s="11" t="s">
        <v>117</v>
      </c>
      <c r="L1144" s="21" t="str">
        <f t="shared" si="238"/>
        <v>Yes</v>
      </c>
    </row>
    <row r="1145" spans="1:12">
      <c r="A1145" s="153" t="s">
        <v>598</v>
      </c>
      <c r="B1145" s="70" t="s">
        <v>51</v>
      </c>
      <c r="C1145" s="41">
        <v>58.782702995999998</v>
      </c>
      <c r="D1145" s="10" t="str">
        <f t="shared" si="235"/>
        <v>N/A</v>
      </c>
      <c r="E1145" s="41">
        <v>57.867539825000001</v>
      </c>
      <c r="F1145" s="10" t="str">
        <f t="shared" si="236"/>
        <v>N/A</v>
      </c>
      <c r="G1145" s="41">
        <v>55.867660751999999</v>
      </c>
      <c r="H1145" s="10" t="str">
        <f t="shared" si="237"/>
        <v>N/A</v>
      </c>
      <c r="I1145" s="96">
        <v>-1.56</v>
      </c>
      <c r="J1145" s="96">
        <v>-3.46</v>
      </c>
      <c r="K1145" s="11" t="s">
        <v>117</v>
      </c>
      <c r="L1145" s="21" t="str">
        <f t="shared" si="238"/>
        <v>Yes</v>
      </c>
    </row>
    <row r="1146" spans="1:12">
      <c r="A1146" s="153" t="s">
        <v>600</v>
      </c>
      <c r="B1146" s="70" t="s">
        <v>51</v>
      </c>
      <c r="C1146" s="41">
        <v>65.842807711000006</v>
      </c>
      <c r="D1146" s="10" t="str">
        <f t="shared" si="235"/>
        <v>N/A</v>
      </c>
      <c r="E1146" s="41">
        <v>65.383183369999998</v>
      </c>
      <c r="F1146" s="10" t="str">
        <f t="shared" si="236"/>
        <v>N/A</v>
      </c>
      <c r="G1146" s="41">
        <v>63.146714178000003</v>
      </c>
      <c r="H1146" s="10" t="str">
        <f t="shared" si="237"/>
        <v>N/A</v>
      </c>
      <c r="I1146" s="96">
        <v>-0.69799999999999995</v>
      </c>
      <c r="J1146" s="96">
        <v>-3.42</v>
      </c>
      <c r="K1146" s="11" t="s">
        <v>117</v>
      </c>
      <c r="L1146" s="21" t="str">
        <f t="shared" si="238"/>
        <v>Yes</v>
      </c>
    </row>
    <row r="1147" spans="1:12">
      <c r="A1147" s="118" t="s">
        <v>711</v>
      </c>
      <c r="B1147" s="70" t="s">
        <v>51</v>
      </c>
      <c r="C1147" s="41">
        <v>83.527258639999999</v>
      </c>
      <c r="D1147" s="10" t="str">
        <f t="shared" si="235"/>
        <v>N/A</v>
      </c>
      <c r="E1147" s="41">
        <v>85.013387034000004</v>
      </c>
      <c r="F1147" s="10" t="str">
        <f t="shared" si="236"/>
        <v>N/A</v>
      </c>
      <c r="G1147" s="41">
        <v>84.114850715000003</v>
      </c>
      <c r="H1147" s="10" t="str">
        <f t="shared" si="237"/>
        <v>N/A</v>
      </c>
      <c r="I1147" s="96">
        <v>1.7789999999999999</v>
      </c>
      <c r="J1147" s="96">
        <v>-1.06</v>
      </c>
      <c r="K1147" s="11" t="s">
        <v>117</v>
      </c>
      <c r="L1147" s="21" t="str">
        <f t="shared" si="238"/>
        <v>Yes</v>
      </c>
    </row>
    <row r="1148" spans="1:12">
      <c r="A1148" s="153" t="s">
        <v>592</v>
      </c>
      <c r="B1148" s="70" t="s">
        <v>51</v>
      </c>
      <c r="C1148" s="41">
        <v>86.921248872999996</v>
      </c>
      <c r="D1148" s="10" t="str">
        <f t="shared" si="235"/>
        <v>N/A</v>
      </c>
      <c r="E1148" s="41">
        <v>89.982757204999999</v>
      </c>
      <c r="F1148" s="10" t="str">
        <f t="shared" si="236"/>
        <v>N/A</v>
      </c>
      <c r="G1148" s="41">
        <v>90.323119312000003</v>
      </c>
      <c r="H1148" s="10" t="str">
        <f t="shared" si="237"/>
        <v>N/A</v>
      </c>
      <c r="I1148" s="96">
        <v>3.5219999999999998</v>
      </c>
      <c r="J1148" s="96">
        <v>0.37830000000000003</v>
      </c>
      <c r="K1148" s="11" t="s">
        <v>117</v>
      </c>
      <c r="L1148" s="21" t="str">
        <f t="shared" si="238"/>
        <v>Yes</v>
      </c>
    </row>
    <row r="1149" spans="1:12">
      <c r="A1149" s="153" t="s">
        <v>595</v>
      </c>
      <c r="B1149" s="70" t="s">
        <v>51</v>
      </c>
      <c r="C1149" s="41">
        <v>91.924302658000002</v>
      </c>
      <c r="D1149" s="10" t="str">
        <f t="shared" si="235"/>
        <v>N/A</v>
      </c>
      <c r="E1149" s="41">
        <v>92.597419109000001</v>
      </c>
      <c r="F1149" s="10" t="str">
        <f t="shared" si="236"/>
        <v>N/A</v>
      </c>
      <c r="G1149" s="41">
        <v>92.878274926000003</v>
      </c>
      <c r="H1149" s="10" t="str">
        <f t="shared" si="237"/>
        <v>N/A</v>
      </c>
      <c r="I1149" s="96">
        <v>0.73229999999999995</v>
      </c>
      <c r="J1149" s="96">
        <v>0.30330000000000001</v>
      </c>
      <c r="K1149" s="11" t="s">
        <v>117</v>
      </c>
      <c r="L1149" s="21" t="str">
        <f t="shared" si="238"/>
        <v>Yes</v>
      </c>
    </row>
    <row r="1150" spans="1:12">
      <c r="A1150" s="153" t="s">
        <v>598</v>
      </c>
      <c r="B1150" s="70" t="s">
        <v>51</v>
      </c>
      <c r="C1150" s="41">
        <v>82.113325200000006</v>
      </c>
      <c r="D1150" s="10" t="str">
        <f t="shared" si="235"/>
        <v>N/A</v>
      </c>
      <c r="E1150" s="41">
        <v>83.574293247</v>
      </c>
      <c r="F1150" s="10" t="str">
        <f t="shared" si="236"/>
        <v>N/A</v>
      </c>
      <c r="G1150" s="41">
        <v>82.067053154999996</v>
      </c>
      <c r="H1150" s="10" t="str">
        <f t="shared" si="237"/>
        <v>N/A</v>
      </c>
      <c r="I1150" s="96">
        <v>1.7789999999999999</v>
      </c>
      <c r="J1150" s="96">
        <v>-1.8</v>
      </c>
      <c r="K1150" s="11" t="s">
        <v>117</v>
      </c>
      <c r="L1150" s="21" t="str">
        <f t="shared" si="238"/>
        <v>Yes</v>
      </c>
    </row>
    <row r="1151" spans="1:12">
      <c r="A1151" s="153" t="s">
        <v>600</v>
      </c>
      <c r="B1151" s="70" t="s">
        <v>51</v>
      </c>
      <c r="C1151" s="41">
        <v>80.957227181999997</v>
      </c>
      <c r="D1151" s="10" t="str">
        <f t="shared" si="235"/>
        <v>N/A</v>
      </c>
      <c r="E1151" s="41">
        <v>82.100527459000006</v>
      </c>
      <c r="F1151" s="10" t="str">
        <f t="shared" si="236"/>
        <v>N/A</v>
      </c>
      <c r="G1151" s="41">
        <v>82.046186528000007</v>
      </c>
      <c r="H1151" s="10" t="str">
        <f t="shared" si="237"/>
        <v>N/A</v>
      </c>
      <c r="I1151" s="96">
        <v>1.4119999999999999</v>
      </c>
      <c r="J1151" s="96">
        <v>-6.6000000000000003E-2</v>
      </c>
      <c r="K1151" s="11" t="s">
        <v>117</v>
      </c>
      <c r="L1151" s="21" t="str">
        <f t="shared" si="238"/>
        <v>Yes</v>
      </c>
    </row>
    <row r="1152" spans="1:12">
      <c r="A1152" s="118" t="s">
        <v>4</v>
      </c>
      <c r="B1152" s="70" t="s">
        <v>51</v>
      </c>
      <c r="C1152" s="39">
        <v>4.8550944323999996</v>
      </c>
      <c r="D1152" s="10" t="str">
        <f t="shared" si="235"/>
        <v>N/A</v>
      </c>
      <c r="E1152" s="39">
        <v>3.8634947018000001</v>
      </c>
      <c r="F1152" s="10" t="str">
        <f t="shared" si="236"/>
        <v>N/A</v>
      </c>
      <c r="G1152" s="39">
        <v>3.9764315421999998</v>
      </c>
      <c r="H1152" s="10" t="str">
        <f t="shared" si="237"/>
        <v>N/A</v>
      </c>
      <c r="I1152" s="96">
        <v>-20.399999999999999</v>
      </c>
      <c r="J1152" s="96">
        <v>2.923</v>
      </c>
      <c r="K1152" s="11" t="s">
        <v>117</v>
      </c>
      <c r="L1152" s="21" t="str">
        <f t="shared" si="238"/>
        <v>Yes</v>
      </c>
    </row>
    <row r="1153" spans="1:12">
      <c r="A1153" s="153" t="s">
        <v>592</v>
      </c>
      <c r="B1153" s="70" t="s">
        <v>51</v>
      </c>
      <c r="C1153" s="39">
        <v>5.8217294900000001</v>
      </c>
      <c r="D1153" s="10" t="str">
        <f t="shared" si="235"/>
        <v>N/A</v>
      </c>
      <c r="E1153" s="39">
        <v>0.38635375919999998</v>
      </c>
      <c r="F1153" s="10" t="str">
        <f t="shared" si="236"/>
        <v>N/A</v>
      </c>
      <c r="G1153" s="39">
        <v>0.32631107129999998</v>
      </c>
      <c r="H1153" s="10" t="str">
        <f t="shared" si="237"/>
        <v>N/A</v>
      </c>
      <c r="I1153" s="96">
        <v>-93.4</v>
      </c>
      <c r="J1153" s="96">
        <v>-15.5</v>
      </c>
      <c r="K1153" s="11" t="s">
        <v>117</v>
      </c>
      <c r="L1153" s="21" t="str">
        <f t="shared" si="238"/>
        <v>No</v>
      </c>
    </row>
    <row r="1154" spans="1:12">
      <c r="A1154" s="153" t="s">
        <v>595</v>
      </c>
      <c r="B1154" s="70" t="s">
        <v>51</v>
      </c>
      <c r="C1154" s="39">
        <v>8.2566473988000002</v>
      </c>
      <c r="D1154" s="10" t="str">
        <f t="shared" si="235"/>
        <v>N/A</v>
      </c>
      <c r="E1154" s="39">
        <v>5.3242749486000003</v>
      </c>
      <c r="F1154" s="10" t="str">
        <f t="shared" si="236"/>
        <v>N/A</v>
      </c>
      <c r="G1154" s="39">
        <v>5.3419209040000002</v>
      </c>
      <c r="H1154" s="10" t="str">
        <f t="shared" si="237"/>
        <v>N/A</v>
      </c>
      <c r="I1154" s="96">
        <v>-35.5</v>
      </c>
      <c r="J1154" s="96">
        <v>0.33139999999999997</v>
      </c>
      <c r="K1154" s="11" t="s">
        <v>117</v>
      </c>
      <c r="L1154" s="21" t="str">
        <f t="shared" si="238"/>
        <v>Yes</v>
      </c>
    </row>
    <row r="1155" spans="1:12">
      <c r="A1155" s="153" t="s">
        <v>598</v>
      </c>
      <c r="B1155" s="70" t="s">
        <v>51</v>
      </c>
      <c r="C1155" s="39">
        <v>4.5753376804999997</v>
      </c>
      <c r="D1155" s="10" t="str">
        <f t="shared" si="235"/>
        <v>N/A</v>
      </c>
      <c r="E1155" s="39">
        <v>4.8004238345000001</v>
      </c>
      <c r="F1155" s="10" t="str">
        <f t="shared" si="236"/>
        <v>N/A</v>
      </c>
      <c r="G1155" s="39">
        <v>4.9613219093999996</v>
      </c>
      <c r="H1155" s="10" t="str">
        <f t="shared" si="237"/>
        <v>N/A</v>
      </c>
      <c r="I1155" s="96">
        <v>4.92</v>
      </c>
      <c r="J1155" s="96">
        <v>3.3519999999999999</v>
      </c>
      <c r="K1155" s="11" t="s">
        <v>117</v>
      </c>
      <c r="L1155" s="21" t="str">
        <f t="shared" si="238"/>
        <v>Yes</v>
      </c>
    </row>
    <row r="1156" spans="1:12">
      <c r="A1156" s="153" t="s">
        <v>600</v>
      </c>
      <c r="B1156" s="70" t="s">
        <v>51</v>
      </c>
      <c r="C1156" s="39">
        <v>3.2871983552000001</v>
      </c>
      <c r="D1156" s="10" t="str">
        <f t="shared" si="235"/>
        <v>N/A</v>
      </c>
      <c r="E1156" s="39">
        <v>3.2320837338000001</v>
      </c>
      <c r="F1156" s="10" t="str">
        <f t="shared" si="236"/>
        <v>N/A</v>
      </c>
      <c r="G1156" s="39">
        <v>3.3141361257000002</v>
      </c>
      <c r="H1156" s="10" t="str">
        <f t="shared" si="237"/>
        <v>N/A</v>
      </c>
      <c r="I1156" s="96">
        <v>-1.68</v>
      </c>
      <c r="J1156" s="96">
        <v>2.5390000000000001</v>
      </c>
      <c r="K1156" s="11" t="s">
        <v>117</v>
      </c>
      <c r="L1156" s="21" t="str">
        <f t="shared" si="238"/>
        <v>Yes</v>
      </c>
    </row>
    <row r="1157" spans="1:12">
      <c r="A1157" s="118" t="s">
        <v>5</v>
      </c>
      <c r="B1157" s="70" t="s">
        <v>51</v>
      </c>
      <c r="C1157" s="39">
        <v>181.14239391000001</v>
      </c>
      <c r="D1157" s="10" t="str">
        <f t="shared" si="235"/>
        <v>N/A</v>
      </c>
      <c r="E1157" s="39">
        <v>187.42341421</v>
      </c>
      <c r="F1157" s="10" t="str">
        <f t="shared" si="236"/>
        <v>N/A</v>
      </c>
      <c r="G1157" s="39">
        <v>190.08925669000001</v>
      </c>
      <c r="H1157" s="10" t="str">
        <f t="shared" si="237"/>
        <v>N/A</v>
      </c>
      <c r="I1157" s="96">
        <v>3.4670000000000001</v>
      </c>
      <c r="J1157" s="96">
        <v>1.4219999999999999</v>
      </c>
      <c r="K1157" s="11" t="s">
        <v>117</v>
      </c>
      <c r="L1157" s="21" t="str">
        <f t="shared" si="238"/>
        <v>Yes</v>
      </c>
    </row>
    <row r="1158" spans="1:12">
      <c r="A1158" s="153" t="s">
        <v>592</v>
      </c>
      <c r="B1158" s="70" t="s">
        <v>51</v>
      </c>
      <c r="C1158" s="39">
        <v>236.15012852999999</v>
      </c>
      <c r="D1158" s="10" t="str">
        <f t="shared" si="235"/>
        <v>N/A</v>
      </c>
      <c r="E1158" s="39">
        <v>243.30582011000001</v>
      </c>
      <c r="F1158" s="10" t="str">
        <f t="shared" si="236"/>
        <v>N/A</v>
      </c>
      <c r="G1158" s="39">
        <v>242.83044520999999</v>
      </c>
      <c r="H1158" s="10" t="str">
        <f t="shared" si="237"/>
        <v>N/A</v>
      </c>
      <c r="I1158" s="96">
        <v>3.03</v>
      </c>
      <c r="J1158" s="96">
        <v>-0.19500000000000001</v>
      </c>
      <c r="K1158" s="11" t="s">
        <v>117</v>
      </c>
      <c r="L1158" s="21" t="str">
        <f t="shared" si="238"/>
        <v>Yes</v>
      </c>
    </row>
    <row r="1159" spans="1:12">
      <c r="A1159" s="153" t="s">
        <v>595</v>
      </c>
      <c r="B1159" s="70" t="s">
        <v>51</v>
      </c>
      <c r="C1159" s="39">
        <v>160.86155242999999</v>
      </c>
      <c r="D1159" s="10" t="str">
        <f t="shared" si="235"/>
        <v>N/A</v>
      </c>
      <c r="E1159" s="39">
        <v>163.96446938</v>
      </c>
      <c r="F1159" s="10" t="str">
        <f t="shared" si="236"/>
        <v>N/A</v>
      </c>
      <c r="G1159" s="39">
        <v>167.1826087</v>
      </c>
      <c r="H1159" s="10" t="str">
        <f t="shared" si="237"/>
        <v>N/A</v>
      </c>
      <c r="I1159" s="96">
        <v>1.929</v>
      </c>
      <c r="J1159" s="96">
        <v>1.9630000000000001</v>
      </c>
      <c r="K1159" s="11" t="s">
        <v>117</v>
      </c>
      <c r="L1159" s="21" t="str">
        <f t="shared" si="238"/>
        <v>Yes</v>
      </c>
    </row>
    <row r="1160" spans="1:12">
      <c r="A1160" s="153" t="s">
        <v>598</v>
      </c>
      <c r="B1160" s="70" t="s">
        <v>51</v>
      </c>
      <c r="C1160" s="39">
        <v>14.495601173000001</v>
      </c>
      <c r="D1160" s="10" t="str">
        <f t="shared" si="235"/>
        <v>N/A</v>
      </c>
      <c r="E1160" s="39">
        <v>16.046325879000001</v>
      </c>
      <c r="F1160" s="10" t="str">
        <f t="shared" si="236"/>
        <v>N/A</v>
      </c>
      <c r="G1160" s="39">
        <v>13.958949097</v>
      </c>
      <c r="H1160" s="10" t="str">
        <f t="shared" si="237"/>
        <v>N/A</v>
      </c>
      <c r="I1160" s="96">
        <v>10.7</v>
      </c>
      <c r="J1160" s="96">
        <v>-13</v>
      </c>
      <c r="K1160" s="11" t="s">
        <v>117</v>
      </c>
      <c r="L1160" s="21" t="str">
        <f t="shared" si="238"/>
        <v>Yes</v>
      </c>
    </row>
    <row r="1161" spans="1:12">
      <c r="A1161" s="153" t="s">
        <v>600</v>
      </c>
      <c r="B1161" s="101" t="s">
        <v>51</v>
      </c>
      <c r="C1161" s="67">
        <v>6.1477987421</v>
      </c>
      <c r="D1161" s="52" t="str">
        <f t="shared" si="235"/>
        <v>N/A</v>
      </c>
      <c r="E1161" s="67">
        <v>6.3636363636000004</v>
      </c>
      <c r="F1161" s="52" t="str">
        <f t="shared" si="236"/>
        <v>N/A</v>
      </c>
      <c r="G1161" s="67">
        <v>7.5765765765999999</v>
      </c>
      <c r="H1161" s="52" t="str">
        <f t="shared" si="237"/>
        <v>N/A</v>
      </c>
      <c r="I1161" s="102">
        <v>3.5110000000000001</v>
      </c>
      <c r="J1161" s="102">
        <v>19.059999999999999</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1</v>
      </c>
      <c r="H1163" s="10" t="str">
        <f t="shared" ref="H1163:H1173" si="241">IF($B1163="N/A","N/A",IF(G1163&gt;10,"No",IF(G1163&lt;-10,"No","Yes")))</f>
        <v>N/A</v>
      </c>
      <c r="I1163" s="96" t="s">
        <v>51</v>
      </c>
      <c r="J1163" s="96">
        <v>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5</v>
      </c>
      <c r="F1164" s="10" t="str">
        <f t="shared" si="240"/>
        <v>N/A</v>
      </c>
      <c r="G1164" s="39">
        <v>7</v>
      </c>
      <c r="H1164" s="10" t="str">
        <f t="shared" si="241"/>
        <v>N/A</v>
      </c>
      <c r="I1164" s="96" t="s">
        <v>51</v>
      </c>
      <c r="J1164" s="96">
        <v>40</v>
      </c>
      <c r="K1164" s="63" t="s">
        <v>51</v>
      </c>
      <c r="L1164" s="21" t="str">
        <f t="shared" si="242"/>
        <v>N/A</v>
      </c>
    </row>
    <row r="1165" spans="1:12">
      <c r="A1165" s="153" t="s">
        <v>638</v>
      </c>
      <c r="B1165" s="70" t="s">
        <v>51</v>
      </c>
      <c r="C1165" s="39" t="s">
        <v>51</v>
      </c>
      <c r="D1165" s="10" t="str">
        <f t="shared" si="239"/>
        <v>N/A</v>
      </c>
      <c r="E1165" s="39">
        <v>1</v>
      </c>
      <c r="F1165" s="10" t="str">
        <f t="shared" si="240"/>
        <v>N/A</v>
      </c>
      <c r="G1165" s="39">
        <v>5</v>
      </c>
      <c r="H1165" s="10" t="str">
        <f t="shared" si="241"/>
        <v>N/A</v>
      </c>
      <c r="I1165" s="96" t="s">
        <v>51</v>
      </c>
      <c r="J1165" s="96">
        <v>400</v>
      </c>
      <c r="K1165" s="63" t="s">
        <v>51</v>
      </c>
      <c r="L1165" s="21" t="str">
        <f t="shared" si="242"/>
        <v>N/A</v>
      </c>
    </row>
    <row r="1166" spans="1:12">
      <c r="A1166" s="153" t="s">
        <v>639</v>
      </c>
      <c r="B1166" s="70" t="s">
        <v>51</v>
      </c>
      <c r="C1166" s="39" t="s">
        <v>51</v>
      </c>
      <c r="D1166" s="10" t="str">
        <f t="shared" si="239"/>
        <v>N/A</v>
      </c>
      <c r="E1166" s="39">
        <v>97</v>
      </c>
      <c r="F1166" s="10" t="str">
        <f t="shared" si="240"/>
        <v>N/A</v>
      </c>
      <c r="G1166" s="39">
        <v>104</v>
      </c>
      <c r="H1166" s="10" t="str">
        <f t="shared" si="241"/>
        <v>N/A</v>
      </c>
      <c r="I1166" s="96" t="s">
        <v>51</v>
      </c>
      <c r="J1166" s="96">
        <v>7.2160000000000002</v>
      </c>
      <c r="K1166" s="63" t="s">
        <v>51</v>
      </c>
      <c r="L1166" s="21" t="str">
        <f t="shared" si="242"/>
        <v>N/A</v>
      </c>
    </row>
    <row r="1167" spans="1:12">
      <c r="A1167" s="153" t="s">
        <v>640</v>
      </c>
      <c r="B1167" s="70" t="s">
        <v>51</v>
      </c>
      <c r="C1167" s="39" t="s">
        <v>51</v>
      </c>
      <c r="D1167" s="10" t="str">
        <f t="shared" si="239"/>
        <v>N/A</v>
      </c>
      <c r="E1167" s="39">
        <v>3</v>
      </c>
      <c r="F1167" s="10" t="str">
        <f t="shared" si="240"/>
        <v>N/A</v>
      </c>
      <c r="G1167" s="39">
        <v>2</v>
      </c>
      <c r="H1167" s="10" t="str">
        <f t="shared" si="241"/>
        <v>N/A</v>
      </c>
      <c r="I1167" s="96" t="s">
        <v>51</v>
      </c>
      <c r="J1167" s="96">
        <v>-33.299999999999997</v>
      </c>
      <c r="K1167" s="63" t="s">
        <v>51</v>
      </c>
      <c r="L1167" s="21" t="str">
        <f t="shared" si="242"/>
        <v>N/A</v>
      </c>
    </row>
    <row r="1168" spans="1:12">
      <c r="A1168" s="153" t="s">
        <v>641</v>
      </c>
      <c r="B1168" s="70" t="s">
        <v>51</v>
      </c>
      <c r="C1168" s="39" t="s">
        <v>51</v>
      </c>
      <c r="D1168" s="10" t="str">
        <f t="shared" si="239"/>
        <v>N/A</v>
      </c>
      <c r="E1168" s="39">
        <v>6</v>
      </c>
      <c r="F1168" s="10" t="str">
        <f t="shared" si="240"/>
        <v>N/A</v>
      </c>
      <c r="G1168" s="39">
        <v>6</v>
      </c>
      <c r="H1168" s="10" t="str">
        <f t="shared" si="241"/>
        <v>N/A</v>
      </c>
      <c r="I1168" s="96" t="s">
        <v>51</v>
      </c>
      <c r="J1168" s="96">
        <v>0</v>
      </c>
      <c r="K1168" s="63" t="s">
        <v>51</v>
      </c>
      <c r="L1168" s="21" t="str">
        <f t="shared" si="242"/>
        <v>N/A</v>
      </c>
    </row>
    <row r="1169" spans="1:12">
      <c r="A1169" s="118" t="s">
        <v>837</v>
      </c>
      <c r="B1169" s="114" t="s">
        <v>51</v>
      </c>
      <c r="C1169" s="65" t="s">
        <v>51</v>
      </c>
      <c r="D1169" s="103" t="str">
        <f t="shared" si="239"/>
        <v>N/A</v>
      </c>
      <c r="E1169" s="65">
        <v>1616246</v>
      </c>
      <c r="F1169" s="103" t="str">
        <f t="shared" si="240"/>
        <v>N/A</v>
      </c>
      <c r="G1169" s="65">
        <v>1986825</v>
      </c>
      <c r="H1169" s="103" t="str">
        <f t="shared" si="241"/>
        <v>N/A</v>
      </c>
      <c r="I1169" s="104" t="s">
        <v>51</v>
      </c>
      <c r="J1169" s="104">
        <v>22.93</v>
      </c>
      <c r="K1169" s="63" t="s">
        <v>51</v>
      </c>
      <c r="L1169" s="138" t="str">
        <f t="shared" si="242"/>
        <v>N/A</v>
      </c>
    </row>
    <row r="1170" spans="1:12">
      <c r="A1170" s="153" t="s">
        <v>642</v>
      </c>
      <c r="B1170" s="114" t="s">
        <v>51</v>
      </c>
      <c r="C1170" s="65" t="s">
        <v>51</v>
      </c>
      <c r="D1170" s="103" t="str">
        <f t="shared" si="239"/>
        <v>N/A</v>
      </c>
      <c r="E1170" s="65">
        <v>607869</v>
      </c>
      <c r="F1170" s="103" t="str">
        <f t="shared" si="240"/>
        <v>N/A</v>
      </c>
      <c r="G1170" s="65">
        <v>1957298</v>
      </c>
      <c r="H1170" s="103" t="str">
        <f t="shared" si="241"/>
        <v>N/A</v>
      </c>
      <c r="I1170" s="104" t="s">
        <v>51</v>
      </c>
      <c r="J1170" s="104">
        <v>222</v>
      </c>
      <c r="K1170" s="63" t="s">
        <v>51</v>
      </c>
      <c r="L1170" s="138" t="str">
        <f t="shared" si="242"/>
        <v>N/A</v>
      </c>
    </row>
    <row r="1171" spans="1:12">
      <c r="A1171" s="153" t="s">
        <v>636</v>
      </c>
      <c r="B1171" s="114" t="s">
        <v>51</v>
      </c>
      <c r="C1171" s="65" t="s">
        <v>51</v>
      </c>
      <c r="D1171" s="103" t="str">
        <f t="shared" si="239"/>
        <v>N/A</v>
      </c>
      <c r="E1171" s="65">
        <v>379551</v>
      </c>
      <c r="F1171" s="103" t="str">
        <f t="shared" si="240"/>
        <v>N/A</v>
      </c>
      <c r="G1171" s="65">
        <v>443973</v>
      </c>
      <c r="H1171" s="103" t="str">
        <f t="shared" si="241"/>
        <v>N/A</v>
      </c>
      <c r="I1171" s="104" t="s">
        <v>51</v>
      </c>
      <c r="J1171" s="104">
        <v>16.97</v>
      </c>
      <c r="K1171" s="63" t="s">
        <v>51</v>
      </c>
      <c r="L1171" s="138" t="str">
        <f t="shared" si="242"/>
        <v>N/A</v>
      </c>
    </row>
    <row r="1172" spans="1:12">
      <c r="A1172" s="153" t="s">
        <v>248</v>
      </c>
      <c r="B1172" s="114" t="s">
        <v>51</v>
      </c>
      <c r="C1172" s="65" t="s">
        <v>51</v>
      </c>
      <c r="D1172" s="103" t="str">
        <f t="shared" si="239"/>
        <v>N/A</v>
      </c>
      <c r="E1172" s="65">
        <v>296673</v>
      </c>
      <c r="F1172" s="103" t="str">
        <f t="shared" si="240"/>
        <v>N/A</v>
      </c>
      <c r="G1172" s="65">
        <v>307398</v>
      </c>
      <c r="H1172" s="103" t="str">
        <f t="shared" si="241"/>
        <v>N/A</v>
      </c>
      <c r="I1172" s="104" t="s">
        <v>51</v>
      </c>
      <c r="J1172" s="104">
        <v>3.6150000000000002</v>
      </c>
      <c r="K1172" s="63" t="s">
        <v>51</v>
      </c>
      <c r="L1172" s="138" t="str">
        <f t="shared" si="242"/>
        <v>N/A</v>
      </c>
    </row>
    <row r="1173" spans="1:12">
      <c r="A1173" s="153" t="s">
        <v>637</v>
      </c>
      <c r="B1173" s="114" t="s">
        <v>51</v>
      </c>
      <c r="C1173" s="65" t="s">
        <v>51</v>
      </c>
      <c r="D1173" s="103" t="str">
        <f t="shared" si="239"/>
        <v>N/A</v>
      </c>
      <c r="E1173" s="65">
        <v>1616246</v>
      </c>
      <c r="F1173" s="103" t="str">
        <f t="shared" si="240"/>
        <v>N/A</v>
      </c>
      <c r="G1173" s="65">
        <v>285764</v>
      </c>
      <c r="H1173" s="103" t="str">
        <f t="shared" si="241"/>
        <v>N/A</v>
      </c>
      <c r="I1173" s="104" t="s">
        <v>51</v>
      </c>
      <c r="J1173" s="104">
        <v>-82.3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1785423</v>
      </c>
      <c r="D1175" s="103" t="str">
        <f t="shared" ref="D1175:D1189" si="243">IF($B1175="N/A","N/A",IF(C1175&gt;10,"No",IF(C1175&lt;-10,"No","Yes")))</f>
        <v>N/A</v>
      </c>
      <c r="E1175" s="65">
        <v>1921023</v>
      </c>
      <c r="F1175" s="103" t="str">
        <f t="shared" ref="F1175:F1189" si="244">IF($B1175="N/A","N/A",IF(E1175&gt;10,"No",IF(E1175&lt;-10,"No","Yes")))</f>
        <v>N/A</v>
      </c>
      <c r="G1175" s="65">
        <v>2064899</v>
      </c>
      <c r="H1175" s="103" t="str">
        <f t="shared" ref="H1175:H1189" si="245">IF($B1175="N/A","N/A",IF(G1175&gt;10,"No",IF(G1175&lt;-10,"No","Yes")))</f>
        <v>N/A</v>
      </c>
      <c r="I1175" s="104">
        <v>7.5949999999999998</v>
      </c>
      <c r="J1175" s="104">
        <v>7.49</v>
      </c>
      <c r="K1175" s="66" t="s">
        <v>117</v>
      </c>
      <c r="L1175" s="138" t="str">
        <f t="shared" ref="L1175:L1189" si="246">IF(J1175="Div by 0", "N/A", IF(K1175="N/A","N/A", IF(J1175&gt;VALUE(MID(K1175,1,2)), "No", IF(J1175&lt;-1*VALUE(MID(K1175,1,2)), "No", "Yes"))))</f>
        <v>Yes</v>
      </c>
    </row>
    <row r="1176" spans="1:12">
      <c r="A1176" s="118" t="s">
        <v>644</v>
      </c>
      <c r="B1176" s="70" t="s">
        <v>51</v>
      </c>
      <c r="C1176" s="39">
        <v>11137</v>
      </c>
      <c r="D1176" s="10" t="str">
        <f t="shared" si="243"/>
        <v>N/A</v>
      </c>
      <c r="E1176" s="39">
        <v>11227</v>
      </c>
      <c r="F1176" s="10" t="str">
        <f t="shared" si="244"/>
        <v>N/A</v>
      </c>
      <c r="G1176" s="39">
        <v>11016</v>
      </c>
      <c r="H1176" s="10" t="str">
        <f t="shared" si="245"/>
        <v>N/A</v>
      </c>
      <c r="I1176" s="96">
        <v>0.80810000000000004</v>
      </c>
      <c r="J1176" s="96">
        <v>-1.88</v>
      </c>
      <c r="K1176" s="11" t="s">
        <v>117</v>
      </c>
      <c r="L1176" s="21" t="str">
        <f t="shared" si="246"/>
        <v>Yes</v>
      </c>
    </row>
    <row r="1177" spans="1:12">
      <c r="A1177" s="118" t="s">
        <v>645</v>
      </c>
      <c r="B1177" s="70" t="s">
        <v>51</v>
      </c>
      <c r="C1177" s="40">
        <v>160.31453712999999</v>
      </c>
      <c r="D1177" s="10" t="str">
        <f t="shared" si="243"/>
        <v>N/A</v>
      </c>
      <c r="E1177" s="40">
        <v>171.10741960999999</v>
      </c>
      <c r="F1177" s="10" t="str">
        <f t="shared" si="244"/>
        <v>N/A</v>
      </c>
      <c r="G1177" s="40">
        <v>187.44544299</v>
      </c>
      <c r="H1177" s="10" t="str">
        <f t="shared" si="245"/>
        <v>N/A</v>
      </c>
      <c r="I1177" s="96">
        <v>6.7320000000000002</v>
      </c>
      <c r="J1177" s="96">
        <v>9.548</v>
      </c>
      <c r="K1177" s="11" t="s">
        <v>117</v>
      </c>
      <c r="L1177" s="21" t="str">
        <f t="shared" si="246"/>
        <v>Yes</v>
      </c>
    </row>
    <row r="1178" spans="1:12">
      <c r="A1178" s="118" t="s">
        <v>646</v>
      </c>
      <c r="B1178" s="70" t="s">
        <v>51</v>
      </c>
      <c r="C1178" s="40">
        <v>7015960</v>
      </c>
      <c r="D1178" s="10" t="str">
        <f t="shared" si="243"/>
        <v>N/A</v>
      </c>
      <c r="E1178" s="40">
        <v>7390048</v>
      </c>
      <c r="F1178" s="10" t="str">
        <f t="shared" si="244"/>
        <v>N/A</v>
      </c>
      <c r="G1178" s="40">
        <v>7366680</v>
      </c>
      <c r="H1178" s="10" t="str">
        <f t="shared" si="245"/>
        <v>N/A</v>
      </c>
      <c r="I1178" s="96">
        <v>5.3319999999999999</v>
      </c>
      <c r="J1178" s="96">
        <v>-0.316</v>
      </c>
      <c r="K1178" s="11" t="s">
        <v>117</v>
      </c>
      <c r="L1178" s="21" t="str">
        <f t="shared" si="246"/>
        <v>Yes</v>
      </c>
    </row>
    <row r="1179" spans="1:12">
      <c r="A1179" s="118" t="s">
        <v>647</v>
      </c>
      <c r="B1179" s="70" t="s">
        <v>51</v>
      </c>
      <c r="C1179" s="39">
        <v>25824</v>
      </c>
      <c r="D1179" s="10" t="str">
        <f t="shared" si="243"/>
        <v>N/A</v>
      </c>
      <c r="E1179" s="39">
        <v>25927</v>
      </c>
      <c r="F1179" s="10" t="str">
        <f t="shared" si="244"/>
        <v>N/A</v>
      </c>
      <c r="G1179" s="39">
        <v>26142</v>
      </c>
      <c r="H1179" s="10" t="str">
        <f t="shared" si="245"/>
        <v>N/A</v>
      </c>
      <c r="I1179" s="96">
        <v>0.39889999999999998</v>
      </c>
      <c r="J1179" s="96">
        <v>0.82930000000000004</v>
      </c>
      <c r="K1179" s="11" t="s">
        <v>117</v>
      </c>
      <c r="L1179" s="21" t="str">
        <f t="shared" si="246"/>
        <v>Yes</v>
      </c>
    </row>
    <row r="1180" spans="1:12">
      <c r="A1180" s="118" t="s">
        <v>648</v>
      </c>
      <c r="B1180" s="70" t="s">
        <v>51</v>
      </c>
      <c r="C1180" s="40">
        <v>271.68370507999998</v>
      </c>
      <c r="D1180" s="10" t="str">
        <f t="shared" si="243"/>
        <v>N/A</v>
      </c>
      <c r="E1180" s="40">
        <v>285.03290006999998</v>
      </c>
      <c r="F1180" s="10" t="str">
        <f t="shared" si="244"/>
        <v>N/A</v>
      </c>
      <c r="G1180" s="40">
        <v>281.79481293999999</v>
      </c>
      <c r="H1180" s="10" t="str">
        <f t="shared" si="245"/>
        <v>N/A</v>
      </c>
      <c r="I1180" s="96">
        <v>4.9139999999999997</v>
      </c>
      <c r="J1180" s="96">
        <v>-1.1399999999999999</v>
      </c>
      <c r="K1180" s="11" t="s">
        <v>117</v>
      </c>
      <c r="L1180" s="21" t="str">
        <f t="shared" si="246"/>
        <v>Yes</v>
      </c>
    </row>
    <row r="1181" spans="1:12">
      <c r="A1181" s="118" t="s">
        <v>658</v>
      </c>
      <c r="B1181" s="70" t="s">
        <v>51</v>
      </c>
      <c r="C1181" s="40">
        <v>5650243</v>
      </c>
      <c r="D1181" s="10" t="str">
        <f t="shared" si="243"/>
        <v>N/A</v>
      </c>
      <c r="E1181" s="40">
        <v>6329129</v>
      </c>
      <c r="F1181" s="10" t="str">
        <f t="shared" si="244"/>
        <v>N/A</v>
      </c>
      <c r="G1181" s="40">
        <v>7496837</v>
      </c>
      <c r="H1181" s="10" t="str">
        <f t="shared" si="245"/>
        <v>N/A</v>
      </c>
      <c r="I1181" s="96">
        <v>12.02</v>
      </c>
      <c r="J1181" s="96">
        <v>18.45</v>
      </c>
      <c r="K1181" s="11" t="s">
        <v>117</v>
      </c>
      <c r="L1181" s="21" t="str">
        <f t="shared" si="246"/>
        <v>No</v>
      </c>
    </row>
    <row r="1182" spans="1:12">
      <c r="A1182" s="118" t="s">
        <v>660</v>
      </c>
      <c r="B1182" s="70" t="s">
        <v>51</v>
      </c>
      <c r="C1182" s="39">
        <v>15491</v>
      </c>
      <c r="D1182" s="10" t="str">
        <f t="shared" si="243"/>
        <v>N/A</v>
      </c>
      <c r="E1182" s="39">
        <v>16014</v>
      </c>
      <c r="F1182" s="10" t="str">
        <f t="shared" si="244"/>
        <v>N/A</v>
      </c>
      <c r="G1182" s="39">
        <v>18876</v>
      </c>
      <c r="H1182" s="10" t="str">
        <f t="shared" si="245"/>
        <v>N/A</v>
      </c>
      <c r="I1182" s="96">
        <v>3.3759999999999999</v>
      </c>
      <c r="J1182" s="96">
        <v>17.87</v>
      </c>
      <c r="K1182" s="11" t="s">
        <v>117</v>
      </c>
      <c r="L1182" s="21" t="str">
        <f t="shared" si="246"/>
        <v>No</v>
      </c>
    </row>
    <row r="1183" spans="1:12">
      <c r="A1183" s="118" t="s">
        <v>659</v>
      </c>
      <c r="B1183" s="70" t="s">
        <v>51</v>
      </c>
      <c r="C1183" s="40">
        <v>364.74359305000002</v>
      </c>
      <c r="D1183" s="10" t="str">
        <f t="shared" si="243"/>
        <v>N/A</v>
      </c>
      <c r="E1183" s="40">
        <v>395.22474084999999</v>
      </c>
      <c r="F1183" s="10" t="str">
        <f t="shared" si="244"/>
        <v>N/A</v>
      </c>
      <c r="G1183" s="40">
        <v>397.1623755</v>
      </c>
      <c r="H1183" s="10" t="str">
        <f t="shared" si="245"/>
        <v>N/A</v>
      </c>
      <c r="I1183" s="96">
        <v>8.3569999999999993</v>
      </c>
      <c r="J1183" s="96">
        <v>0.49030000000000001</v>
      </c>
      <c r="K1183" s="11" t="s">
        <v>117</v>
      </c>
      <c r="L1183" s="21" t="str">
        <f t="shared" si="246"/>
        <v>Yes</v>
      </c>
    </row>
    <row r="1184" spans="1:12">
      <c r="A1184" s="118" t="s">
        <v>649</v>
      </c>
      <c r="B1184" s="70" t="s">
        <v>51</v>
      </c>
      <c r="C1184" s="40">
        <v>2734740</v>
      </c>
      <c r="D1184" s="10" t="str">
        <f t="shared" si="243"/>
        <v>N/A</v>
      </c>
      <c r="E1184" s="40">
        <v>2928362</v>
      </c>
      <c r="F1184" s="10" t="str">
        <f t="shared" si="244"/>
        <v>N/A</v>
      </c>
      <c r="G1184" s="40">
        <v>2676928</v>
      </c>
      <c r="H1184" s="10" t="str">
        <f t="shared" si="245"/>
        <v>N/A</v>
      </c>
      <c r="I1184" s="96">
        <v>7.08</v>
      </c>
      <c r="J1184" s="96">
        <v>-8.59</v>
      </c>
      <c r="K1184" s="11" t="s">
        <v>117</v>
      </c>
      <c r="L1184" s="21" t="str">
        <f t="shared" si="246"/>
        <v>Yes</v>
      </c>
    </row>
    <row r="1185" spans="1:12">
      <c r="A1185" s="118" t="s">
        <v>650</v>
      </c>
      <c r="B1185" s="70" t="s">
        <v>51</v>
      </c>
      <c r="C1185" s="39">
        <v>2589</v>
      </c>
      <c r="D1185" s="10" t="str">
        <f t="shared" si="243"/>
        <v>N/A</v>
      </c>
      <c r="E1185" s="39">
        <v>2508</v>
      </c>
      <c r="F1185" s="10" t="str">
        <f t="shared" si="244"/>
        <v>N/A</v>
      </c>
      <c r="G1185" s="39">
        <v>2407</v>
      </c>
      <c r="H1185" s="10" t="str">
        <f t="shared" si="245"/>
        <v>N/A</v>
      </c>
      <c r="I1185" s="96">
        <v>-3.13</v>
      </c>
      <c r="J1185" s="96">
        <v>-4.03</v>
      </c>
      <c r="K1185" s="11" t="s">
        <v>117</v>
      </c>
      <c r="L1185" s="21" t="str">
        <f t="shared" si="246"/>
        <v>Yes</v>
      </c>
    </row>
    <row r="1186" spans="1:12">
      <c r="A1186" s="118" t="s">
        <v>651</v>
      </c>
      <c r="B1186" s="70" t="s">
        <v>51</v>
      </c>
      <c r="C1186" s="40">
        <v>1056.2920045999999</v>
      </c>
      <c r="D1186" s="10" t="str">
        <f t="shared" si="243"/>
        <v>N/A</v>
      </c>
      <c r="E1186" s="40">
        <v>1167.6084530000001</v>
      </c>
      <c r="F1186" s="10" t="str">
        <f t="shared" si="244"/>
        <v>N/A</v>
      </c>
      <c r="G1186" s="40">
        <v>1112.1429165</v>
      </c>
      <c r="H1186" s="10" t="str">
        <f t="shared" si="245"/>
        <v>N/A</v>
      </c>
      <c r="I1186" s="96">
        <v>10.54</v>
      </c>
      <c r="J1186" s="96">
        <v>-4.75</v>
      </c>
      <c r="K1186" s="11" t="s">
        <v>117</v>
      </c>
      <c r="L1186" s="21" t="str">
        <f t="shared" si="246"/>
        <v>Yes</v>
      </c>
    </row>
    <row r="1187" spans="1:12">
      <c r="A1187" s="118" t="s">
        <v>960</v>
      </c>
      <c r="B1187" s="70" t="s">
        <v>51</v>
      </c>
      <c r="C1187" s="40">
        <v>93012318</v>
      </c>
      <c r="D1187" s="10" t="str">
        <f t="shared" si="243"/>
        <v>N/A</v>
      </c>
      <c r="E1187" s="40">
        <v>122283485</v>
      </c>
      <c r="F1187" s="10" t="str">
        <f t="shared" si="244"/>
        <v>N/A</v>
      </c>
      <c r="G1187" s="40">
        <v>134248452</v>
      </c>
      <c r="H1187" s="10" t="str">
        <f t="shared" si="245"/>
        <v>N/A</v>
      </c>
      <c r="I1187" s="96">
        <v>31.47</v>
      </c>
      <c r="J1187" s="96">
        <v>9.7850000000000001</v>
      </c>
      <c r="K1187" s="11" t="s">
        <v>117</v>
      </c>
      <c r="L1187" s="21" t="str">
        <f t="shared" si="246"/>
        <v>Yes</v>
      </c>
    </row>
    <row r="1188" spans="1:12">
      <c r="A1188" s="118" t="s">
        <v>652</v>
      </c>
      <c r="B1188" s="70" t="s">
        <v>51</v>
      </c>
      <c r="C1188" s="39">
        <v>9042</v>
      </c>
      <c r="D1188" s="10" t="str">
        <f t="shared" si="243"/>
        <v>N/A</v>
      </c>
      <c r="E1188" s="39">
        <v>9591</v>
      </c>
      <c r="F1188" s="10" t="str">
        <f t="shared" si="244"/>
        <v>N/A</v>
      </c>
      <c r="G1188" s="39">
        <v>9995</v>
      </c>
      <c r="H1188" s="10" t="str">
        <f t="shared" si="245"/>
        <v>N/A</v>
      </c>
      <c r="I1188" s="96">
        <v>6.0720000000000001</v>
      </c>
      <c r="J1188" s="96">
        <v>4.2119999999999997</v>
      </c>
      <c r="K1188" s="11" t="s">
        <v>117</v>
      </c>
      <c r="L1188" s="21" t="str">
        <f t="shared" si="246"/>
        <v>Yes</v>
      </c>
    </row>
    <row r="1189" spans="1:12">
      <c r="A1189" s="118" t="s">
        <v>653</v>
      </c>
      <c r="B1189" s="101" t="s">
        <v>51</v>
      </c>
      <c r="C1189" s="44">
        <v>10286.697412</v>
      </c>
      <c r="D1189" s="52" t="str">
        <f t="shared" si="243"/>
        <v>N/A</v>
      </c>
      <c r="E1189" s="44">
        <v>12749.815973000001</v>
      </c>
      <c r="F1189" s="52" t="str">
        <f t="shared" si="244"/>
        <v>N/A</v>
      </c>
      <c r="G1189" s="44">
        <v>13431.56098</v>
      </c>
      <c r="H1189" s="52" t="str">
        <f t="shared" si="245"/>
        <v>N/A</v>
      </c>
      <c r="I1189" s="102">
        <v>23.94</v>
      </c>
      <c r="J1189" s="102">
        <v>5.3470000000000004</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139833125</v>
      </c>
      <c r="D1191" s="10" t="str">
        <f t="shared" ref="D1191:D1214" si="247">IF($B1191="N/A","N/A",IF(C1191&gt;10,"No",IF(C1191&lt;-10,"No","Yes")))</f>
        <v>N/A</v>
      </c>
      <c r="E1191" s="125">
        <v>161172780</v>
      </c>
      <c r="F1191" s="10" t="str">
        <f t="shared" ref="F1191:F1214" si="248">IF($B1191="N/A","N/A",IF(E1191&gt;10,"No",IF(E1191&lt;-10,"No","Yes")))</f>
        <v>N/A</v>
      </c>
      <c r="G1191" s="125">
        <v>175047506</v>
      </c>
      <c r="H1191" s="10" t="str">
        <f t="shared" ref="H1191:H1214" si="249">IF($B1191="N/A","N/A",IF(G1191&gt;10,"No",IF(G1191&lt;-10,"No","Yes")))</f>
        <v>N/A</v>
      </c>
      <c r="I1191" s="96">
        <v>15.26</v>
      </c>
      <c r="J1191" s="96">
        <v>8.609</v>
      </c>
      <c r="K1191" s="11" t="s">
        <v>117</v>
      </c>
      <c r="L1191" s="21" t="str">
        <f t="shared" ref="L1191:L1214" si="250">IF(J1191="Div by 0", "N/A", IF(K1191="N/A","N/A", IF(J1191&gt;VALUE(MID(K1191,1,2)), "No", IF(J1191&lt;-1*VALUE(MID(K1191,1,2)), "No", "Yes"))))</f>
        <v>Yes</v>
      </c>
    </row>
    <row r="1192" spans="1:12">
      <c r="A1192" s="111" t="s">
        <v>510</v>
      </c>
      <c r="B1192" s="70" t="s">
        <v>51</v>
      </c>
      <c r="C1192" s="49">
        <v>12951</v>
      </c>
      <c r="D1192" s="49" t="str">
        <f t="shared" si="247"/>
        <v>N/A</v>
      </c>
      <c r="E1192" s="49">
        <v>13394</v>
      </c>
      <c r="F1192" s="49" t="str">
        <f t="shared" si="248"/>
        <v>N/A</v>
      </c>
      <c r="G1192" s="49">
        <v>13904</v>
      </c>
      <c r="H1192" s="10" t="str">
        <f t="shared" si="249"/>
        <v>N/A</v>
      </c>
      <c r="I1192" s="96">
        <v>3.4209999999999998</v>
      </c>
      <c r="J1192" s="96">
        <v>3.8079999999999998</v>
      </c>
      <c r="K1192" s="11" t="s">
        <v>117</v>
      </c>
      <c r="L1192" s="21" t="str">
        <f t="shared" si="250"/>
        <v>Yes</v>
      </c>
    </row>
    <row r="1193" spans="1:12">
      <c r="A1193" s="111" t="s">
        <v>848</v>
      </c>
      <c r="B1193" s="70" t="s">
        <v>51</v>
      </c>
      <c r="C1193" s="125">
        <v>10797.090958000001</v>
      </c>
      <c r="D1193" s="10" t="str">
        <f t="shared" si="247"/>
        <v>N/A</v>
      </c>
      <c r="E1193" s="125">
        <v>12033.207406</v>
      </c>
      <c r="F1193" s="10" t="str">
        <f t="shared" si="248"/>
        <v>N/A</v>
      </c>
      <c r="G1193" s="125">
        <v>12589.722814000001</v>
      </c>
      <c r="H1193" s="10" t="str">
        <f t="shared" si="249"/>
        <v>N/A</v>
      </c>
      <c r="I1193" s="96">
        <v>11.45</v>
      </c>
      <c r="J1193" s="96">
        <v>4.625</v>
      </c>
      <c r="K1193" s="11" t="s">
        <v>117</v>
      </c>
      <c r="L1193" s="21" t="str">
        <f t="shared" si="250"/>
        <v>Yes</v>
      </c>
    </row>
    <row r="1194" spans="1:12">
      <c r="A1194" s="153" t="s">
        <v>592</v>
      </c>
      <c r="B1194" s="70" t="s">
        <v>51</v>
      </c>
      <c r="C1194" s="125">
        <v>8315.2759036000007</v>
      </c>
      <c r="D1194" s="10" t="str">
        <f t="shared" si="247"/>
        <v>N/A</v>
      </c>
      <c r="E1194" s="125">
        <v>9393.0859655999993</v>
      </c>
      <c r="F1194" s="10" t="str">
        <f t="shared" si="248"/>
        <v>N/A</v>
      </c>
      <c r="G1194" s="125">
        <v>9601.0929907999998</v>
      </c>
      <c r="H1194" s="10" t="str">
        <f t="shared" si="249"/>
        <v>N/A</v>
      </c>
      <c r="I1194" s="96">
        <v>12.96</v>
      </c>
      <c r="J1194" s="96">
        <v>2.214</v>
      </c>
      <c r="K1194" s="11" t="s">
        <v>117</v>
      </c>
      <c r="L1194" s="21" t="str">
        <f t="shared" si="250"/>
        <v>Yes</v>
      </c>
    </row>
    <row r="1195" spans="1:12">
      <c r="A1195" s="153" t="s">
        <v>595</v>
      </c>
      <c r="B1195" s="70" t="s">
        <v>51</v>
      </c>
      <c r="C1195" s="125">
        <v>13414.222283999999</v>
      </c>
      <c r="D1195" s="10" t="str">
        <f t="shared" si="247"/>
        <v>N/A</v>
      </c>
      <c r="E1195" s="125">
        <v>14659.250131000001</v>
      </c>
      <c r="F1195" s="10" t="str">
        <f t="shared" si="248"/>
        <v>N/A</v>
      </c>
      <c r="G1195" s="125">
        <v>15245.905349000001</v>
      </c>
      <c r="H1195" s="10" t="str">
        <f t="shared" si="249"/>
        <v>N/A</v>
      </c>
      <c r="I1195" s="96">
        <v>9.2810000000000006</v>
      </c>
      <c r="J1195" s="96">
        <v>4.0019999999999998</v>
      </c>
      <c r="K1195" s="11" t="s">
        <v>117</v>
      </c>
      <c r="L1195" s="21" t="str">
        <f t="shared" si="250"/>
        <v>Yes</v>
      </c>
    </row>
    <row r="1196" spans="1:12">
      <c r="A1196" s="153" t="s">
        <v>598</v>
      </c>
      <c r="B1196" s="70" t="s">
        <v>51</v>
      </c>
      <c r="C1196" s="125">
        <v>2089.2117647</v>
      </c>
      <c r="D1196" s="10" t="str">
        <f t="shared" si="247"/>
        <v>N/A</v>
      </c>
      <c r="E1196" s="125">
        <v>2934.1711863999999</v>
      </c>
      <c r="F1196" s="10" t="str">
        <f t="shared" si="248"/>
        <v>N/A</v>
      </c>
      <c r="G1196" s="125">
        <v>3109.8091872999998</v>
      </c>
      <c r="H1196" s="10" t="str">
        <f t="shared" si="249"/>
        <v>N/A</v>
      </c>
      <c r="I1196" s="96">
        <v>40.44</v>
      </c>
      <c r="J1196" s="96">
        <v>5.9859999999999998</v>
      </c>
      <c r="K1196" s="11" t="s">
        <v>117</v>
      </c>
      <c r="L1196" s="21" t="str">
        <f t="shared" si="250"/>
        <v>Yes</v>
      </c>
    </row>
    <row r="1197" spans="1:12">
      <c r="A1197" s="153" t="s">
        <v>600</v>
      </c>
      <c r="B1197" s="70" t="s">
        <v>51</v>
      </c>
      <c r="C1197" s="125">
        <v>1736.5165563</v>
      </c>
      <c r="D1197" s="10" t="str">
        <f t="shared" si="247"/>
        <v>N/A</v>
      </c>
      <c r="E1197" s="125">
        <v>1898.8066667000001</v>
      </c>
      <c r="F1197" s="10" t="str">
        <f t="shared" si="248"/>
        <v>N/A</v>
      </c>
      <c r="G1197" s="125">
        <v>1853.0625</v>
      </c>
      <c r="H1197" s="10" t="str">
        <f t="shared" si="249"/>
        <v>N/A</v>
      </c>
      <c r="I1197" s="96">
        <v>9.3460000000000001</v>
      </c>
      <c r="J1197" s="96">
        <v>-2.41</v>
      </c>
      <c r="K1197" s="11" t="s">
        <v>117</v>
      </c>
      <c r="L1197" s="21" t="str">
        <f t="shared" si="250"/>
        <v>Yes</v>
      </c>
    </row>
    <row r="1198" spans="1:12">
      <c r="A1198" s="118" t="s">
        <v>511</v>
      </c>
      <c r="B1198" s="70" t="s">
        <v>51</v>
      </c>
      <c r="C1198" s="10">
        <v>5.7669957385000004</v>
      </c>
      <c r="D1198" s="10" t="str">
        <f t="shared" si="247"/>
        <v>N/A</v>
      </c>
      <c r="E1198" s="10">
        <v>6.130117394</v>
      </c>
      <c r="F1198" s="10" t="str">
        <f t="shared" si="248"/>
        <v>N/A</v>
      </c>
      <c r="G1198" s="10">
        <v>6.2889269834999997</v>
      </c>
      <c r="H1198" s="10" t="str">
        <f t="shared" si="249"/>
        <v>N/A</v>
      </c>
      <c r="I1198" s="96">
        <v>6.2969999999999997</v>
      </c>
      <c r="J1198" s="96">
        <v>2.5910000000000002</v>
      </c>
      <c r="K1198" s="11" t="s">
        <v>117</v>
      </c>
      <c r="L1198" s="21" t="str">
        <f t="shared" si="250"/>
        <v>Yes</v>
      </c>
    </row>
    <row r="1199" spans="1:12">
      <c r="A1199" s="153" t="s">
        <v>592</v>
      </c>
      <c r="B1199" s="70" t="s">
        <v>51</v>
      </c>
      <c r="C1199" s="10">
        <v>40.809636974999997</v>
      </c>
      <c r="D1199" s="10" t="str">
        <f t="shared" si="247"/>
        <v>N/A</v>
      </c>
      <c r="E1199" s="10">
        <v>41.070695459</v>
      </c>
      <c r="F1199" s="10" t="str">
        <f t="shared" si="248"/>
        <v>N/A</v>
      </c>
      <c r="G1199" s="10">
        <v>41.930366536000001</v>
      </c>
      <c r="H1199" s="10" t="str">
        <f t="shared" si="249"/>
        <v>N/A</v>
      </c>
      <c r="I1199" s="96">
        <v>0.63970000000000005</v>
      </c>
      <c r="J1199" s="96">
        <v>2.093</v>
      </c>
      <c r="K1199" s="11" t="s">
        <v>117</v>
      </c>
      <c r="L1199" s="21" t="str">
        <f t="shared" si="250"/>
        <v>Yes</v>
      </c>
    </row>
    <row r="1200" spans="1:12">
      <c r="A1200" s="153" t="s">
        <v>595</v>
      </c>
      <c r="B1200" s="70" t="s">
        <v>51</v>
      </c>
      <c r="C1200" s="10">
        <v>23.737556263999998</v>
      </c>
      <c r="D1200" s="10" t="str">
        <f t="shared" si="247"/>
        <v>N/A</v>
      </c>
      <c r="E1200" s="10">
        <v>24.321403598</v>
      </c>
      <c r="F1200" s="10" t="str">
        <f t="shared" si="248"/>
        <v>N/A</v>
      </c>
      <c r="G1200" s="10">
        <v>24.973312592999999</v>
      </c>
      <c r="H1200" s="10" t="str">
        <f t="shared" si="249"/>
        <v>N/A</v>
      </c>
      <c r="I1200" s="96">
        <v>2.46</v>
      </c>
      <c r="J1200" s="96">
        <v>2.68</v>
      </c>
      <c r="K1200" s="11" t="s">
        <v>117</v>
      </c>
      <c r="L1200" s="21" t="str">
        <f t="shared" si="250"/>
        <v>Yes</v>
      </c>
    </row>
    <row r="1201" spans="1:12">
      <c r="A1201" s="153" t="s">
        <v>598</v>
      </c>
      <c r="B1201" s="70" t="s">
        <v>51</v>
      </c>
      <c r="C1201" s="10">
        <v>0.40328046629999997</v>
      </c>
      <c r="D1201" s="10" t="str">
        <f t="shared" si="247"/>
        <v>N/A</v>
      </c>
      <c r="E1201" s="10">
        <v>0.41367511779999999</v>
      </c>
      <c r="F1201" s="10" t="str">
        <f t="shared" si="248"/>
        <v>N/A</v>
      </c>
      <c r="G1201" s="10">
        <v>0.38467550649999999</v>
      </c>
      <c r="H1201" s="10" t="str">
        <f t="shared" si="249"/>
        <v>N/A</v>
      </c>
      <c r="I1201" s="96">
        <v>2.5779999999999998</v>
      </c>
      <c r="J1201" s="96">
        <v>-7.01</v>
      </c>
      <c r="K1201" s="11" t="s">
        <v>117</v>
      </c>
      <c r="L1201" s="21" t="str">
        <f t="shared" si="250"/>
        <v>Yes</v>
      </c>
    </row>
    <row r="1202" spans="1:12">
      <c r="A1202" s="153" t="s">
        <v>600</v>
      </c>
      <c r="B1202" s="70" t="s">
        <v>51</v>
      </c>
      <c r="C1202" s="10">
        <v>0.43906836090000001</v>
      </c>
      <c r="D1202" s="10" t="str">
        <f t="shared" si="247"/>
        <v>N/A</v>
      </c>
      <c r="E1202" s="10">
        <v>0.46540490229999998</v>
      </c>
      <c r="F1202" s="10" t="str">
        <f t="shared" si="248"/>
        <v>N/A</v>
      </c>
      <c r="G1202" s="10">
        <v>0.438566436</v>
      </c>
      <c r="H1202" s="10" t="str">
        <f t="shared" si="249"/>
        <v>N/A</v>
      </c>
      <c r="I1202" s="96">
        <v>5.9980000000000002</v>
      </c>
      <c r="J1202" s="96">
        <v>-5.77</v>
      </c>
      <c r="K1202" s="11" t="s">
        <v>117</v>
      </c>
      <c r="L1202" s="21" t="str">
        <f t="shared" si="250"/>
        <v>Yes</v>
      </c>
    </row>
    <row r="1203" spans="1:12" ht="12.75" customHeight="1">
      <c r="A1203" s="111" t="s">
        <v>840</v>
      </c>
      <c r="B1203" s="70" t="s">
        <v>51</v>
      </c>
      <c r="C1203" s="125">
        <v>93012318</v>
      </c>
      <c r="D1203" s="10" t="str">
        <f t="shared" si="247"/>
        <v>N/A</v>
      </c>
      <c r="E1203" s="125">
        <v>122283485</v>
      </c>
      <c r="F1203" s="10" t="str">
        <f t="shared" si="248"/>
        <v>N/A</v>
      </c>
      <c r="G1203" s="125">
        <v>134248452</v>
      </c>
      <c r="H1203" s="10" t="str">
        <f t="shared" si="249"/>
        <v>N/A</v>
      </c>
      <c r="I1203" s="96">
        <v>31.47</v>
      </c>
      <c r="J1203" s="96">
        <v>9.7850000000000001</v>
      </c>
      <c r="K1203" s="11" t="s">
        <v>117</v>
      </c>
      <c r="L1203" s="21" t="str">
        <f t="shared" si="250"/>
        <v>Yes</v>
      </c>
    </row>
    <row r="1204" spans="1:12">
      <c r="A1204" s="111" t="s">
        <v>512</v>
      </c>
      <c r="B1204" s="70" t="s">
        <v>51</v>
      </c>
      <c r="C1204" s="49">
        <v>9042</v>
      </c>
      <c r="D1204" s="49" t="str">
        <f t="shared" si="247"/>
        <v>N/A</v>
      </c>
      <c r="E1204" s="49">
        <v>9591</v>
      </c>
      <c r="F1204" s="49" t="str">
        <f t="shared" si="248"/>
        <v>N/A</v>
      </c>
      <c r="G1204" s="49">
        <v>9995</v>
      </c>
      <c r="H1204" s="10" t="str">
        <f t="shared" si="249"/>
        <v>N/A</v>
      </c>
      <c r="I1204" s="96">
        <v>6.0720000000000001</v>
      </c>
      <c r="J1204" s="96">
        <v>4.2119999999999997</v>
      </c>
      <c r="K1204" s="11" t="s">
        <v>117</v>
      </c>
      <c r="L1204" s="21" t="str">
        <f t="shared" si="250"/>
        <v>Yes</v>
      </c>
    </row>
    <row r="1205" spans="1:12" ht="25.5">
      <c r="A1205" s="111" t="s">
        <v>849</v>
      </c>
      <c r="B1205" s="70" t="s">
        <v>51</v>
      </c>
      <c r="C1205" s="125">
        <v>10286.697412</v>
      </c>
      <c r="D1205" s="10" t="str">
        <f t="shared" si="247"/>
        <v>N/A</v>
      </c>
      <c r="E1205" s="125">
        <v>12749.815973000001</v>
      </c>
      <c r="F1205" s="10" t="str">
        <f t="shared" si="248"/>
        <v>N/A</v>
      </c>
      <c r="G1205" s="125">
        <v>13431.56098</v>
      </c>
      <c r="H1205" s="10" t="str">
        <f t="shared" si="249"/>
        <v>N/A</v>
      </c>
      <c r="I1205" s="96">
        <v>23.94</v>
      </c>
      <c r="J1205" s="96">
        <v>5.3470000000000004</v>
      </c>
      <c r="K1205" s="11" t="s">
        <v>117</v>
      </c>
      <c r="L1205" s="21" t="str">
        <f t="shared" si="250"/>
        <v>Yes</v>
      </c>
    </row>
    <row r="1206" spans="1:12">
      <c r="A1206" s="153" t="s">
        <v>654</v>
      </c>
      <c r="B1206" s="70" t="s">
        <v>51</v>
      </c>
      <c r="C1206" s="125">
        <v>6051.6210866000001</v>
      </c>
      <c r="D1206" s="10" t="str">
        <f t="shared" si="247"/>
        <v>N/A</v>
      </c>
      <c r="E1206" s="125">
        <v>8213.0979564999998</v>
      </c>
      <c r="F1206" s="10" t="str">
        <f t="shared" si="248"/>
        <v>N/A</v>
      </c>
      <c r="G1206" s="125">
        <v>8501.1672605999993</v>
      </c>
      <c r="H1206" s="10" t="str">
        <f t="shared" si="249"/>
        <v>N/A</v>
      </c>
      <c r="I1206" s="96">
        <v>35.72</v>
      </c>
      <c r="J1206" s="96">
        <v>3.5070000000000001</v>
      </c>
      <c r="K1206" s="11" t="s">
        <v>117</v>
      </c>
      <c r="L1206" s="21" t="str">
        <f t="shared" si="250"/>
        <v>Yes</v>
      </c>
    </row>
    <row r="1207" spans="1:12">
      <c r="A1207" s="153" t="s">
        <v>655</v>
      </c>
      <c r="B1207" s="70" t="s">
        <v>51</v>
      </c>
      <c r="C1207" s="125">
        <v>14236.567128999999</v>
      </c>
      <c r="D1207" s="10" t="str">
        <f t="shared" si="247"/>
        <v>N/A</v>
      </c>
      <c r="E1207" s="125">
        <v>16794.410004000001</v>
      </c>
      <c r="F1207" s="10" t="str">
        <f t="shared" si="248"/>
        <v>N/A</v>
      </c>
      <c r="G1207" s="125">
        <v>17472.394579</v>
      </c>
      <c r="H1207" s="10" t="str">
        <f t="shared" si="249"/>
        <v>N/A</v>
      </c>
      <c r="I1207" s="96">
        <v>17.97</v>
      </c>
      <c r="J1207" s="96">
        <v>4.0369999999999999</v>
      </c>
      <c r="K1207" s="11" t="s">
        <v>117</v>
      </c>
      <c r="L1207" s="21" t="str">
        <f t="shared" si="250"/>
        <v>Yes</v>
      </c>
    </row>
    <row r="1208" spans="1:12">
      <c r="A1208" s="153" t="s">
        <v>656</v>
      </c>
      <c r="B1208" s="70" t="s">
        <v>51</v>
      </c>
      <c r="C1208" s="125">
        <v>1449.5</v>
      </c>
      <c r="D1208" s="10" t="str">
        <f t="shared" si="247"/>
        <v>N/A</v>
      </c>
      <c r="E1208" s="125" t="s">
        <v>995</v>
      </c>
      <c r="F1208" s="10" t="str">
        <f t="shared" si="248"/>
        <v>N/A</v>
      </c>
      <c r="G1208" s="125">
        <v>7885</v>
      </c>
      <c r="H1208" s="10" t="str">
        <f t="shared" si="249"/>
        <v>N/A</v>
      </c>
      <c r="I1208" s="96" t="s">
        <v>995</v>
      </c>
      <c r="J1208" s="96" t="s">
        <v>995</v>
      </c>
      <c r="K1208" s="11" t="s">
        <v>117</v>
      </c>
      <c r="L1208" s="21" t="str">
        <f t="shared" si="250"/>
        <v>N/A</v>
      </c>
    </row>
    <row r="1209" spans="1:12">
      <c r="A1209" s="153" t="s">
        <v>657</v>
      </c>
      <c r="B1209" s="70" t="s">
        <v>51</v>
      </c>
      <c r="C1209" s="125">
        <v>2078.1818182000002</v>
      </c>
      <c r="D1209" s="10" t="str">
        <f t="shared" si="247"/>
        <v>N/A</v>
      </c>
      <c r="E1209" s="125">
        <v>2373.0909090999999</v>
      </c>
      <c r="F1209" s="10" t="str">
        <f t="shared" si="248"/>
        <v>N/A</v>
      </c>
      <c r="G1209" s="125">
        <v>3510.4285713999998</v>
      </c>
      <c r="H1209" s="10" t="str">
        <f t="shared" si="249"/>
        <v>N/A</v>
      </c>
      <c r="I1209" s="96">
        <v>14.19</v>
      </c>
      <c r="J1209" s="96">
        <v>47.93</v>
      </c>
      <c r="K1209" s="11" t="s">
        <v>117</v>
      </c>
      <c r="L1209" s="21" t="str">
        <f t="shared" si="250"/>
        <v>No</v>
      </c>
    </row>
    <row r="1210" spans="1:12" ht="25.5">
      <c r="A1210" s="118" t="s">
        <v>513</v>
      </c>
      <c r="B1210" s="70" t="s">
        <v>51</v>
      </c>
      <c r="C1210" s="10">
        <v>4.0263435617000001</v>
      </c>
      <c r="D1210" s="10" t="str">
        <f t="shared" si="247"/>
        <v>N/A</v>
      </c>
      <c r="E1210" s="10">
        <v>4.3895741320999999</v>
      </c>
      <c r="F1210" s="10" t="str">
        <f t="shared" si="248"/>
        <v>N/A</v>
      </c>
      <c r="G1210" s="10">
        <v>4.5208447352999999</v>
      </c>
      <c r="H1210" s="10" t="str">
        <f t="shared" si="249"/>
        <v>N/A</v>
      </c>
      <c r="I1210" s="96">
        <v>9.0210000000000008</v>
      </c>
      <c r="J1210" s="96">
        <v>2.9910000000000001</v>
      </c>
      <c r="K1210" s="11" t="s">
        <v>117</v>
      </c>
      <c r="L1210" s="21" t="str">
        <f t="shared" si="250"/>
        <v>Yes</v>
      </c>
    </row>
    <row r="1211" spans="1:12">
      <c r="A1211" s="153" t="s">
        <v>592</v>
      </c>
      <c r="B1211" s="70" t="s">
        <v>51</v>
      </c>
      <c r="C1211" s="10">
        <v>35.597803818999999</v>
      </c>
      <c r="D1211" s="10" t="str">
        <f t="shared" si="247"/>
        <v>N/A</v>
      </c>
      <c r="E1211" s="10">
        <v>36.965268084000002</v>
      </c>
      <c r="F1211" s="10" t="str">
        <f t="shared" si="248"/>
        <v>N/A</v>
      </c>
      <c r="G1211" s="10">
        <v>37.488519662999998</v>
      </c>
      <c r="H1211" s="10" t="str">
        <f t="shared" si="249"/>
        <v>N/A</v>
      </c>
      <c r="I1211" s="96">
        <v>3.8410000000000002</v>
      </c>
      <c r="J1211" s="96">
        <v>1.4159999999999999</v>
      </c>
      <c r="K1211" s="11" t="s">
        <v>117</v>
      </c>
      <c r="L1211" s="21" t="str">
        <f t="shared" si="250"/>
        <v>Yes</v>
      </c>
    </row>
    <row r="1212" spans="1:12">
      <c r="A1212" s="153" t="s">
        <v>595</v>
      </c>
      <c r="B1212" s="70" t="s">
        <v>51</v>
      </c>
      <c r="C1212" s="10">
        <v>15.392449979</v>
      </c>
      <c r="D1212" s="10" t="str">
        <f t="shared" si="247"/>
        <v>N/A</v>
      </c>
      <c r="E1212" s="10">
        <v>16.140105523999999</v>
      </c>
      <c r="F1212" s="10" t="str">
        <f t="shared" si="248"/>
        <v>N/A</v>
      </c>
      <c r="G1212" s="10">
        <v>16.765791320000002</v>
      </c>
      <c r="H1212" s="10" t="str">
        <f t="shared" si="249"/>
        <v>N/A</v>
      </c>
      <c r="I1212" s="96">
        <v>4.8570000000000002</v>
      </c>
      <c r="J1212" s="96">
        <v>3.8769999999999998</v>
      </c>
      <c r="K1212" s="11" t="s">
        <v>117</v>
      </c>
      <c r="L1212" s="21" t="str">
        <f t="shared" si="250"/>
        <v>Yes</v>
      </c>
    </row>
    <row r="1213" spans="1:12">
      <c r="A1213" s="153" t="s">
        <v>598</v>
      </c>
      <c r="B1213" s="70" t="s">
        <v>51</v>
      </c>
      <c r="C1213" s="10">
        <v>1.3555646000000001E-3</v>
      </c>
      <c r="D1213" s="10" t="str">
        <f t="shared" si="247"/>
        <v>N/A</v>
      </c>
      <c r="E1213" s="10">
        <v>0</v>
      </c>
      <c r="F1213" s="10" t="str">
        <f t="shared" si="248"/>
        <v>N/A</v>
      </c>
      <c r="G1213" s="10">
        <v>6.7963870000000001E-4</v>
      </c>
      <c r="H1213" s="10" t="str">
        <f t="shared" si="249"/>
        <v>N/A</v>
      </c>
      <c r="I1213" s="96">
        <v>-100</v>
      </c>
      <c r="J1213" s="96" t="s">
        <v>995</v>
      </c>
      <c r="K1213" s="11" t="s">
        <v>117</v>
      </c>
      <c r="L1213" s="21" t="str">
        <f t="shared" si="250"/>
        <v>N/A</v>
      </c>
    </row>
    <row r="1214" spans="1:12">
      <c r="A1214" s="153" t="s">
        <v>600</v>
      </c>
      <c r="B1214" s="70" t="s">
        <v>51</v>
      </c>
      <c r="C1214" s="10">
        <v>3.1985112400000001E-2</v>
      </c>
      <c r="D1214" s="10" t="str">
        <f t="shared" si="247"/>
        <v>N/A</v>
      </c>
      <c r="E1214" s="10">
        <v>3.41296928E-2</v>
      </c>
      <c r="F1214" s="10" t="str">
        <f t="shared" si="248"/>
        <v>N/A</v>
      </c>
      <c r="G1214" s="10">
        <v>2.3984102E-2</v>
      </c>
      <c r="H1214" s="10" t="str">
        <f t="shared" si="249"/>
        <v>N/A</v>
      </c>
      <c r="I1214" s="96">
        <v>6.7050000000000001</v>
      </c>
      <c r="J1214" s="96">
        <v>-29.7</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2010-04-28T18:17:58Z</dcterms:modified>
</cp:coreProperties>
</file>