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<sst xmlns="http://schemas.openxmlformats.org/spreadsheetml/2006/main" count="8095" uniqueCount="1749">
  <si>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</si>
  <si>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</si>
  <si>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</si>
  <si>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</si>
  <si>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</si>
  <si>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</si>
  <si>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</si>
  <si>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</si>
  <si>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</si>
  <si>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</si>
  <si>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</si>
  <si>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</si>
  <si>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</si>
  <si>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</si>
  <si>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</si>
  <si>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</si>
  <si>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</si>
  <si>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</si>
  <si>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</si>
  <si>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</si>
  <si>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</si>
  <si>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</si>
  <si>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</si>
  <si>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</si>
  <si>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</si>
  <si>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</si>
  <si>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</si>
  <si>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</si>
  <si>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</si>
  <si>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</si>
  <si>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</si>
  <si>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</si>
  <si>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</si>
  <si>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</si>
  <si>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</si>
  <si>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</si>
  <si>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</si>
  <si>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</si>
  <si>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</si>
  <si>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</si>
  <si>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</si>
  <si>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</si>
  <si>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</si>
  <si>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</si>
  <si>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</si>
  <si>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</si>
  <si>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</si>
  <si>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</si>
  <si>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</si>
  <si>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</si>
  <si>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</si>
  <si>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</si>
  <si>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</si>
  <si>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</si>
  <si>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</si>
  <si>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</si>
  <si>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</si>
  <si>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</si>
  <si>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</si>
  <si>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</si>
  <si>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</si>
  <si>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</si>
  <si>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</si>
  <si>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</si>
  <si>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</si>
  <si>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</si>
  <si>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</si>
  <si>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</si>
  <si>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</si>
  <si>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</si>
  <si>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</si>
  <si>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</si>
  <si>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</si>
  <si>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</si>
  <si>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</si>
  <si>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</si>
  <si>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</si>
  <si>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</si>
  <si>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</si>
  <si>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</si>
  <si>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</si>
  <si>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</si>
  <si>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</si>
  <si>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</si>
  <si>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</si>
  <si>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</si>
  <si>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</si>
  <si>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</si>
  <si>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</si>
  <si>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</si>
  <si>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</si>
  <si>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</si>
  <si>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</si>
  <si>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</si>
  <si>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</si>
  <si>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</si>
  <si>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</si>
  <si>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</si>
  <si>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</si>
  <si>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</si>
  <si>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</si>
  <si>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</si>
  <si>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</si>
  <si>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</si>
  <si>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</si>
  <si>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</si>
  <si>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</si>
  <si>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</si>
  <si>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</si>
  <si>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</si>
  <si>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</si>
  <si>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</si>
  <si>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</si>
  <si>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</si>
  <si>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</si>
  <si>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</si>
  <si>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</si>
  <si>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</si>
  <si>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</si>
  <si>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</si>
  <si>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</si>
  <si>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</si>
  <si>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</si>
  <si>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</si>
  <si>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</si>
  <si>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</si>
  <si>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</si>
  <si>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</si>
  <si>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</si>
  <si>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</si>
  <si>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</si>
  <si>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</si>
  <si>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</si>
  <si>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</si>
  <si>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</si>
  <si>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</si>
  <si>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</si>
  <si>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</si>
  <si>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</si>
  <si>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</si>
  <si>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</si>
  <si>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</si>
  <si>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</si>
  <si>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</si>
  <si>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</si>
  <si>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</si>
  <si>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</si>
  <si>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</si>
  <si>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</si>
  <si>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</si>
  <si>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</si>
  <si>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</si>
  <si>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</si>
  <si>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</si>
  <si>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</si>
  <si>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</si>
  <si>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</si>
  <si>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</si>
  <si>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</si>
  <si>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</si>
  <si>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</si>
  <si>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</si>
  <si>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</si>
  <si>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</si>
  <si>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</si>
  <si>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</si>
  <si>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</si>
  <si>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</si>
  <si>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</si>
  <si>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</si>
  <si>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</si>
  <si>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</si>
  <si>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</si>
  <si>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</si>
  <si>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</si>
  <si>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</si>
  <si>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</si>
  <si>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</si>
  <si>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</si>
  <si>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</si>
  <si>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</si>
  <si>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</si>
  <si>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</si>
  <si>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</si>
  <si>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</si>
  <si>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</si>
  <si>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</si>
  <si>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</si>
  <si>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</si>
  <si>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</si>
  <si>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</si>
  <si>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</si>
  <si>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</si>
  <si>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</si>
  <si>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</si>
  <si>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</si>
  <si>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</si>
  <si>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</si>
  <si>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</si>
  <si>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</si>
  <si>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</si>
  <si>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</si>
  <si>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</si>
  <si>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</si>
  <si>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</si>
  <si>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</si>
  <si>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</si>
  <si>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</si>
  <si>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</si>
  <si>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</si>
  <si>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</si>
  <si>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</si>
  <si>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</si>
  <si>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</si>
  <si>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</si>
  <si>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</si>
  <si>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</si>
  <si>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</si>
  <si>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</si>
  <si>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</si>
  <si>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</si>
  <si>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</si>
  <si>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</si>
  <si>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</si>
  <si>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</si>
  <si>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</si>
  <si>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</si>
  <si>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</si>
  <si>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</si>
  <si>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</si>
  <si>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</si>
  <si>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</si>
  <si>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</si>
  <si>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</si>
  <si>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</si>
  <si>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</si>
  <si>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</si>
  <si>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</si>
  <si>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</si>
  <si>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</si>
  <si>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</si>
  <si>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</si>
  <si>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</si>
  <si>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</si>
  <si>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</si>
  <si>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</si>
  <si>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</si>
  <si>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</si>
  <si>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</si>
  <si>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</si>
  <si>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</si>
  <si>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</si>
  <si>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</si>
  <si>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</si>
  <si>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</si>
  <si>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</si>
  <si>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</si>
  <si>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</si>
  <si>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</si>
  <si>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</si>
  <si>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</si>
  <si>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</si>
  <si>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</si>
  <si>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</si>
  <si>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</si>
  <si>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</si>
  <si>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</si>
  <si>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</si>
  <si>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</si>
  <si>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</si>
  <si>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</si>
  <si>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</si>
  <si>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</si>
  <si>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</si>
  <si>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</si>
  <si>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</si>
  <si>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</si>
  <si>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</si>
  <si>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</si>
  <si>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</si>
  <si>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</si>
  <si>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</si>
  <si>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</si>
  <si>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</si>
  <si>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</si>
  <si>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</si>
  <si>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</si>
  <si>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</si>
  <si>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</si>
  <si>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</si>
  <si>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</si>
  <si>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</si>
  <si>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</si>
  <si>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</si>
  <si>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</si>
  <si>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</si>
  <si>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</si>
  <si>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</si>
  <si>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</si>
  <si>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</si>
  <si>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</si>
  <si>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</si>
  <si>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</si>
  <si>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</si>
  <si>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</si>
  <si>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</si>
  <si>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</si>
  <si>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</si>
  <si>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</si>
  <si>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</si>
  <si>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</si>
  <si>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</si>
  <si>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</si>
  <si>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</si>
  <si>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</si>
  <si>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</si>
  <si>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</si>
  <si>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</si>
  <si>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</si>
  <si>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</si>
  <si>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</si>
  <si>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</si>
  <si>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</si>
  <si>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</si>
  <si>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</si>
  <si>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</si>
  <si>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</si>
  <si>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</si>
  <si>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</si>
  <si>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</si>
  <si>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</si>
  <si>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</si>
  <si>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</si>
  <si>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</si>
  <si>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</si>
  <si>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</si>
  <si>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</si>
  <si>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</si>
  <si>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</si>
  <si>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</si>
  <si>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</si>
  <si>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</si>
  <si>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</si>
  <si>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</si>
  <si>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</si>
  <si>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</si>
  <si>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</si>
  <si>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</si>
  <si>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</si>
  <si>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</si>
  <si>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</si>
  <si>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</si>
  <si>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</si>
  <si>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</si>
  <si>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</si>
  <si>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</si>
  <si>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</si>
  <si>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</si>
  <si>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</si>
  <si>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</si>
  <si>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</si>
  <si>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</si>
  <si>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</si>
  <si>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</si>
  <si>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</si>
  <si>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</si>
  <si>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</si>
  <si>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</si>
  <si>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</si>
  <si>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</si>
  <si>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</si>
  <si>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</si>
  <si>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</si>
  <si>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</si>
  <si>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</si>
  <si>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</si>
  <si>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</si>
  <si>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</si>
  <si>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</si>
  <si>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</si>
  <si>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</si>
  <si>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</si>
  <si>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</si>
  <si>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</si>
  <si>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</si>
  <si>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</si>
  <si>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</si>
  <si>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</si>
  <si>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</si>
  <si>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</si>
  <si>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</si>
  <si>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</si>
  <si>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</si>
  <si>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</si>
  <si>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</si>
  <si>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</si>
  <si>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</si>
  <si>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</si>
  <si>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</si>
  <si>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</si>
  <si>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</si>
  <si>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</si>
  <si>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</si>
  <si>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</si>
  <si>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</si>
  <si>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</si>
  <si>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</si>
  <si>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</si>
  <si>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</si>
  <si>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</si>
  <si>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</si>
  <si>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</si>
  <si>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</si>
  <si>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</si>
  <si>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</si>
  <si>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</si>
  <si>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</si>
  <si>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</si>
  <si>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</si>
  <si>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</si>
  <si>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</si>
  <si>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</si>
  <si>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</si>
  <si>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</si>
  <si>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</si>
  <si>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</si>
  <si>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</si>
  <si>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</si>
  <si>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</si>
  <si>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</si>
  <si>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</si>
  <si>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</si>
  <si>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</si>
  <si>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</si>
  <si>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</si>
  <si>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</si>
  <si>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</si>
  <si>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</si>
  <si>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</si>
  <si>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</si>
  <si>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</si>
  <si>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</si>
  <si>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</si>
  <si>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</si>
  <si>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</si>
  <si>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</si>
  <si>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</si>
  <si>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</si>
  <si>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</si>
  <si>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</si>
  <si>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</si>
  <si>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</si>
  <si>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</si>
  <si>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</si>
  <si>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</si>
  <si>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</si>
  <si>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</si>
  <si>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</si>
  <si>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</si>
  <si>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</si>
  <si>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</si>
  <si>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</si>
  <si>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</si>
  <si>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</si>
  <si>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</si>
  <si>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</si>
  <si>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</si>
  <si>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</si>
  <si>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</si>
  <si>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</si>
  <si>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</si>
  <si>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</si>
  <si>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</si>
  <si>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</si>
  <si>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</si>
  <si>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</si>
  <si>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</si>
  <si>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</si>
  <si>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</si>
  <si>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</si>
  <si>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</si>
  <si>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</si>
  <si>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</si>
  <si>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</si>
  <si>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</si>
  <si>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</si>
  <si>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</si>
  <si>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</si>
  <si>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</si>
  <si>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</si>
  <si>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</si>
  <si>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</si>
  <si>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</si>
  <si>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</si>
  <si>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</si>
  <si>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</si>
  <si>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</si>
  <si>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</si>
  <si>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</si>
  <si>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</si>
  <si>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</si>
  <si>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</si>
  <si>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</si>
  <si>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</si>
  <si>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</si>
  <si>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</si>
  <si>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</si>
  <si>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</si>
  <si>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</si>
  <si>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</si>
  <si>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</si>
  <si>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</si>
  <si>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</si>
  <si>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</si>
  <si>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</si>
  <si>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</si>
  <si>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</si>
  <si>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</si>
  <si>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</si>
  <si>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</si>
  <si>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</si>
  <si>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</si>
  <si>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</si>
  <si>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</si>
  <si>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</si>
  <si>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</si>
  <si>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</si>
  <si>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</si>
  <si>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</si>
  <si>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</si>
  <si>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</si>
  <si>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</si>
  <si>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</si>
  <si>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</si>
  <si>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</si>
  <si>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</si>
  <si>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</si>
  <si>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</si>
  <si>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</si>
  <si>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</si>
  <si>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</si>
  <si>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</si>
  <si>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</si>
  <si>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</si>
  <si>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</si>
  <si>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</si>
  <si>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</si>
  <si>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</si>
  <si>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</si>
  <si>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</si>
  <si>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</si>
  <si>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</si>
  <si>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</si>
  <si>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</si>
  <si>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</si>
  <si>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</si>
  <si>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</si>
  <si>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</si>
  <si>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</si>
  <si>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</si>
  <si>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</si>
  <si>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</si>
  <si>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</si>
  <si>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</si>
  <si>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</si>
  <si>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</si>
  <si>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</si>
  <si>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</si>
  <si>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</si>
  <si>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</si>
  <si>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</si>
  <si>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</si>
  <si>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</si>
  <si>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</si>
  <si>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</si>
  <si>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</si>
  <si>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</si>
  <si>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</si>
  <si>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</si>
  <si>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</si>
  <si>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</si>
  <si>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</si>
  <si>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</si>
  <si>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</si>
  <si>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</si>
  <si>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</si>
  <si>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</si>
  <si>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</si>
  <si>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</si>
  <si>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</si>
  <si>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</si>
  <si>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</si>
  <si>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</si>
  <si>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</si>
  <si>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</si>
  <si>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</si>
  <si>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</si>
  <si>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</si>
  <si>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</si>
  <si>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</si>
  <si>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</si>
  <si>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</si>
  <si>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</si>
  <si>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</si>
  <si>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</si>
  <si>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</si>
  <si>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</si>
  <si>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</si>
  <si>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</si>
  <si>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</si>
  <si>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</si>
  <si>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</si>
  <si>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</si>
  <si>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</si>
  <si>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</si>
  <si>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</si>
  <si>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</si>
  <si>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</si>
  <si>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</si>
  <si>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</si>
  <si>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</si>
  <si>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</si>
  <si>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</si>
  <si>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</si>
  <si>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</si>
  <si>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</si>
  <si>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</si>
  <si>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</si>
  <si>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</si>
  <si>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</si>
  <si>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</si>
  <si>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</si>
  <si>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</si>
  <si>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</si>
  <si>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</si>
  <si>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</si>
  <si>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</si>
  <si>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</si>
  <si>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</si>
  <si>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</si>
  <si>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</si>
  <si>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</si>
  <si>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</si>
  <si>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</si>
  <si>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</si>
  <si>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</si>
  <si>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</si>
  <si>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</si>
  <si>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</si>
  <si>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</si>
  <si>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</si>
  <si>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</si>
  <si>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</si>
  <si>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</si>
  <si>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</si>
  <si>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</si>
  <si>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</si>
  <si>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</si>
  <si>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</si>
  <si>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</si>
  <si>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</si>
  <si>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</si>
  <si>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</si>
  <si>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</si>
  <si>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</si>
  <si>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</si>
  <si>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</si>
  <si>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</si>
  <si>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</si>
  <si>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</si>
  <si>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</si>
  <si>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</si>
  <si>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</si>
  <si>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</si>
  <si>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</si>
  <si>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</si>
  <si>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</si>
  <si>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</si>
  <si>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</si>
  <si>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</si>
  <si>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</si>
  <si>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</si>
  <si>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</si>
  <si>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</si>
  <si>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</si>
  <si>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</si>
  <si>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</si>
  <si>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</si>
  <si>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</si>
  <si>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</si>
  <si>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</si>
  <si>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</si>
  <si>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</si>
  <si>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</si>
  <si>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</si>
  <si>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</si>
  <si>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</si>
  <si>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</si>
  <si>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</si>
  <si>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</si>
  <si>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</si>
  <si>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</si>
  <si>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</si>
  <si>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</si>
  <si>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</si>
  <si>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</si>
  <si>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</si>
  <si>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</si>
  <si>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</si>
  <si>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</si>
  <si>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</si>
  <si>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</si>
  <si>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</si>
  <si>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</si>
  <si>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</si>
  <si>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</si>
  <si>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</si>
  <si>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</si>
  <si>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</si>
  <si>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</si>
  <si>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</si>
  <si>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</si>
  <si>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</si>
  <si>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</si>
  <si>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</si>
  <si>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</si>
  <si>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</si>
  <si>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</si>
  <si>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</si>
  <si>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</si>
  <si>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</si>
  <si>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</si>
  <si>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</si>
  <si>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</si>
  <si>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</si>
  <si>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</si>
  <si>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</si>
  <si>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</si>
  <si>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</si>
  <si>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</si>
  <si>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</si>
  <si>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</si>
  <si>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</si>
  <si>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</si>
  <si>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</si>
  <si>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</si>
  <si>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</si>
  <si>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</si>
  <si>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</si>
  <si>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</si>
  <si>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</si>
  <si>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</si>
  <si>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</si>
  <si>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</si>
  <si>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</si>
  <si>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</si>
  <si>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</si>
  <si>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</si>
  <si>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</si>
  <si>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</si>
  <si>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</si>
  <si>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</si>
  <si>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</si>
  <si>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</si>
  <si>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</si>
  <si>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</si>
  <si>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</si>
  <si>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</si>
  <si>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</si>
  <si>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</si>
  <si>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</si>
  <si>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</si>
  <si>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</si>
  <si>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</si>
  <si>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</si>
  <si>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</si>
  <si>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</si>
  <si>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</si>
  <si>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</si>
  <si>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</si>
  <si>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</si>
  <si>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</si>
  <si>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</si>
  <si>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</si>
  <si>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</si>
  <si>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</si>
  <si>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</si>
  <si>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</si>
  <si>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</si>
  <si>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</si>
  <si>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</si>
  <si>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</si>
  <si>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</si>
  <si>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</si>
  <si>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</si>
  <si>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</si>
  <si>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</si>
  <si>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</si>
  <si>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</si>
  <si>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</si>
  <si>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</si>
  <si>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</si>
  <si>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</si>
  <si>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</si>
  <si>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</si>
  <si>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</si>
  <si>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</si>
  <si>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</si>
  <si>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</si>
  <si>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</si>
  <si>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</si>
  <si>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</si>
  <si>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</si>
  <si>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</si>
  <si>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</si>
  <si>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</si>
  <si>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</si>
  <si>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</si>
  <si>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</si>
  <si>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</si>
  <si>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</si>
  <si>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</si>
  <si>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</si>
  <si>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</si>
  <si>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</si>
  <si>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</si>
  <si>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</si>
  <si>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</si>
  <si>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</si>
  <si>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</si>
  <si>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</si>
  <si>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</si>
  <si>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</si>
  <si>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</si>
  <si>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</si>
  <si>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</si>
  <si>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</si>
  <si>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</si>
  <si>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</si>
  <si>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</si>
  <si>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</si>
  <si>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</si>
  <si>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</si>
  <si>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</si>
  <si>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</si>
  <si>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</si>
  <si>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</si>
  <si>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</si>
  <si>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</si>
  <si>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</si>
  <si>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</si>
  <si>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</si>
  <si>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</si>
  <si>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</si>
  <si>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</si>
  <si>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</si>
  <si>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</si>
  <si>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</si>
  <si>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</si>
  <si>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</si>
  <si>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</si>
  <si>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</si>
  <si>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</si>
  <si>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</si>
  <si>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</si>
  <si>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</si>
  <si>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</si>
  <si>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</si>
  <si>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</si>
  <si>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</si>
  <si>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</si>
  <si>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</si>
  <si>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</si>
  <si>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</si>
  <si>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</si>
  <si>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</si>
  <si>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</si>
  <si>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</si>
  <si>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</si>
  <si>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</si>
  <si>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</si>
  <si>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</si>
  <si>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</si>
  <si>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</si>
  <si>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</si>
  <si>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</si>
  <si>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</si>
  <si>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</si>
  <si>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</si>
  <si>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</si>
  <si>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</si>
  <si>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</si>
  <si>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</si>
  <si>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</si>
  <si>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</si>
  <si>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</si>
  <si>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</si>
  <si>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</si>
  <si>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</si>
  <si>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</si>
  <si>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</si>
  <si>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</si>
  <si>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</si>
  <si>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</si>
  <si>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</si>
  <si>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</si>
  <si>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</si>
  <si>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</si>
  <si>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</si>
  <si>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</si>
  <si>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</si>
  <si>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</si>
  <si>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</si>
  <si>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</si>
  <si>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</si>
  <si>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</si>
  <si>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</si>
  <si>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</si>
  <si>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</si>
  <si>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</si>
  <si>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</si>
  <si>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</si>
  <si>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</si>
  <si>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</si>
  <si>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</si>
  <si>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</si>
  <si>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</si>
  <si>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</si>
  <si>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</si>
  <si>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</si>
  <si>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</si>
  <si>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</si>
  <si>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</si>
  <si>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</si>
  <si>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</si>
  <si>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</si>
  <si>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</si>
  <si>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</si>
  <si>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</si>
  <si>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</si>
  <si>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</si>
  <si>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</si>
  <si>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</si>
  <si>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</si>
  <si>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</si>
  <si>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</si>
  <si>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</si>
  <si>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</si>
  <si>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</si>
  <si>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</si>
  <si>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</si>
  <si>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</si>
  <si>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</si>
  <si>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</si>
  <si>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</si>
  <si>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</si>
  <si>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</si>
  <si>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</si>
  <si>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</si>
  <si>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</si>
  <si>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</si>
  <si>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</si>
  <si>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</si>
  <si>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</si>
  <si>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</si>
  <si>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</si>
  <si>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</si>
  <si>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</si>
  <si>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</si>
  <si>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</si>
  <si>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</si>
  <si>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</si>
  <si>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</si>
  <si>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</si>
  <si>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</si>
  <si>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</si>
  <si>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</si>
  <si>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</si>
  <si>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</si>
  <si>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</si>
  <si>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</si>
  <si>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</si>
  <si>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</si>
  <si>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</si>
  <si>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</si>
  <si>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</si>
  <si>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</si>
  <si>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</si>
  <si>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</si>
  <si>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</si>
  <si>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</si>
  <si>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</si>
  <si>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</si>
  <si>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</si>
  <si>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</si>
  <si>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</si>
  <si>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</si>
  <si>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</si>
  <si>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</si>
  <si>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</si>
  <si>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</si>
  <si>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</si>
  <si>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</si>
  <si>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</si>
  <si>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</si>
  <si>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</si>
  <si>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</si>
  <si>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</si>
  <si>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</si>
  <si>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</si>
  <si>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</si>
  <si>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</si>
  <si>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</si>
  <si>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</si>
  <si>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</si>
  <si>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</si>
  <si>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</si>
  <si>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</si>
  <si>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</si>
  <si>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</si>
  <si>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</si>
  <si>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</si>
  <si>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</si>
  <si>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</si>
  <si>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</si>
  <si>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</si>
  <si>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</si>
  <si>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</si>
  <si>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</si>
  <si>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</si>
  <si>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</si>
  <si>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</si>
  <si>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</si>
  <si>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</si>
  <si>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</si>
  <si>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</si>
  <si>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</si>
  <si>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</si>
  <si>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</si>
  <si>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</si>
  <si>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</si>
  <si>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</si>
  <si>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</si>
  <si>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</si>
  <si>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</si>
  <si>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</si>
  <si>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</si>
  <si>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</si>
  <si>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</si>
  <si>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</si>
  <si>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</si>
  <si>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</si>
  <si>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</si>
  <si>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</si>
  <si>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</si>
  <si>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</si>
  <si>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</si>
  <si>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</si>
  <si>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</si>
  <si>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</si>
  <si>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</si>
  <si>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</si>
  <si>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</si>
  <si>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</si>
  <si>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</si>
  <si>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</si>
  <si>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</si>
  <si>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</si>
  <si>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</si>
  <si>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</si>
  <si>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</si>
  <si>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</si>
  <si>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</si>
  <si>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</si>
  <si>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</si>
  <si>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</si>
  <si>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</si>
  <si>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</si>
  <si>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</si>
  <si>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</si>
  <si>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</si>
  <si>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</si>
  <si>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</si>
  <si>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</si>
  <si>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</si>
  <si>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</si>
  <si>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</si>
  <si>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</si>
  <si>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</si>
  <si>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</si>
  <si>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</si>
  <si>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</si>
  <si>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</si>
  <si>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</si>
  <si>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</si>
  <si>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</si>
  <si>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</si>
  <si>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</si>
  <si>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</si>
  <si>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</si>
  <si>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</si>
  <si>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</si>
  <si>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</si>
  <si>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</si>
  <si>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</si>
  <si>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</si>
  <si>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</si>
  <si>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</si>
  <si>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</si>
  <si>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</si>
  <si>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</si>
  <si>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</si>
  <si>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</si>
  <si>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</si>
  <si>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</si>
  <si>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</si>
  <si>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</si>
  <si>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</si>
  <si>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</si>
  <si>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</si>
  <si>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</si>
  <si>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</si>
  <si>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</si>
  <si>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</si>
  <si>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</si>
  <si>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</si>
  <si>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</si>
  <si>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</si>
  <si>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</si>
  <si>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</si>
  <si>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</si>
  <si>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</si>
  <si>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</si>
  <si>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</si>
  <si>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</si>
  <si>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</si>
  <si>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</si>
  <si>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</si>
  <si>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</si>
  <si>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</si>
  <si>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</si>
  <si>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</si>
  <si>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</si>
  <si>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</si>
  <si>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</si>
  <si>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</si>
  <si>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</si>
  <si>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</si>
  <si>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</si>
  <si>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</si>
  <si>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</si>
  <si>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</si>
  <si>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</si>
  <si>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</si>
  <si>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</si>
  <si>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</si>
  <si>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</si>
  <si>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</si>
  <si>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</si>
  <si>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</si>
  <si>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</si>
  <si>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</si>
  <si>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</si>
  <si>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</si>
  <si>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</si>
  <si>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</si>
  <si>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</si>
  <si>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</si>
  <si>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</si>
  <si>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</si>
  <si>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</si>
  <si>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</si>
  <si>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</si>
  <si>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</si>
  <si>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</si>
  <si>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</si>
  <si>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</si>
  <si>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</si>
  <si>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</si>
  <si>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</si>
  <si>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</si>
  <si>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</si>
  <si>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</si>
  <si>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</si>
  <si>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</si>
  <si>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</si>
  <si>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</si>
  <si>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</si>
  <si>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</si>
  <si>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</si>
  <si>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</si>
  <si>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</si>
  <si>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</si>
  <si>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</si>
  <si>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</si>
  <si>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</si>
  <si>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</si>
  <si>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</si>
  <si>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</si>
  <si>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</si>
  <si>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</si>
  <si>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</si>
  <si>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</si>
  <si>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</si>
  <si>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</si>
  <si>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</si>
  <si>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</si>
  <si>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</si>
  <si>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</si>
  <si>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</si>
  <si>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</si>
  <si>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</si>
  <si>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</si>
  <si>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</si>
  <si>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</si>
  <si>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</si>
  <si>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</si>
  <si>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</si>
  <si>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</si>
  <si>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</si>
  <si>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</si>
  <si>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</si>
  <si>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</si>
  <si>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</si>
  <si>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</si>
  <si>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</si>
  <si>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</si>
  <si>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</si>
  <si>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</si>
  <si>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</si>
  <si>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</si>
  <si>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</si>
  <si>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</si>
  <si>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</si>
  <si>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</si>
  <si>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</si>
  <si>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</si>
  <si>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</si>
  <si>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</si>
  <si>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</si>
  <si>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</si>
  <si>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</si>
  <si>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</si>
  <si>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</si>
  <si>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</si>
  <si>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</si>
  <si>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</si>
  <si>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</si>
  <si>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</si>
  <si>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</si>
  <si>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</si>
  <si>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</si>
  <si>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</si>
  <si>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</si>
  <si>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</si>
  <si>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</si>
  <si>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</si>
  <si>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</si>
  <si>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</si>
  <si>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</si>
  <si>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</si>
  <si>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</si>
  <si>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</si>
  <si>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</si>
  <si>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</si>
  <si>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</si>
  <si>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</si>
  <si>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</si>
  <si>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</si>
  <si>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</si>
  <si>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</si>
  <si>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</si>
  <si>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</si>
  <si>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</si>
  <si>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</si>
  <si>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</si>
  <si>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</si>
  <si>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</si>
  <si>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</si>
  <si>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</si>
  <si>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</si>
  <si>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</si>
  <si>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</si>
  <si>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</si>
  <si>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</si>
  <si>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</si>
  <si>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</si>
  <si>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</si>
  <si>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</si>
  <si>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</si>
  <si>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</si>
  <si>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</si>
  <si>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</si>
  <si>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</si>
  <si>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</si>
  <si>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</si>
  <si>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</si>
  <si>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</si>
  <si>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</si>
  <si>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</si>
  <si>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</si>
  <si>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</si>
  <si>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</si>
  <si>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</si>
  <si>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</si>
  <si>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</si>
  <si>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</si>
  <si>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</si>
  <si>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</si>
  <si>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</si>
  <si>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</si>
  <si>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</si>
  <si>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</si>
  <si>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</si>
  <si>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</si>
  <si>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</si>
  <si>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</si>
  <si>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</si>
  <si>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</si>
  <si>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</si>
  <si>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</si>
  <si>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</si>
  <si>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</si>
  <si>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</si>
  <si>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</si>
  <si>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</si>
  <si>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</si>
  <si>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</si>
  <si>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</si>
  <si>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</si>
  <si>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</si>
  <si>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</si>
  <si>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</si>
  <si>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</si>
  <si>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</si>
  <si>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</si>
  <si>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</si>
  <si>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</si>
  <si>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</si>
  <si>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</si>
  <si>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</si>
  <si>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</si>
  <si>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</si>
  <si>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</si>
  <si>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</si>
  <si>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</si>
  <si>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</si>
  <si>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</si>
  <si>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</si>
  <si>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</si>
  <si>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</si>
  <si>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</si>
  <si>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</si>
  <si>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</si>
  <si>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</si>
  <si>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</si>
  <si>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</si>
  <si>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</si>
  <si>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</si>
  <si>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</si>
  <si>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</si>
  <si>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</si>
  <si>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</si>
  <si>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</si>
  <si>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</si>
  <si>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</si>
  <si>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</si>
  <si>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</si>
  <si>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</si>
  <si>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</si>
  <si>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</si>
  <si>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</si>
  <si>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</si>
  <si>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</si>
  <si>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</si>
  <si>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</si>
  <si>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</si>
  <si>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</si>
  <si>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</si>
  <si>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</si>
  <si>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</si>
  <si>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</si>
  <si>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</si>
  <si>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</si>
  <si>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</si>
  <si>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</si>
  <si>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</si>
  <si>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</si>
  <si>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</si>
  <si>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</si>
  <si>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</si>
  <si>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</si>
  <si>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</si>
  <si>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</si>
  <si>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</si>
  <si>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</si>
  <si>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</si>
  <si>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</si>
  <si>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</si>
  <si>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</si>
  <si>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</si>
  <si>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</si>
  <si>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</si>
  <si>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</si>
  <si>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</si>
  <si>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</si>
  <si>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</si>
  <si>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</si>
  <si>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</si>
  <si>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</si>
  <si>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</si>
  <si>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</si>
  <si>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</si>
  <si>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</si>
  <si>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</si>
  <si>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</si>
  <si>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</si>
  <si>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</si>
  <si>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</si>
  <si>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</si>
  <si>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</si>
  <si>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</si>
  <si>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</si>
  <si>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</si>
  <si>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</si>
  <si>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</si>
  <si>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</si>
  <si>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</si>
  <si>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</si>
  <si>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</si>
  <si>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</si>
  <si>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</si>
  <si>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</si>
  <si>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</si>
  <si>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</si>
  <si>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</si>
  <si>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</si>
  <si>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</si>
  <si>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</si>
  <si>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</si>
  <si>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</si>
  <si>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</si>
  <si>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</si>
  <si>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</si>
  <si>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</si>
  <si>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</si>
  <si>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</si>
  <si>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</si>
  <si>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</si>
  <si>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</si>
  <si>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</si>
  <si>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</si>
  <si>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</si>
  <si>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</si>
  <si>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</si>
  <si>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</si>
  <si>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</si>
  <si>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</si>
  <si>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</si>
  <si>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</si>
  <si>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</si>
  <si>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</si>
  <si>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</si>
  <si>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</si>
  <si>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</si>
  <si>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</si>
  <si>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</si>
  <si>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</si>
  <si>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</si>
  <si>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</si>
  <si>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</si>
  <si>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</si>
  <si>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</si>
  <si>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</si>
  <si>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</si>
  <si>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</si>
  <si>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</si>
  <si>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</si>
  <si>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</si>
  <si>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</si>
  <si>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</si>
  <si>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</si>
  <si>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</si>
  <si>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</si>
  <si>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</si>
  <si>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</si>
  <si>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</si>
  <si>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</si>
  <si>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</si>
  <si>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</si>
  <si>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</si>
  <si>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</si>
  <si>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</si>
  <si>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</si>
  <si>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</si>
  <si>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</si>
  <si>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</si>
  <si>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</si>
  <si>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</si>
  <si>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</si>
  <si>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</si>
  <si>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</si>
  <si>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</si>
  <si>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</si>
  <si>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</si>
  <si>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</si>
  <si>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</si>
  <si>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</si>
  <si>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</si>
  <si>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</si>
  <si>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</si>
  <si>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</si>
  <si>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</si>
  <si>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</si>
  <si>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</si>
  <si>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</si>
  <si>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</si>
  <si>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</si>
  <si>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</si>
  <si>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</si>
  <si>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</si>
  <si>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</si>
  <si>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</si>
  <si>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</si>
  <si>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</si>
  <si>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</si>
  <si>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</si>
  <si>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</si>
  <si>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</si>
  <si>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</si>
  <si>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</si>
  <si>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</si>
  <si>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</si>
  <si>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</si>
  <si>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</si>
  <si>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</si>
  <si>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</si>
  <si>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</si>
  <si>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</si>
  <si>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</si>
  <si>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</si>
  <si>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</si>
  <si>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</si>
  <si>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</si>
  <si>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</si>
  <si>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</si>
  <si>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</si>
  <si>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</si>
  <si>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</si>
  <si>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</si>
  <si>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</si>
  <si>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</si>
  <si>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</si>
  <si>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</si>
  <si>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</si>
  <si>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</si>
  <si>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</si>
  <si>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</si>
  <si>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</si>
  <si>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</si>
  <si>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</si>
  <si>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</si>
  <si>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</si>
  <si>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</si>
  <si>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</si>
  <si>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</si>
  <si>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</si>
  <si>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</si>
  <si>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</si>
  <si>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</si>
  <si>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</si>
  <si>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</si>
  <si>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</si>
  <si>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</si>
  <si>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</si>
  <si>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</si>
  <si>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</si>
  <si>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</si>
  <si>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</si>
  <si>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</si>
  <si>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</si>
  <si>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</si>
  <si>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</si>
  <si>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</si>
  <si>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</si>
  <si>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</si>
  <si>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</si>
  <si>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</si>
  <si>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</si>
  <si>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</si>
  <si>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</si>
  <si>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</si>
  <si>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</si>
  <si>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</si>
  <si>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</si>
  <si>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</si>
  <si>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</si>
  <si>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</si>
  <si>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</si>
  <si>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</si>
  <si>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</si>
  <si>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</si>
  <si>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</si>
  <si>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</si>
  <si>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</si>
  <si>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</si>
  <si>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</si>
  <si>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</si>
  <si>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</si>
  <si>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</si>
  <si>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</si>
  <si>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</si>
  <si>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</si>
  <si>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</si>
  <si>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</si>
  <si>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</si>
  <si>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</si>
  <si>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</si>
  <si>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</si>
  <si>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</si>
  <si>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</si>
  <si>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</si>
  <si>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</si>
  <si>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</si>
  <si>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</si>
  <si>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</si>
  <si>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</si>
  <si>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</si>
  <si>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</si>
  <si>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</si>
  <si>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</si>
  <si>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</si>
  <si>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</si>
  <si>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</si>
  <si>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</si>
  <si>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</si>
  <si>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</si>
  <si>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</si>
  <si>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</si>
  <si>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</si>
  <si>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</si>
  <si>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</si>
  <si>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</si>
  <si>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</si>
  <si>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</si>
  <si>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</si>
  <si>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</si>
  <si>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</si>
  <si>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</si>
  <si>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</si>
  <si>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</si>
  <si>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</si>
  <si>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</si>
  <si>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</si>
  <si>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</si>
  <si>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</si>
  <si>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</si>
  <si>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</si>
  <si>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</si>
  <si>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</si>
  <si>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</si>
  <si>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</si>
  <si>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</si>
  <si>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</si>
  <si>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</si>
  <si>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</si>
  <si>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</si>
  <si>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</si>
  <si>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</si>
  <si>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</si>
  <si>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</si>
  <si>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</si>
  <si>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</si>
  <si>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</si>
  <si>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</si>
  <si>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</si>
  <si>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</si>
  <si>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</si>
  <si>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</si>
  <si>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</si>
  <si>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</si>
  <si>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</si>
  <si>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</si>
  <si>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</si>
  <si>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</si>
  <si>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</si>
  <si>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</si>
  <si>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</si>
  <si>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</si>
  <si>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</si>
  <si>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</si>
  <si>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</si>
  <si>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</si>
  <si>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</si>
  <si>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</si>
  <si>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</si>
  <si>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</si>
  <si>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</si>
  <si>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</si>
  <si>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</si>
  <si>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</si>
  <si>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</si>
  <si>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</si>
  <si>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</si>
  <si>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</si>
  <si>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</si>
  <si>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</si>
  <si>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</si>
  <si>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</si>
  <si>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</si>
  <si>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</si>
  <si>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</si>
  <si>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</si>
  <si>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</si>
  <si>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</si>
  <si>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</si>
  <si>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</si>
  <si>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</si>
  <si>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</si>
  <si>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</si>
  <si>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</si>
  <si>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</si>
  <si>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</si>
  <si>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</si>
  <si>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</si>
  <si>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</si>
  <si>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</si>
  <si>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</si>
  <si>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</si>
  <si>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</si>
  <si>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</si>
  <si>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</si>
  <si>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</si>
  <si>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</si>
  <si>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</si>
  <si>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</si>
  <si>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</si>
  <si>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</si>
  <si>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</si>
  <si>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</si>
  <si>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</si>
  <si>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</si>
  <si>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</si>
  <si>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</si>
  <si>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State: HI</t>
  </si>
  <si>
    <t>Div by 0</t>
  </si>
  <si>
    <t>Mathematica Policy Research
1100 1st Street, NE
12th Floor
Washington, DC 20002-4221
Project Director: Susan Williams
Reference Number: 50160.210
Contract Number: HHSM-500-2014-00034I
Task Order: HHSM-500-T0007</t>
  </si>
  <si>
    <t>June 30, 2016</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</si>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</sst>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0">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zoomScaleNormal="100" workbookViewId="0"/>
  </sheetViews>
  <sheetFormatPr defaultRowHeight="12.5" x14ac:dyDescent="0.25"/>
  <cols>
    <col min="1" max="1" width="106.54296875" customWidth="1"/>
    <col min="2" max="9" width="9.1796875" customWidth="1"/>
  </cols>
  <sheetData>
    <row r="1" spans="1:1" ht="77.25" customHeight="1" x14ac:dyDescent="0.35">
      <c r="A1" s="124" t="s">
        <v>1634</v>
      </c>
    </row>
    <row r="2" spans="1:1" ht="14.5" x14ac:dyDescent="0.35">
      <c r="A2" s="124" t="s">
        <v>648</v>
      </c>
    </row>
    <row r="3" spans="1:1" ht="28.5" x14ac:dyDescent="0.8">
      <c r="A3" s="125" t="s">
        <v>1635</v>
      </c>
    </row>
    <row r="4" spans="1:1" ht="28.5" x14ac:dyDescent="0.8">
      <c r="A4" s="125" t="s">
        <v>1720</v>
      </c>
    </row>
    <row r="5" spans="1:1" ht="17.5" x14ac:dyDescent="0.35">
      <c r="A5" s="126" t="s">
        <v>1747</v>
      </c>
    </row>
    <row r="6" spans="1:1" ht="16.5" customHeight="1" x14ac:dyDescent="0.25">
      <c r="A6" s="127" t="s">
        <v>648</v>
      </c>
    </row>
    <row r="7" spans="1:1" ht="14" x14ac:dyDescent="0.4">
      <c r="A7" s="128" t="s">
        <v>1636</v>
      </c>
    </row>
    <row r="8" spans="1:1" ht="62.15" customHeight="1" x14ac:dyDescent="0.25">
      <c r="A8" s="129" t="s">
        <v>1637</v>
      </c>
    </row>
    <row r="9" spans="1:1" x14ac:dyDescent="0.25">
      <c r="A9" s="130" t="s">
        <v>648</v>
      </c>
    </row>
    <row r="10" spans="1:1" ht="14" x14ac:dyDescent="0.4">
      <c r="A10" s="128" t="s">
        <v>1638</v>
      </c>
    </row>
    <row r="11" spans="1:1" ht="95.15" customHeight="1" x14ac:dyDescent="0.25">
      <c r="A11" s="131" t="s">
        <v>1746</v>
      </c>
    </row>
    <row r="12" spans="1:1" x14ac:dyDescent="0.25">
      <c r="A12" s="14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E6" activePane="bottomRight" state="frozen"/>
      <selection activeCell="A11" sqref="A11"/>
      <selection pane="topRight" activeCell="A11" sqref="A11"/>
      <selection pane="bottomLeft" activeCell="A11" sqref="A11"/>
      <selection pane="bottomRight" sqref="A1:K1"/>
    </sheetView>
  </sheetViews>
  <sheetFormatPr defaultColWidth="9.1796875" defaultRowHeight="12.5" x14ac:dyDescent="0.25"/>
  <cols>
    <col min="1" max="1" width="77.26953125" style="106" customWidth="1"/>
    <col min="2" max="2" width="9.453125" style="21"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21"/>
  </cols>
  <sheetData>
    <row r="1" spans="1:11" s="20" customFormat="1" ht="18.75" customHeight="1" x14ac:dyDescent="0.25">
      <c r="A1" s="147" t="s">
        <v>1728</v>
      </c>
      <c r="B1" s="148"/>
      <c r="C1" s="148"/>
      <c r="D1" s="148"/>
      <c r="E1" s="148"/>
      <c r="F1" s="148"/>
      <c r="G1" s="148"/>
      <c r="H1" s="148"/>
      <c r="I1" s="148"/>
      <c r="J1" s="148"/>
      <c r="K1" s="149"/>
    </row>
    <row r="2" spans="1:11" ht="13" x14ac:dyDescent="0.3">
      <c r="A2" s="153" t="s">
        <v>1582</v>
      </c>
      <c r="B2" s="154"/>
      <c r="C2" s="154"/>
      <c r="D2" s="154"/>
      <c r="E2" s="154"/>
      <c r="F2" s="154"/>
      <c r="G2" s="154"/>
      <c r="H2" s="154"/>
      <c r="I2" s="154"/>
      <c r="J2" s="154"/>
      <c r="K2" s="155"/>
    </row>
    <row r="3" spans="1:11" ht="13" x14ac:dyDescent="0.3">
      <c r="A3" s="153" t="s">
        <v>1744</v>
      </c>
      <c r="B3" s="161"/>
      <c r="C3" s="161"/>
      <c r="D3" s="161"/>
      <c r="E3" s="161"/>
      <c r="F3" s="161"/>
      <c r="G3" s="161"/>
      <c r="H3" s="161"/>
      <c r="I3" s="161"/>
      <c r="J3" s="161"/>
      <c r="K3" s="162"/>
    </row>
    <row r="4" spans="1:11" ht="13" x14ac:dyDescent="0.3">
      <c r="A4" s="150" t="s">
        <v>648</v>
      </c>
      <c r="B4" s="151"/>
      <c r="C4" s="151"/>
      <c r="D4" s="151"/>
      <c r="E4" s="151"/>
      <c r="F4" s="151"/>
      <c r="G4" s="151"/>
      <c r="H4" s="151"/>
      <c r="I4" s="151"/>
      <c r="J4" s="151"/>
      <c r="K4" s="152"/>
    </row>
    <row r="5" spans="1:11" s="25" customFormat="1" ht="52" x14ac:dyDescent="0.3">
      <c r="A5" s="22" t="s">
        <v>11</v>
      </c>
      <c r="B5" s="23" t="s">
        <v>212</v>
      </c>
      <c r="C5" s="23" t="s">
        <v>649</v>
      </c>
      <c r="D5" s="23" t="s">
        <v>1724</v>
      </c>
      <c r="E5" s="23" t="s">
        <v>1694</v>
      </c>
      <c r="F5" s="23" t="s">
        <v>1721</v>
      </c>
      <c r="G5" s="23" t="s">
        <v>1718</v>
      </c>
      <c r="H5" s="23" t="s">
        <v>1719</v>
      </c>
      <c r="I5" s="24" t="s">
        <v>1725</v>
      </c>
      <c r="J5" s="24" t="s">
        <v>1722</v>
      </c>
      <c r="K5" s="23" t="s">
        <v>650</v>
      </c>
    </row>
    <row r="6" spans="1:11" x14ac:dyDescent="0.25">
      <c r="A6" s="86" t="s">
        <v>12</v>
      </c>
      <c r="B6" s="105" t="s">
        <v>213</v>
      </c>
      <c r="C6" s="36">
        <v>667</v>
      </c>
      <c r="D6" s="9" t="str">
        <f>IF($B6="N/A","N/A",IF(C6&lt;0,"No","Yes"))</f>
        <v>N/A</v>
      </c>
      <c r="E6" s="36">
        <v>7847</v>
      </c>
      <c r="F6" s="9" t="str">
        <f>IF($B6="N/A","N/A",IF(E6&lt;0,"No","Yes"))</f>
        <v>N/A</v>
      </c>
      <c r="G6" s="36">
        <v>26780</v>
      </c>
      <c r="H6" s="9" t="str">
        <f>IF($B6="N/A","N/A",IF(G6&lt;0,"No","Yes"))</f>
        <v>N/A</v>
      </c>
      <c r="I6" s="10">
        <v>1076</v>
      </c>
      <c r="J6" s="10">
        <v>241.3</v>
      </c>
      <c r="K6" s="9" t="str">
        <f t="shared" ref="K6:K11" si="0">IF(J6="Div by 0", "N/A", IF(J6="N/A","N/A", IF(J6&gt;30, "No", IF(J6&lt;-30, "No", "Yes"))))</f>
        <v>No</v>
      </c>
    </row>
    <row r="7" spans="1:11" x14ac:dyDescent="0.25">
      <c r="A7" s="86" t="s">
        <v>443</v>
      </c>
      <c r="B7" s="105" t="s">
        <v>213</v>
      </c>
      <c r="C7" s="9">
        <v>70.164917540999994</v>
      </c>
      <c r="D7" s="9" t="str">
        <f t="shared" ref="D7:D11" si="1">IF($B7="N/A","N/A",IF(C7&lt;0,"No","Yes"))</f>
        <v>N/A</v>
      </c>
      <c r="E7" s="9">
        <v>83.828214603999996</v>
      </c>
      <c r="F7" s="9" t="str">
        <f t="shared" ref="F7:F11" si="2">IF($B7="N/A","N/A",IF(E7&lt;0,"No","Yes"))</f>
        <v>N/A</v>
      </c>
      <c r="G7" s="9">
        <v>84.966392830000004</v>
      </c>
      <c r="H7" s="9" t="str">
        <f t="shared" ref="H7:H11" si="3">IF($B7="N/A","N/A",IF(G7&lt;0,"No","Yes"))</f>
        <v>N/A</v>
      </c>
      <c r="I7" s="10">
        <v>19.47</v>
      </c>
      <c r="J7" s="10">
        <v>1.3580000000000001</v>
      </c>
      <c r="K7" s="9" t="str">
        <f t="shared" si="0"/>
        <v>Yes</v>
      </c>
    </row>
    <row r="8" spans="1:11" x14ac:dyDescent="0.25">
      <c r="A8" s="86" t="s">
        <v>444</v>
      </c>
      <c r="B8" s="105" t="s">
        <v>213</v>
      </c>
      <c r="C8" s="9">
        <v>6.1469265366999997</v>
      </c>
      <c r="D8" s="9" t="str">
        <f t="shared" si="1"/>
        <v>N/A</v>
      </c>
      <c r="E8" s="9">
        <v>13.075060533</v>
      </c>
      <c r="F8" s="9" t="str">
        <f t="shared" si="2"/>
        <v>N/A</v>
      </c>
      <c r="G8" s="9">
        <v>12.072442121</v>
      </c>
      <c r="H8" s="9" t="str">
        <f t="shared" si="3"/>
        <v>N/A</v>
      </c>
      <c r="I8" s="10">
        <v>112.7</v>
      </c>
      <c r="J8" s="10">
        <v>-7.67</v>
      </c>
      <c r="K8" s="9" t="str">
        <f t="shared" si="0"/>
        <v>Yes</v>
      </c>
    </row>
    <row r="9" spans="1:11" x14ac:dyDescent="0.25">
      <c r="A9" s="86" t="s">
        <v>445</v>
      </c>
      <c r="B9" s="105" t="s">
        <v>213</v>
      </c>
      <c r="C9" s="9">
        <v>0</v>
      </c>
      <c r="D9" s="9" t="str">
        <f t="shared" si="1"/>
        <v>N/A</v>
      </c>
      <c r="E9" s="9">
        <v>0</v>
      </c>
      <c r="F9" s="9" t="str">
        <f t="shared" si="2"/>
        <v>N/A</v>
      </c>
      <c r="G9" s="9">
        <v>7.4682599000000004E-3</v>
      </c>
      <c r="H9" s="9" t="str">
        <f t="shared" si="3"/>
        <v>N/A</v>
      </c>
      <c r="I9" s="10" t="s">
        <v>1745</v>
      </c>
      <c r="J9" s="10" t="s">
        <v>1745</v>
      </c>
      <c r="K9" s="9" t="str">
        <f t="shared" si="0"/>
        <v>N/A</v>
      </c>
    </row>
    <row r="10" spans="1:11" x14ac:dyDescent="0.25">
      <c r="A10" s="86" t="s">
        <v>446</v>
      </c>
      <c r="B10" s="105" t="s">
        <v>213</v>
      </c>
      <c r="C10" s="9">
        <v>0</v>
      </c>
      <c r="D10" s="9" t="str">
        <f t="shared" si="1"/>
        <v>N/A</v>
      </c>
      <c r="E10" s="9">
        <v>0.2421307506</v>
      </c>
      <c r="F10" s="9" t="str">
        <f t="shared" si="2"/>
        <v>N/A</v>
      </c>
      <c r="G10" s="9">
        <v>0.26512322630000001</v>
      </c>
      <c r="H10" s="9" t="str">
        <f t="shared" si="3"/>
        <v>N/A</v>
      </c>
      <c r="I10" s="10" t="s">
        <v>1745</v>
      </c>
      <c r="J10" s="10">
        <v>9.4960000000000004</v>
      </c>
      <c r="K10" s="9" t="str">
        <f t="shared" si="0"/>
        <v>Yes</v>
      </c>
    </row>
    <row r="11" spans="1:11" x14ac:dyDescent="0.25">
      <c r="A11" s="86" t="s">
        <v>204</v>
      </c>
      <c r="B11" s="105" t="s">
        <v>213</v>
      </c>
      <c r="C11" s="9">
        <v>0</v>
      </c>
      <c r="D11" s="9" t="str">
        <f t="shared" si="1"/>
        <v>N/A</v>
      </c>
      <c r="E11" s="9">
        <v>97.616923665000002</v>
      </c>
      <c r="F11" s="9" t="str">
        <f t="shared" si="2"/>
        <v>N/A</v>
      </c>
      <c r="G11" s="9">
        <v>98.379387602999998</v>
      </c>
      <c r="H11" s="9" t="str">
        <f t="shared" si="3"/>
        <v>N/A</v>
      </c>
      <c r="I11" s="10" t="s">
        <v>1745</v>
      </c>
      <c r="J11" s="10">
        <v>0.78110000000000002</v>
      </c>
      <c r="K11" s="9" t="str">
        <f t="shared" si="0"/>
        <v>Yes</v>
      </c>
    </row>
    <row r="12" spans="1:11" x14ac:dyDescent="0.25">
      <c r="A12" s="86" t="s">
        <v>652</v>
      </c>
      <c r="B12" s="105" t="s">
        <v>213</v>
      </c>
      <c r="C12" s="9">
        <v>27.436281859000001</v>
      </c>
      <c r="D12" s="9" t="str">
        <f t="shared" ref="D12:D23" si="4">IF($B12="N/A","N/A",IF(C12&lt;0,"No","Yes"))</f>
        <v>N/A</v>
      </c>
      <c r="E12" s="9">
        <v>39.531030967</v>
      </c>
      <c r="F12" s="9" t="str">
        <f t="shared" ref="F12:F23" si="5">IF($B12="N/A","N/A",IF(E12&lt;0,"No","Yes"))</f>
        <v>N/A</v>
      </c>
      <c r="G12" s="9">
        <v>45.941000746999997</v>
      </c>
      <c r="H12" s="9" t="str">
        <f t="shared" ref="H12:H23" si="6">IF($B12="N/A","N/A",IF(G12&lt;0,"No","Yes"))</f>
        <v>N/A</v>
      </c>
      <c r="I12" s="10">
        <v>44.08</v>
      </c>
      <c r="J12" s="10">
        <v>16.22</v>
      </c>
      <c r="K12" s="9" t="str">
        <f t="shared" ref="K12:K23" si="7">IF(J12="Div by 0", "N/A", IF(J12="N/A","N/A", IF(J12&gt;30, "No", IF(J12&lt;-30, "No", "Yes"))))</f>
        <v>Yes</v>
      </c>
    </row>
    <row r="13" spans="1:11" x14ac:dyDescent="0.25">
      <c r="A13" s="86" t="s">
        <v>651</v>
      </c>
      <c r="B13" s="105" t="s">
        <v>213</v>
      </c>
      <c r="C13" s="9">
        <v>77.595628414999993</v>
      </c>
      <c r="D13" s="9" t="str">
        <f t="shared" si="4"/>
        <v>N/A</v>
      </c>
      <c r="E13" s="9">
        <v>80.141843972000004</v>
      </c>
      <c r="F13" s="9" t="str">
        <f t="shared" si="5"/>
        <v>N/A</v>
      </c>
      <c r="G13" s="9">
        <v>89.181500447000005</v>
      </c>
      <c r="H13" s="9" t="str">
        <f t="shared" si="6"/>
        <v>N/A</v>
      </c>
      <c r="I13" s="10">
        <v>3.2810000000000001</v>
      </c>
      <c r="J13" s="10">
        <v>11.28</v>
      </c>
      <c r="K13" s="9" t="str">
        <f t="shared" si="7"/>
        <v>Yes</v>
      </c>
    </row>
    <row r="14" spans="1:11" x14ac:dyDescent="0.25">
      <c r="A14" s="86" t="s">
        <v>852</v>
      </c>
      <c r="B14" s="105" t="s">
        <v>213</v>
      </c>
      <c r="C14" s="10">
        <v>16.718309859000001</v>
      </c>
      <c r="D14" s="9" t="str">
        <f t="shared" si="4"/>
        <v>N/A</v>
      </c>
      <c r="E14" s="10">
        <v>23.719227674999999</v>
      </c>
      <c r="F14" s="9" t="str">
        <f t="shared" si="5"/>
        <v>N/A</v>
      </c>
      <c r="G14" s="10">
        <v>26.386529347</v>
      </c>
      <c r="H14" s="9" t="str">
        <f t="shared" si="6"/>
        <v>N/A</v>
      </c>
      <c r="I14" s="10">
        <v>41.88</v>
      </c>
      <c r="J14" s="10">
        <v>11.25</v>
      </c>
      <c r="K14" s="9" t="str">
        <f t="shared" si="7"/>
        <v>Yes</v>
      </c>
    </row>
    <row r="15" spans="1:11" x14ac:dyDescent="0.25">
      <c r="A15" s="86" t="s">
        <v>653</v>
      </c>
      <c r="B15" s="105" t="s">
        <v>213</v>
      </c>
      <c r="C15" s="9">
        <v>72.563718140999995</v>
      </c>
      <c r="D15" s="9" t="str">
        <f t="shared" si="4"/>
        <v>N/A</v>
      </c>
      <c r="E15" s="9">
        <v>60.468969033</v>
      </c>
      <c r="F15" s="9" t="str">
        <f t="shared" si="5"/>
        <v>N/A</v>
      </c>
      <c r="G15" s="9">
        <v>54.058999253000003</v>
      </c>
      <c r="H15" s="9" t="str">
        <f t="shared" si="6"/>
        <v>N/A</v>
      </c>
      <c r="I15" s="10">
        <v>-16.7</v>
      </c>
      <c r="J15" s="10">
        <v>-10.6</v>
      </c>
      <c r="K15" s="9" t="str">
        <f t="shared" si="7"/>
        <v>Yes</v>
      </c>
    </row>
    <row r="16" spans="1:11" x14ac:dyDescent="0.25">
      <c r="A16" s="86" t="s">
        <v>370</v>
      </c>
      <c r="B16" s="105" t="s">
        <v>213</v>
      </c>
      <c r="C16" s="9">
        <v>100</v>
      </c>
      <c r="D16" s="9" t="str">
        <f t="shared" si="4"/>
        <v>N/A</v>
      </c>
      <c r="E16" s="9">
        <v>100</v>
      </c>
      <c r="F16" s="9" t="str">
        <f t="shared" si="5"/>
        <v>N/A</v>
      </c>
      <c r="G16" s="9">
        <v>100</v>
      </c>
      <c r="H16" s="9" t="str">
        <f t="shared" si="6"/>
        <v>N/A</v>
      </c>
      <c r="I16" s="10">
        <v>0</v>
      </c>
      <c r="J16" s="10">
        <v>0</v>
      </c>
      <c r="K16" s="9" t="str">
        <f t="shared" si="7"/>
        <v>Yes</v>
      </c>
    </row>
    <row r="17" spans="1:11" x14ac:dyDescent="0.25">
      <c r="A17" s="86" t="s">
        <v>853</v>
      </c>
      <c r="B17" s="105" t="s">
        <v>213</v>
      </c>
      <c r="C17" s="10">
        <v>28.409090909</v>
      </c>
      <c r="D17" s="9" t="str">
        <f t="shared" si="4"/>
        <v>N/A</v>
      </c>
      <c r="E17" s="10">
        <v>27.071865120999998</v>
      </c>
      <c r="F17" s="9" t="str">
        <f t="shared" si="5"/>
        <v>N/A</v>
      </c>
      <c r="G17" s="10">
        <v>27.227395178999998</v>
      </c>
      <c r="H17" s="9" t="str">
        <f t="shared" si="6"/>
        <v>N/A</v>
      </c>
      <c r="I17" s="10">
        <v>-4.71</v>
      </c>
      <c r="J17" s="10">
        <v>0.57450000000000001</v>
      </c>
      <c r="K17" s="9" t="str">
        <f t="shared" si="7"/>
        <v>Yes</v>
      </c>
    </row>
    <row r="18" spans="1:11" x14ac:dyDescent="0.25">
      <c r="A18" s="86" t="s">
        <v>654</v>
      </c>
      <c r="B18" s="105" t="s">
        <v>213</v>
      </c>
      <c r="C18" s="9">
        <v>0</v>
      </c>
      <c r="D18" s="9" t="str">
        <f t="shared" si="4"/>
        <v>N/A</v>
      </c>
      <c r="E18" s="9">
        <v>0</v>
      </c>
      <c r="F18" s="9" t="str">
        <f t="shared" si="5"/>
        <v>N/A</v>
      </c>
      <c r="G18" s="9">
        <v>0</v>
      </c>
      <c r="H18" s="9" t="str">
        <f t="shared" si="6"/>
        <v>N/A</v>
      </c>
      <c r="I18" s="10" t="s">
        <v>1745</v>
      </c>
      <c r="J18" s="10" t="s">
        <v>1745</v>
      </c>
      <c r="K18" s="9" t="str">
        <f t="shared" si="7"/>
        <v>N/A</v>
      </c>
    </row>
    <row r="19" spans="1:11" x14ac:dyDescent="0.25">
      <c r="A19" s="86" t="s">
        <v>205</v>
      </c>
      <c r="B19" s="105" t="s">
        <v>213</v>
      </c>
      <c r="C19" s="9" t="s">
        <v>1745</v>
      </c>
      <c r="D19" s="9" t="str">
        <f t="shared" si="4"/>
        <v>N/A</v>
      </c>
      <c r="E19" s="9" t="s">
        <v>1745</v>
      </c>
      <c r="F19" s="9" t="str">
        <f t="shared" si="5"/>
        <v>N/A</v>
      </c>
      <c r="G19" s="9" t="s">
        <v>1745</v>
      </c>
      <c r="H19" s="9" t="str">
        <f t="shared" si="6"/>
        <v>N/A</v>
      </c>
      <c r="I19" s="10" t="s">
        <v>1745</v>
      </c>
      <c r="J19" s="10" t="s">
        <v>1745</v>
      </c>
      <c r="K19" s="9" t="str">
        <f t="shared" si="7"/>
        <v>N/A</v>
      </c>
    </row>
    <row r="20" spans="1:11" x14ac:dyDescent="0.25">
      <c r="A20" s="86" t="s">
        <v>854</v>
      </c>
      <c r="B20" s="105" t="s">
        <v>213</v>
      </c>
      <c r="C20" s="10" t="s">
        <v>1745</v>
      </c>
      <c r="D20" s="9" t="str">
        <f t="shared" si="4"/>
        <v>N/A</v>
      </c>
      <c r="E20" s="10" t="s">
        <v>1745</v>
      </c>
      <c r="F20" s="9" t="str">
        <f t="shared" si="5"/>
        <v>N/A</v>
      </c>
      <c r="G20" s="10" t="s">
        <v>1745</v>
      </c>
      <c r="H20" s="9" t="str">
        <f t="shared" si="6"/>
        <v>N/A</v>
      </c>
      <c r="I20" s="10" t="s">
        <v>1745</v>
      </c>
      <c r="J20" s="10" t="s">
        <v>1745</v>
      </c>
      <c r="K20" s="9" t="str">
        <f t="shared" si="7"/>
        <v>N/A</v>
      </c>
    </row>
    <row r="21" spans="1:11" x14ac:dyDescent="0.25">
      <c r="A21" s="86" t="s">
        <v>655</v>
      </c>
      <c r="B21" s="105" t="s">
        <v>213</v>
      </c>
      <c r="C21" s="9">
        <v>0</v>
      </c>
      <c r="D21" s="9" t="str">
        <f t="shared" si="4"/>
        <v>N/A</v>
      </c>
      <c r="E21" s="9">
        <v>0</v>
      </c>
      <c r="F21" s="9" t="str">
        <f t="shared" si="5"/>
        <v>N/A</v>
      </c>
      <c r="G21" s="9">
        <v>0</v>
      </c>
      <c r="H21" s="9" t="str">
        <f t="shared" si="6"/>
        <v>N/A</v>
      </c>
      <c r="I21" s="10" t="s">
        <v>1745</v>
      </c>
      <c r="J21" s="10" t="s">
        <v>1745</v>
      </c>
      <c r="K21" s="9" t="str">
        <f t="shared" si="7"/>
        <v>N/A</v>
      </c>
    </row>
    <row r="22" spans="1:11" x14ac:dyDescent="0.25">
      <c r="A22" s="86" t="s">
        <v>1698</v>
      </c>
      <c r="B22" s="105" t="s">
        <v>213</v>
      </c>
      <c r="C22" s="9" t="s">
        <v>1745</v>
      </c>
      <c r="D22" s="9" t="str">
        <f t="shared" si="4"/>
        <v>N/A</v>
      </c>
      <c r="E22" s="9" t="s">
        <v>1745</v>
      </c>
      <c r="F22" s="9" t="str">
        <f t="shared" si="5"/>
        <v>N/A</v>
      </c>
      <c r="G22" s="9" t="s">
        <v>1745</v>
      </c>
      <c r="H22" s="9" t="str">
        <f t="shared" si="6"/>
        <v>N/A</v>
      </c>
      <c r="I22" s="10" t="s">
        <v>1745</v>
      </c>
      <c r="J22" s="10" t="s">
        <v>1745</v>
      </c>
      <c r="K22" s="9" t="str">
        <f t="shared" si="7"/>
        <v>N/A</v>
      </c>
    </row>
    <row r="23" spans="1:11" x14ac:dyDescent="0.25">
      <c r="A23" s="86" t="s">
        <v>855</v>
      </c>
      <c r="B23" s="105" t="s">
        <v>213</v>
      </c>
      <c r="C23" s="10" t="s">
        <v>1745</v>
      </c>
      <c r="D23" s="9" t="str">
        <f t="shared" si="4"/>
        <v>N/A</v>
      </c>
      <c r="E23" s="10" t="s">
        <v>1745</v>
      </c>
      <c r="F23" s="9" t="str">
        <f t="shared" si="5"/>
        <v>N/A</v>
      </c>
      <c r="G23" s="10" t="s">
        <v>1745</v>
      </c>
      <c r="H23" s="9" t="str">
        <f t="shared" si="6"/>
        <v>N/A</v>
      </c>
      <c r="I23" s="10" t="s">
        <v>1745</v>
      </c>
      <c r="J23" s="10" t="s">
        <v>1745</v>
      </c>
      <c r="K23" s="9" t="str">
        <f t="shared" si="7"/>
        <v>N/A</v>
      </c>
    </row>
    <row r="24" spans="1:11" x14ac:dyDescent="0.25">
      <c r="A24" s="86" t="s">
        <v>15</v>
      </c>
      <c r="B24" s="105" t="s">
        <v>213</v>
      </c>
      <c r="C24" s="9">
        <v>0</v>
      </c>
      <c r="D24" s="9" t="str">
        <f>IF($B24="N/A","N/A",IF(C24&lt;0,"No","Yes"))</f>
        <v>N/A</v>
      </c>
      <c r="E24" s="9">
        <v>0</v>
      </c>
      <c r="F24" s="9" t="str">
        <f>IF($B24="N/A","N/A",IF(E24&lt;0,"No","Yes"))</f>
        <v>N/A</v>
      </c>
      <c r="G24" s="9">
        <v>0</v>
      </c>
      <c r="H24" s="9" t="str">
        <f>IF($B24="N/A","N/A",IF(G24&lt;0,"No","Yes"))</f>
        <v>N/A</v>
      </c>
      <c r="I24" s="10" t="s">
        <v>1745</v>
      </c>
      <c r="J24" s="10" t="s">
        <v>1745</v>
      </c>
      <c r="K24" s="9" t="str">
        <f t="shared" ref="K24:K30" si="8">IF(J24="Div by 0", "N/A", IF(J24="N/A","N/A", IF(J24&gt;30, "No", IF(J24&lt;-30, "No", "Yes"))))</f>
        <v>N/A</v>
      </c>
    </row>
    <row r="25" spans="1:11" x14ac:dyDescent="0.25">
      <c r="A25" s="86" t="s">
        <v>159</v>
      </c>
      <c r="B25" s="105" t="s">
        <v>213</v>
      </c>
      <c r="C25" s="9">
        <v>100</v>
      </c>
      <c r="D25" s="9" t="str">
        <f>IF($B25="N/A","N/A",IF(C25&lt;0,"No","Yes"))</f>
        <v>N/A</v>
      </c>
      <c r="E25" s="9">
        <v>99.859819039000001</v>
      </c>
      <c r="F25" s="9" t="str">
        <f>IF($B25="N/A","N/A",IF(E25&lt;0,"No","Yes"))</f>
        <v>N/A</v>
      </c>
      <c r="G25" s="9">
        <v>99.578043316000006</v>
      </c>
      <c r="H25" s="9" t="str">
        <f>IF($B25="N/A","N/A",IF(G25&lt;0,"No","Yes"))</f>
        <v>N/A</v>
      </c>
      <c r="I25" s="10">
        <v>-0.14000000000000001</v>
      </c>
      <c r="J25" s="10">
        <v>-0.28199999999999997</v>
      </c>
      <c r="K25" s="9" t="str">
        <f t="shared" si="8"/>
        <v>Yes</v>
      </c>
    </row>
    <row r="26" spans="1:11" x14ac:dyDescent="0.25">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86" t="s">
        <v>160</v>
      </c>
      <c r="B27" s="105" t="s">
        <v>213</v>
      </c>
      <c r="C27" s="9">
        <v>99.100449775000001</v>
      </c>
      <c r="D27" s="9" t="str">
        <f t="shared" ref="D27:D30" si="9">IF($B27="N/A","N/A",IF(C27&lt;0,"No","Yes"))</f>
        <v>N/A</v>
      </c>
      <c r="E27" s="9">
        <v>99.757869248999995</v>
      </c>
      <c r="F27" s="9" t="str">
        <f t="shared" ref="F27:F30" si="10">IF($B27="N/A","N/A",IF(E27&lt;0,"No","Yes"))</f>
        <v>N/A</v>
      </c>
      <c r="G27" s="9">
        <v>99.910380880999995</v>
      </c>
      <c r="H27" s="9" t="str">
        <f t="shared" ref="H27:H30" si="11">IF($B27="N/A","N/A",IF(G27&lt;0,"No","Yes"))</f>
        <v>N/A</v>
      </c>
      <c r="I27" s="10">
        <v>0.66339999999999999</v>
      </c>
      <c r="J27" s="10">
        <v>0.15290000000000001</v>
      </c>
      <c r="K27" s="9" t="str">
        <f t="shared" si="8"/>
        <v>Yes</v>
      </c>
    </row>
    <row r="28" spans="1:11" x14ac:dyDescent="0.25">
      <c r="A28" s="29" t="s">
        <v>372</v>
      </c>
      <c r="B28" s="105" t="s">
        <v>213</v>
      </c>
      <c r="C28" s="9">
        <v>2.8485757121000002</v>
      </c>
      <c r="D28" s="9" t="str">
        <f t="shared" si="9"/>
        <v>N/A</v>
      </c>
      <c r="E28" s="9">
        <v>3.5937300879</v>
      </c>
      <c r="F28" s="9" t="str">
        <f t="shared" si="10"/>
        <v>N/A</v>
      </c>
      <c r="G28" s="9">
        <v>2.7968633307999999</v>
      </c>
      <c r="H28" s="9" t="str">
        <f t="shared" si="11"/>
        <v>N/A</v>
      </c>
      <c r="I28" s="10">
        <v>26.16</v>
      </c>
      <c r="J28" s="10">
        <v>-22.2</v>
      </c>
      <c r="K28" s="9" t="str">
        <f t="shared" si="8"/>
        <v>Yes</v>
      </c>
    </row>
    <row r="29" spans="1:11" x14ac:dyDescent="0.25">
      <c r="A29" s="29" t="s">
        <v>374</v>
      </c>
      <c r="B29" s="105" t="s">
        <v>213</v>
      </c>
      <c r="C29" s="9">
        <v>84.557721138999995</v>
      </c>
      <c r="D29" s="9" t="str">
        <f t="shared" si="9"/>
        <v>N/A</v>
      </c>
      <c r="E29" s="9">
        <v>87.880718745999999</v>
      </c>
      <c r="F29" s="9" t="str">
        <f t="shared" si="10"/>
        <v>N/A</v>
      </c>
      <c r="G29" s="9">
        <v>91.172516803999997</v>
      </c>
      <c r="H29" s="9" t="str">
        <f t="shared" si="11"/>
        <v>N/A</v>
      </c>
      <c r="I29" s="10">
        <v>3.93</v>
      </c>
      <c r="J29" s="10">
        <v>3.746</v>
      </c>
      <c r="K29" s="9" t="str">
        <f t="shared" si="8"/>
        <v>Yes</v>
      </c>
    </row>
    <row r="30" spans="1:11" x14ac:dyDescent="0.25">
      <c r="A30" s="29" t="s">
        <v>375</v>
      </c>
      <c r="B30" s="105" t="s">
        <v>213</v>
      </c>
      <c r="C30" s="9">
        <v>2.0989505247000002</v>
      </c>
      <c r="D30" s="9" t="str">
        <f t="shared" si="9"/>
        <v>N/A</v>
      </c>
      <c r="E30" s="9">
        <v>1.5165031222000001</v>
      </c>
      <c r="F30" s="9" t="str">
        <f t="shared" si="10"/>
        <v>N/A</v>
      </c>
      <c r="G30" s="9">
        <v>1.1538461538</v>
      </c>
      <c r="H30" s="9" t="str">
        <f t="shared" si="11"/>
        <v>N/A</v>
      </c>
      <c r="I30" s="10">
        <v>-27.7</v>
      </c>
      <c r="J30" s="10">
        <v>-23.9</v>
      </c>
      <c r="K30" s="9" t="str">
        <f t="shared" si="8"/>
        <v>Yes</v>
      </c>
    </row>
    <row r="31" spans="1:11" ht="12" customHeight="1" x14ac:dyDescent="0.25">
      <c r="A31" s="163" t="s">
        <v>1633</v>
      </c>
      <c r="B31" s="164"/>
      <c r="C31" s="164"/>
      <c r="D31" s="164"/>
      <c r="E31" s="164"/>
      <c r="F31" s="164"/>
      <c r="G31" s="164"/>
      <c r="H31" s="164"/>
      <c r="I31" s="164"/>
      <c r="J31" s="164"/>
      <c r="K31" s="165"/>
    </row>
    <row r="32" spans="1:11" x14ac:dyDescent="0.25">
      <c r="A32" s="156" t="s">
        <v>1631</v>
      </c>
      <c r="B32" s="157"/>
      <c r="C32" s="157"/>
      <c r="D32" s="157"/>
      <c r="E32" s="157"/>
      <c r="F32" s="157"/>
      <c r="G32" s="157"/>
      <c r="H32" s="157"/>
      <c r="I32" s="157"/>
      <c r="J32" s="157"/>
      <c r="K32" s="158"/>
    </row>
    <row r="33" spans="1:11" x14ac:dyDescent="0.25">
      <c r="A33" s="159" t="s">
        <v>1732</v>
      </c>
      <c r="B33" s="159"/>
      <c r="C33" s="159"/>
      <c r="D33" s="159"/>
      <c r="E33" s="159"/>
      <c r="F33" s="159"/>
      <c r="G33" s="159"/>
      <c r="H33" s="159"/>
      <c r="I33" s="159"/>
      <c r="J33" s="159"/>
      <c r="K33" s="160"/>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E6" activePane="bottomRight" state="frozen"/>
      <selection activeCell="A11" sqref="A11"/>
      <selection pane="topRight" activeCell="A11" sqref="A11"/>
      <selection pane="bottomLeft" activeCell="A11" sqref="A11"/>
      <selection pane="bottomRight" sqref="A1:K1"/>
    </sheetView>
  </sheetViews>
  <sheetFormatPr defaultColWidth="9.1796875" defaultRowHeight="12.5" x14ac:dyDescent="0.25"/>
  <cols>
    <col min="1" max="1" width="77.26953125" style="90" customWidth="1"/>
    <col min="2" max="2" width="9.453125" style="21"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21"/>
  </cols>
  <sheetData>
    <row r="1" spans="1:11" s="20" customFormat="1" ht="18.75" customHeight="1" x14ac:dyDescent="0.25">
      <c r="A1" s="147" t="s">
        <v>1723</v>
      </c>
      <c r="B1" s="148"/>
      <c r="C1" s="148"/>
      <c r="D1" s="148"/>
      <c r="E1" s="148"/>
      <c r="F1" s="148"/>
      <c r="G1" s="148"/>
      <c r="H1" s="148"/>
      <c r="I1" s="148"/>
      <c r="J1" s="148"/>
      <c r="K1" s="149"/>
    </row>
    <row r="2" spans="1:11" ht="13" x14ac:dyDescent="0.3">
      <c r="A2" s="153" t="s">
        <v>1583</v>
      </c>
      <c r="B2" s="154"/>
      <c r="C2" s="154"/>
      <c r="D2" s="154"/>
      <c r="E2" s="154"/>
      <c r="F2" s="154"/>
      <c r="G2" s="154"/>
      <c r="H2" s="154"/>
      <c r="I2" s="154"/>
      <c r="J2" s="154"/>
      <c r="K2" s="155"/>
    </row>
    <row r="3" spans="1:11" ht="13" x14ac:dyDescent="0.3">
      <c r="A3" s="153" t="s">
        <v>1744</v>
      </c>
      <c r="B3" s="161"/>
      <c r="C3" s="161"/>
      <c r="D3" s="161"/>
      <c r="E3" s="161"/>
      <c r="F3" s="161"/>
      <c r="G3" s="161"/>
      <c r="H3" s="161"/>
      <c r="I3" s="161"/>
      <c r="J3" s="161"/>
      <c r="K3" s="162"/>
    </row>
    <row r="4" spans="1:11" ht="13" x14ac:dyDescent="0.3">
      <c r="A4" s="150" t="s">
        <v>648</v>
      </c>
      <c r="B4" s="151"/>
      <c r="C4" s="151"/>
      <c r="D4" s="151"/>
      <c r="E4" s="151"/>
      <c r="F4" s="151"/>
      <c r="G4" s="151"/>
      <c r="H4" s="151"/>
      <c r="I4" s="151"/>
      <c r="J4" s="151"/>
      <c r="K4" s="152"/>
    </row>
    <row r="5" spans="1:11" ht="52" x14ac:dyDescent="0.3">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5">
      <c r="A6" s="86" t="s">
        <v>343</v>
      </c>
      <c r="B6" s="9" t="s">
        <v>213</v>
      </c>
      <c r="C6" s="27">
        <v>7</v>
      </c>
      <c r="D6" s="9" t="s">
        <v>213</v>
      </c>
      <c r="E6" s="27">
        <v>7</v>
      </c>
      <c r="F6" s="9" t="s">
        <v>213</v>
      </c>
      <c r="G6" s="27">
        <v>7</v>
      </c>
      <c r="H6" s="9" t="s">
        <v>213</v>
      </c>
      <c r="I6" s="135" t="s">
        <v>213</v>
      </c>
      <c r="J6" s="135" t="s">
        <v>213</v>
      </c>
      <c r="K6" s="9" t="s">
        <v>213</v>
      </c>
    </row>
    <row r="7" spans="1:11" x14ac:dyDescent="0.25">
      <c r="A7" s="89" t="s">
        <v>12</v>
      </c>
      <c r="B7" s="30" t="s">
        <v>213</v>
      </c>
      <c r="C7" s="99">
        <v>10473703</v>
      </c>
      <c r="D7" s="32" t="str">
        <f>IF($B7="N/A","N/A",IF(C7&gt;15,"No",IF(C7&lt;-15,"No","Yes")))</f>
        <v>N/A</v>
      </c>
      <c r="E7" s="31">
        <v>10628975</v>
      </c>
      <c r="F7" s="32" t="str">
        <f>IF($B7="N/A","N/A",IF(E7&gt;15,"No",IF(E7&lt;-15,"No","Yes")))</f>
        <v>N/A</v>
      </c>
      <c r="G7" s="31">
        <v>11833690</v>
      </c>
      <c r="H7" s="32" t="str">
        <f>IF($B7="N/A","N/A",IF(G7&gt;15,"No",IF(G7&lt;-15,"No","Yes")))</f>
        <v>N/A</v>
      </c>
      <c r="I7" s="33">
        <v>1.482</v>
      </c>
      <c r="J7" s="33">
        <v>11.33</v>
      </c>
      <c r="K7" s="32" t="str">
        <f t="shared" ref="K7:K54" si="0">IF(J7="Div by 0", "N/A", IF(J7="N/A","N/A", IF(J7&gt;30, "No", IF(J7&lt;-30, "No", "Yes"))))</f>
        <v>Yes</v>
      </c>
    </row>
    <row r="8" spans="1:11" x14ac:dyDescent="0.25">
      <c r="A8" s="89" t="s">
        <v>362</v>
      </c>
      <c r="B8" s="30" t="s">
        <v>213</v>
      </c>
      <c r="C8" s="145">
        <v>12.608071854</v>
      </c>
      <c r="D8" s="32" t="str">
        <f>IF($B8="N/A","N/A",IF(C8&gt;15,"No",IF(C8&lt;-15,"No","Yes")))</f>
        <v>N/A</v>
      </c>
      <c r="E8" s="34">
        <v>14.44162772</v>
      </c>
      <c r="F8" s="32" t="str">
        <f>IF($B8="N/A","N/A",IF(E8&gt;15,"No",IF(E8&lt;-15,"No","Yes")))</f>
        <v>N/A</v>
      </c>
      <c r="G8" s="34">
        <v>14.152812859000001</v>
      </c>
      <c r="H8" s="32" t="str">
        <f>IF($B8="N/A","N/A",IF(G8&gt;15,"No",IF(G8&lt;-15,"No","Yes")))</f>
        <v>N/A</v>
      </c>
      <c r="I8" s="33">
        <v>14.54</v>
      </c>
      <c r="J8" s="33">
        <v>-2</v>
      </c>
      <c r="K8" s="32" t="str">
        <f t="shared" si="0"/>
        <v>Yes</v>
      </c>
    </row>
    <row r="9" spans="1:11" x14ac:dyDescent="0.25">
      <c r="A9" s="89" t="s">
        <v>119</v>
      </c>
      <c r="B9" s="35" t="s">
        <v>213</v>
      </c>
      <c r="C9" s="98">
        <v>57.782409907999998</v>
      </c>
      <c r="D9" s="9" t="str">
        <f>IF($B9="N/A","N/A",IF(C9&gt;15,"No",IF(C9&lt;-15,"No","Yes")))</f>
        <v>N/A</v>
      </c>
      <c r="E9" s="9">
        <v>54.768122044000002</v>
      </c>
      <c r="F9" s="9" t="str">
        <f>IF($B9="N/A","N/A",IF(E9&gt;15,"No",IF(E9&lt;-15,"No","Yes")))</f>
        <v>N/A</v>
      </c>
      <c r="G9" s="9">
        <v>56.848878075999998</v>
      </c>
      <c r="H9" s="9" t="str">
        <f>IF($B9="N/A","N/A",IF(G9&gt;15,"No",IF(G9&lt;-15,"No","Yes")))</f>
        <v>N/A</v>
      </c>
      <c r="I9" s="10">
        <v>-5.22</v>
      </c>
      <c r="J9" s="10">
        <v>3.7989999999999999</v>
      </c>
      <c r="K9" s="9" t="str">
        <f t="shared" si="0"/>
        <v>Yes</v>
      </c>
    </row>
    <row r="10" spans="1:11" x14ac:dyDescent="0.25">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89" t="s">
        <v>856</v>
      </c>
      <c r="B11" s="35" t="s">
        <v>213</v>
      </c>
      <c r="C11" s="98">
        <v>29.609518238</v>
      </c>
      <c r="D11" s="9" t="str">
        <f>IF($B11="N/A","N/A",IF(C11&gt;15,"No",IF(C11&lt;-15,"No","Yes")))</f>
        <v>N/A</v>
      </c>
      <c r="E11" s="9">
        <v>30.790250235999999</v>
      </c>
      <c r="F11" s="9" t="str">
        <f>IF($B11="N/A","N/A",IF(E11&gt;15,"No",IF(E11&lt;-15,"No","Yes")))</f>
        <v>N/A</v>
      </c>
      <c r="G11" s="9">
        <v>28.998309065000001</v>
      </c>
      <c r="H11" s="9" t="str">
        <f>IF($B11="N/A","N/A",IF(G11&gt;15,"No",IF(G11&lt;-15,"No","Yes")))</f>
        <v>N/A</v>
      </c>
      <c r="I11" s="10">
        <v>3.988</v>
      </c>
      <c r="J11" s="10">
        <v>-5.82</v>
      </c>
      <c r="K11" s="9" t="str">
        <f t="shared" si="0"/>
        <v>Yes</v>
      </c>
    </row>
    <row r="12" spans="1:11" x14ac:dyDescent="0.25">
      <c r="A12" s="89" t="s">
        <v>857</v>
      </c>
      <c r="B12" s="100" t="s">
        <v>214</v>
      </c>
      <c r="C12" s="98">
        <v>83.389356919999997</v>
      </c>
      <c r="D12" s="9" t="str">
        <f>IF(OR($B12="N/A",$C12="N/A"),"N/A",IF(C12&gt;100,"No",IF(C12&lt;95,"No","Yes")))</f>
        <v>No</v>
      </c>
      <c r="E12" s="98">
        <v>88.047733863999994</v>
      </c>
      <c r="F12" s="9" t="str">
        <f>IF(OR($B12="N/A",$E12="N/A"),"N/A",IF(E12&gt;100,"No",IF(E12&lt;95,"No","Yes")))</f>
        <v>No</v>
      </c>
      <c r="G12" s="98">
        <v>90.437115871000003</v>
      </c>
      <c r="H12" s="9" t="str">
        <f>IF($B12="N/A","N/A",IF(G12&gt;100,"No",IF(G12&lt;95,"No","Yes")))</f>
        <v>No</v>
      </c>
      <c r="I12" s="101">
        <v>5.5860000000000003</v>
      </c>
      <c r="J12" s="101">
        <v>2.714</v>
      </c>
      <c r="K12" s="9" t="str">
        <f t="shared" si="0"/>
        <v>Yes</v>
      </c>
    </row>
    <row r="13" spans="1:11" x14ac:dyDescent="0.25">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1745</v>
      </c>
      <c r="J13" s="101" t="s">
        <v>1745</v>
      </c>
      <c r="K13" s="9" t="str">
        <f t="shared" si="0"/>
        <v>N/A</v>
      </c>
    </row>
    <row r="14" spans="1:11" x14ac:dyDescent="0.25">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1745</v>
      </c>
      <c r="J14" s="101" t="s">
        <v>1745</v>
      </c>
      <c r="K14" s="9" t="str">
        <f t="shared" si="0"/>
        <v>N/A</v>
      </c>
    </row>
    <row r="15" spans="1:11" x14ac:dyDescent="0.25">
      <c r="A15" s="89" t="s">
        <v>858</v>
      </c>
      <c r="B15" s="100" t="s">
        <v>214</v>
      </c>
      <c r="C15" s="98">
        <v>24.059184889000001</v>
      </c>
      <c r="D15" s="9" t="str">
        <f>IF(OR($B15="N/A",$C15="N/A"),"N/A",IF(C15&gt;100,"No",IF(C15&lt;95,"No","Yes")))</f>
        <v>No</v>
      </c>
      <c r="E15" s="98">
        <v>65.92604394</v>
      </c>
      <c r="F15" s="9" t="str">
        <f>IF(OR($B15="N/A",$E15="N/A"),"N/A",IF(E15&gt;100,"No",IF(E15&lt;95,"No","Yes")))</f>
        <v>No</v>
      </c>
      <c r="G15" s="98">
        <v>86.937903766999995</v>
      </c>
      <c r="H15" s="9" t="str">
        <f>IF($B15="N/A","N/A",IF(G15&gt;100,"No",IF(G15&lt;95,"No","Yes")))</f>
        <v>No</v>
      </c>
      <c r="I15" s="101">
        <v>174</v>
      </c>
      <c r="J15" s="101">
        <v>31.87</v>
      </c>
      <c r="K15" s="9" t="str">
        <f t="shared" si="0"/>
        <v>No</v>
      </c>
    </row>
    <row r="16" spans="1:11" x14ac:dyDescent="0.25">
      <c r="A16" s="89" t="s">
        <v>331</v>
      </c>
      <c r="B16" s="35" t="s">
        <v>213</v>
      </c>
      <c r="C16" s="87">
        <v>1320532</v>
      </c>
      <c r="D16" s="9" t="str">
        <f>IF($B16="N/A","N/A",IF(C16&gt;15,"No",IF(C16&lt;-15,"No","Yes")))</f>
        <v>N/A</v>
      </c>
      <c r="E16" s="36">
        <v>1534997</v>
      </c>
      <c r="F16" s="9" t="str">
        <f>IF($B16="N/A","N/A",IF(E16&gt;15,"No",IF(E16&lt;-15,"No","Yes")))</f>
        <v>N/A</v>
      </c>
      <c r="G16" s="36">
        <v>1674800</v>
      </c>
      <c r="H16" s="9" t="str">
        <f>IF($B16="N/A","N/A",IF(G16&gt;15,"No",IF(G16&lt;-15,"No","Yes")))</f>
        <v>N/A</v>
      </c>
      <c r="I16" s="10">
        <v>16.239999999999998</v>
      </c>
      <c r="J16" s="10">
        <v>9.1080000000000005</v>
      </c>
      <c r="K16" s="9" t="str">
        <f t="shared" si="0"/>
        <v>Yes</v>
      </c>
    </row>
    <row r="17" spans="1:11" x14ac:dyDescent="0.25">
      <c r="A17" s="89" t="s">
        <v>440</v>
      </c>
      <c r="B17" s="35" t="s">
        <v>215</v>
      </c>
      <c r="C17" s="98">
        <v>0.21029403299999999</v>
      </c>
      <c r="D17" s="9" t="str">
        <f>IF($B17="N/A","N/A",IF(C17&gt;20,"No",IF(C17&lt;5,"No","Yes")))</f>
        <v>No</v>
      </c>
      <c r="E17" s="9">
        <v>0.143909076</v>
      </c>
      <c r="F17" s="9" t="str">
        <f>IF($B17="N/A","N/A",IF(E17&gt;20,"No",IF(E17&lt;5,"No","Yes")))</f>
        <v>No</v>
      </c>
      <c r="G17" s="9">
        <v>9.2488655399999994E-2</v>
      </c>
      <c r="H17" s="9" t="str">
        <f>IF($B17="N/A","N/A",IF(G17&gt;20,"No",IF(G17&lt;5,"No","Yes")))</f>
        <v>No</v>
      </c>
      <c r="I17" s="10">
        <v>-31.6</v>
      </c>
      <c r="J17" s="10">
        <v>-35.700000000000003</v>
      </c>
      <c r="K17" s="9" t="str">
        <f t="shared" si="0"/>
        <v>No</v>
      </c>
    </row>
    <row r="18" spans="1:11" x14ac:dyDescent="0.25">
      <c r="A18" s="89" t="s">
        <v>441</v>
      </c>
      <c r="B18" s="30" t="s">
        <v>213</v>
      </c>
      <c r="C18" s="98">
        <v>99.789705967000003</v>
      </c>
      <c r="D18" s="9" t="str">
        <f>IF($B18="N/A","N/A",IF(C18&gt;15,"No",IF(C18&lt;-15,"No","Yes")))</f>
        <v>N/A</v>
      </c>
      <c r="E18" s="9">
        <v>99.856090924</v>
      </c>
      <c r="F18" s="9" t="str">
        <f>IF($B18="N/A","N/A",IF(E18&gt;15,"No",IF(E18&lt;-15,"No","Yes")))</f>
        <v>N/A</v>
      </c>
      <c r="G18" s="9">
        <v>99.907511345000003</v>
      </c>
      <c r="H18" s="9" t="str">
        <f>IF($B18="N/A","N/A",IF(G18&gt;15,"No",IF(G18&lt;-15,"No","Yes")))</f>
        <v>N/A</v>
      </c>
      <c r="I18" s="10">
        <v>6.6500000000000004E-2</v>
      </c>
      <c r="J18" s="10">
        <v>5.1499999999999997E-2</v>
      </c>
      <c r="K18" s="9" t="str">
        <f t="shared" si="0"/>
        <v>Yes</v>
      </c>
    </row>
    <row r="19" spans="1:11" x14ac:dyDescent="0.25">
      <c r="A19" s="89" t="s">
        <v>442</v>
      </c>
      <c r="B19" s="35" t="s">
        <v>216</v>
      </c>
      <c r="C19" s="98">
        <v>0.52948357180000005</v>
      </c>
      <c r="D19" s="9" t="str">
        <f>IF($B19="N/A","N/A",IF(C19&gt;1,"Yes","No"))</f>
        <v>No</v>
      </c>
      <c r="E19" s="9">
        <v>0.1978505495</v>
      </c>
      <c r="F19" s="9" t="str">
        <f>IF($B19="N/A","N/A",IF(E19&gt;1,"Yes","No"))</f>
        <v>No</v>
      </c>
      <c r="G19" s="9">
        <v>0.24761165509999999</v>
      </c>
      <c r="H19" s="9" t="str">
        <f>IF($B19="N/A","N/A",IF(G19&gt;1,"Yes","No"))</f>
        <v>No</v>
      </c>
      <c r="I19" s="10">
        <v>-62.6</v>
      </c>
      <c r="J19" s="10">
        <v>25.15</v>
      </c>
      <c r="K19" s="9" t="str">
        <f t="shared" si="0"/>
        <v>Yes</v>
      </c>
    </row>
    <row r="20" spans="1:11" x14ac:dyDescent="0.25">
      <c r="A20" s="89" t="s">
        <v>859</v>
      </c>
      <c r="B20" s="35" t="s">
        <v>213</v>
      </c>
      <c r="C20" s="91">
        <v>234.14445079999999</v>
      </c>
      <c r="D20" s="9" t="str">
        <f>IF($B20="N/A","N/A",IF(C20&gt;15,"No",IF(C20&lt;-15,"No","Yes")))</f>
        <v>N/A</v>
      </c>
      <c r="E20" s="37">
        <v>527.46196904999999</v>
      </c>
      <c r="F20" s="9" t="str">
        <f>IF($B20="N/A","N/A",IF(E20&gt;15,"No",IF(E20&lt;-15,"No","Yes")))</f>
        <v>N/A</v>
      </c>
      <c r="G20" s="37">
        <v>277.13117917</v>
      </c>
      <c r="H20" s="9" t="str">
        <f>IF($B20="N/A","N/A",IF(G20&gt;15,"No",IF(G20&lt;-15,"No","Yes")))</f>
        <v>N/A</v>
      </c>
      <c r="I20" s="10">
        <v>125.3</v>
      </c>
      <c r="J20" s="10">
        <v>-47.5</v>
      </c>
      <c r="K20" s="9" t="str">
        <f t="shared" si="0"/>
        <v>No</v>
      </c>
    </row>
    <row r="21" spans="1:11" x14ac:dyDescent="0.25">
      <c r="A21" s="89" t="s">
        <v>34</v>
      </c>
      <c r="B21" s="35" t="s">
        <v>213</v>
      </c>
      <c r="C21" s="102">
        <v>70.009668129000005</v>
      </c>
      <c r="D21" s="9" t="str">
        <f>IF($B21="N/A","N/A",IF(C21&gt;15,"No",IF(C21&lt;-15,"No","Yes")))</f>
        <v>N/A</v>
      </c>
      <c r="E21" s="103">
        <v>68.072013869000003</v>
      </c>
      <c r="F21" s="9" t="str">
        <f>IF($B21="N/A","N/A",IF(E21&gt;15,"No",IF(E21&lt;-15,"No","Yes")))</f>
        <v>N/A</v>
      </c>
      <c r="G21" s="103">
        <v>66.815820239999994</v>
      </c>
      <c r="H21" s="9" t="str">
        <f>IF($B21="N/A","N/A",IF(G21&gt;15,"No",IF(G21&lt;-15,"No","Yes")))</f>
        <v>N/A</v>
      </c>
      <c r="I21" s="10">
        <v>-2.77</v>
      </c>
      <c r="J21" s="10">
        <v>-1.85</v>
      </c>
      <c r="K21" s="9" t="str">
        <f t="shared" si="0"/>
        <v>Yes</v>
      </c>
    </row>
    <row r="22" spans="1:11" x14ac:dyDescent="0.25">
      <c r="A22" s="89" t="s">
        <v>1699</v>
      </c>
      <c r="B22" s="35" t="s">
        <v>213</v>
      </c>
      <c r="C22" s="102">
        <v>0.12583267470000001</v>
      </c>
      <c r="D22" s="9" t="str">
        <f>IF($B22="N/A","N/A",IF(C22&gt;15,"No",IF(C22&lt;-15,"No","Yes")))</f>
        <v>N/A</v>
      </c>
      <c r="E22" s="103">
        <v>0</v>
      </c>
      <c r="F22" s="9" t="str">
        <f>IF($B22="N/A","N/A",IF(E22&gt;15,"No",IF(E22&lt;-15,"No","Yes")))</f>
        <v>N/A</v>
      </c>
      <c r="G22" s="103">
        <v>0.38592973089999999</v>
      </c>
      <c r="H22" s="9" t="str">
        <f>IF($B22="N/A","N/A",IF(G22&gt;15,"No",IF(G22&lt;-15,"No","Yes")))</f>
        <v>N/A</v>
      </c>
      <c r="I22" s="10">
        <v>-100</v>
      </c>
      <c r="J22" s="10" t="s">
        <v>1745</v>
      </c>
      <c r="K22" s="9" t="str">
        <f t="shared" si="0"/>
        <v>N/A</v>
      </c>
    </row>
    <row r="23" spans="1:11" x14ac:dyDescent="0.25">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1745</v>
      </c>
      <c r="J23" s="10" t="s">
        <v>1745</v>
      </c>
      <c r="K23" s="9" t="str">
        <f t="shared" si="0"/>
        <v>N/A</v>
      </c>
    </row>
    <row r="24" spans="1:11" x14ac:dyDescent="0.25">
      <c r="A24" s="89" t="s">
        <v>860</v>
      </c>
      <c r="B24" s="35" t="s">
        <v>243</v>
      </c>
      <c r="C24" s="91">
        <v>396.27083787999999</v>
      </c>
      <c r="D24" s="9" t="str">
        <f>IF($B24="N/A","N/A",IF(C24&gt;300,"No",IF(C24&lt;75,"No","Yes")))</f>
        <v>No</v>
      </c>
      <c r="E24" s="37">
        <v>389.09323497999998</v>
      </c>
      <c r="F24" s="9" t="str">
        <f>IF($B24="N/A","N/A",IF(E24&gt;300,"No",IF(E24&lt;75,"No","Yes")))</f>
        <v>No</v>
      </c>
      <c r="G24" s="37">
        <v>397.93187240999998</v>
      </c>
      <c r="H24" s="9" t="str">
        <f>IF($B24="N/A","N/A",IF(G24&gt;300,"No",IF(G24&lt;75,"No","Yes")))</f>
        <v>No</v>
      </c>
      <c r="I24" s="10">
        <v>-1.81</v>
      </c>
      <c r="J24" s="10">
        <v>2.2719999999999998</v>
      </c>
      <c r="K24" s="9" t="str">
        <f t="shared" si="0"/>
        <v>Yes</v>
      </c>
    </row>
    <row r="25" spans="1:11" x14ac:dyDescent="0.25">
      <c r="A25" s="89" t="s">
        <v>861</v>
      </c>
      <c r="B25" s="35" t="s">
        <v>244</v>
      </c>
      <c r="C25" s="91">
        <v>175.60370237000001</v>
      </c>
      <c r="D25" s="9" t="str">
        <f>IF($B25="N/A","N/A",IF(C25&gt;250,"No",IF(C25&lt;20,"No","Yes")))</f>
        <v>Yes</v>
      </c>
      <c r="E25" s="37" t="s">
        <v>1745</v>
      </c>
      <c r="F25" s="9" t="str">
        <f>IF($B25="N/A","N/A",IF(E25&gt;250,"No",IF(E25&lt;20,"No","Yes")))</f>
        <v>No</v>
      </c>
      <c r="G25" s="37">
        <v>801.31039731999999</v>
      </c>
      <c r="H25" s="9" t="str">
        <f>IF($B25="N/A","N/A",IF(G25&gt;250,"No",IF(G25&lt;20,"No","Yes")))</f>
        <v>No</v>
      </c>
      <c r="I25" s="10" t="s">
        <v>1745</v>
      </c>
      <c r="J25" s="10" t="s">
        <v>1745</v>
      </c>
      <c r="K25" s="9" t="str">
        <f t="shared" si="0"/>
        <v>N/A</v>
      </c>
    </row>
    <row r="26" spans="1:11" x14ac:dyDescent="0.25">
      <c r="A26" s="89" t="s">
        <v>862</v>
      </c>
      <c r="B26" s="35" t="s">
        <v>245</v>
      </c>
      <c r="C26" s="91" t="s">
        <v>1745</v>
      </c>
      <c r="D26" s="9" t="str">
        <f>IF($B26="N/A","N/A",IF(C26&gt;5,"No",IF(C26&lt;3,"No","Yes")))</f>
        <v>No</v>
      </c>
      <c r="E26" s="37" t="s">
        <v>1745</v>
      </c>
      <c r="F26" s="9" t="str">
        <f>IF($B26="N/A","N/A",IF(E26&gt;5,"No",IF(E26&lt;3,"No","Yes")))</f>
        <v>No</v>
      </c>
      <c r="G26" s="37" t="s">
        <v>1745</v>
      </c>
      <c r="H26" s="9" t="str">
        <f>IF($B26="N/A","N/A",IF(G26&gt;5,"No",IF(G26&lt;3,"No","Yes")))</f>
        <v>No</v>
      </c>
      <c r="I26" s="10" t="s">
        <v>1745</v>
      </c>
      <c r="J26" s="10" t="s">
        <v>1745</v>
      </c>
      <c r="K26" s="9" t="str">
        <f t="shared" si="0"/>
        <v>N/A</v>
      </c>
    </row>
    <row r="27" spans="1:11" x14ac:dyDescent="0.25">
      <c r="A27" s="89" t="s">
        <v>131</v>
      </c>
      <c r="B27" s="35" t="s">
        <v>213</v>
      </c>
      <c r="C27" s="87">
        <v>7494</v>
      </c>
      <c r="D27" s="35" t="s">
        <v>213</v>
      </c>
      <c r="E27" s="36">
        <v>6307</v>
      </c>
      <c r="F27" s="35" t="s">
        <v>213</v>
      </c>
      <c r="G27" s="36">
        <v>11254</v>
      </c>
      <c r="H27" s="9" t="str">
        <f>IF($B27="N/A","N/A",IF(G27&gt;15,"No",IF(G27&lt;-15,"No","Yes")))</f>
        <v>N/A</v>
      </c>
      <c r="I27" s="10">
        <v>-15.8</v>
      </c>
      <c r="J27" s="10">
        <v>78.44</v>
      </c>
      <c r="K27" s="9" t="str">
        <f t="shared" si="0"/>
        <v>No</v>
      </c>
    </row>
    <row r="28" spans="1:11" x14ac:dyDescent="0.25">
      <c r="A28" s="89" t="s">
        <v>346</v>
      </c>
      <c r="B28" s="35" t="s">
        <v>213</v>
      </c>
      <c r="C28" s="88">
        <v>7.1550625399999998E-2</v>
      </c>
      <c r="D28" s="35" t="s">
        <v>213</v>
      </c>
      <c r="E28" s="8">
        <v>5.9337800699999999E-2</v>
      </c>
      <c r="F28" s="35" t="s">
        <v>213</v>
      </c>
      <c r="G28" s="8">
        <v>9.5101358900000002E-2</v>
      </c>
      <c r="H28" s="9" t="str">
        <f>IF($B28="N/A","N/A",IF(G28&gt;15,"No",IF(G28&lt;-15,"No","Yes")))</f>
        <v>N/A</v>
      </c>
      <c r="I28" s="10">
        <v>-17.100000000000001</v>
      </c>
      <c r="J28" s="10">
        <v>60.27</v>
      </c>
      <c r="K28" s="9" t="str">
        <f t="shared" si="0"/>
        <v>No</v>
      </c>
    </row>
    <row r="29" spans="1:11" ht="25" x14ac:dyDescent="0.25">
      <c r="A29" s="89" t="s">
        <v>838</v>
      </c>
      <c r="B29" s="35" t="s">
        <v>213</v>
      </c>
      <c r="C29" s="37">
        <v>307.49879903999999</v>
      </c>
      <c r="D29" s="35" t="s">
        <v>213</v>
      </c>
      <c r="E29" s="37">
        <v>331.47883303999998</v>
      </c>
      <c r="F29" s="35" t="s">
        <v>213</v>
      </c>
      <c r="G29" s="37">
        <v>375.05438065999999</v>
      </c>
      <c r="H29" s="35" t="s">
        <v>213</v>
      </c>
      <c r="I29" s="10">
        <v>7.798</v>
      </c>
      <c r="J29" s="10">
        <v>13.15</v>
      </c>
      <c r="K29" s="9" t="str">
        <f t="shared" si="0"/>
        <v>Yes</v>
      </c>
    </row>
    <row r="30" spans="1:11" x14ac:dyDescent="0.25">
      <c r="A30" s="89" t="s">
        <v>27</v>
      </c>
      <c r="B30" s="35" t="s">
        <v>217</v>
      </c>
      <c r="C30" s="36">
        <v>0</v>
      </c>
      <c r="D30" s="9" t="str">
        <f>IF($B30="N/A","N/A",IF(C30="N/A","N/A",IF(C30=0,"Yes","No")))</f>
        <v>Yes</v>
      </c>
      <c r="E30" s="36">
        <v>0</v>
      </c>
      <c r="F30" s="9" t="str">
        <f>IF($B30="N/A","N/A",IF(E30="N/A","N/A",IF(E30=0,"Yes","No")))</f>
        <v>Yes</v>
      </c>
      <c r="G30" s="36">
        <v>0</v>
      </c>
      <c r="H30" s="9" t="str">
        <f>IF($B30="N/A","N/A",IF(G30=0,"Yes","No"))</f>
        <v>Yes</v>
      </c>
      <c r="I30" s="10" t="s">
        <v>1745</v>
      </c>
      <c r="J30" s="10" t="s">
        <v>1745</v>
      </c>
      <c r="K30" s="9" t="str">
        <f t="shared" si="0"/>
        <v>N/A</v>
      </c>
    </row>
    <row r="31" spans="1:11" x14ac:dyDescent="0.25">
      <c r="A31" s="89" t="s">
        <v>206</v>
      </c>
      <c r="B31" s="104" t="s">
        <v>213</v>
      </c>
      <c r="C31" s="87">
        <v>3095649</v>
      </c>
      <c r="D31" s="9" t="str">
        <f t="shared" ref="D31:F50" si="4">IF($B31="N/A","N/A",IF(C31&lt;0,"No","Yes"))</f>
        <v>N/A</v>
      </c>
      <c r="E31" s="87">
        <v>3272688</v>
      </c>
      <c r="F31" s="9" t="str">
        <f t="shared" si="4"/>
        <v>N/A</v>
      </c>
      <c r="G31" s="87">
        <v>3411863</v>
      </c>
      <c r="H31" s="9" t="str">
        <f t="shared" ref="H31:H50" si="5">IF($B31="N/A","N/A",IF(G31&lt;0,"No","Yes"))</f>
        <v>N/A</v>
      </c>
      <c r="I31" s="10">
        <v>5.7190000000000003</v>
      </c>
      <c r="J31" s="10">
        <v>4.2530000000000001</v>
      </c>
      <c r="K31" s="9" t="str">
        <f t="shared" si="0"/>
        <v>Yes</v>
      </c>
    </row>
    <row r="32" spans="1:11" x14ac:dyDescent="0.25">
      <c r="A32" s="2" t="s">
        <v>656</v>
      </c>
      <c r="B32" s="104" t="s">
        <v>213</v>
      </c>
      <c r="C32" s="88">
        <v>99.896273769999993</v>
      </c>
      <c r="D32" s="9" t="str">
        <f t="shared" si="4"/>
        <v>N/A</v>
      </c>
      <c r="E32" s="88">
        <v>99.779997359999996</v>
      </c>
      <c r="F32" s="9" t="str">
        <f t="shared" si="4"/>
        <v>N/A</v>
      </c>
      <c r="G32" s="88">
        <v>99.646498116000004</v>
      </c>
      <c r="H32" s="9" t="str">
        <f t="shared" si="5"/>
        <v>N/A</v>
      </c>
      <c r="I32" s="10">
        <v>-0.11600000000000001</v>
      </c>
      <c r="J32" s="10">
        <v>-0.13400000000000001</v>
      </c>
      <c r="K32" s="9" t="str">
        <f t="shared" si="0"/>
        <v>Yes</v>
      </c>
    </row>
    <row r="33" spans="1:11" x14ac:dyDescent="0.25">
      <c r="A33" s="2" t="s">
        <v>657</v>
      </c>
      <c r="B33" s="104" t="s">
        <v>213</v>
      </c>
      <c r="C33" s="88">
        <v>0</v>
      </c>
      <c r="D33" s="9" t="str">
        <f t="shared" si="4"/>
        <v>N/A</v>
      </c>
      <c r="E33" s="88">
        <v>0</v>
      </c>
      <c r="F33" s="9" t="str">
        <f t="shared" si="4"/>
        <v>N/A</v>
      </c>
      <c r="G33" s="88">
        <v>0</v>
      </c>
      <c r="H33" s="9" t="str">
        <f t="shared" si="5"/>
        <v>N/A</v>
      </c>
      <c r="I33" s="10" t="s">
        <v>1745</v>
      </c>
      <c r="J33" s="10" t="s">
        <v>1745</v>
      </c>
      <c r="K33" s="9" t="str">
        <f t="shared" si="0"/>
        <v>N/A</v>
      </c>
    </row>
    <row r="34" spans="1:11" x14ac:dyDescent="0.25">
      <c r="A34" s="2" t="s">
        <v>658</v>
      </c>
      <c r="B34" s="104" t="s">
        <v>213</v>
      </c>
      <c r="C34" s="88">
        <v>0</v>
      </c>
      <c r="D34" s="9" t="str">
        <f t="shared" si="4"/>
        <v>N/A</v>
      </c>
      <c r="E34" s="88">
        <v>0</v>
      </c>
      <c r="F34" s="9" t="str">
        <f t="shared" si="4"/>
        <v>N/A</v>
      </c>
      <c r="G34" s="88">
        <v>0</v>
      </c>
      <c r="H34" s="9" t="str">
        <f t="shared" si="5"/>
        <v>N/A</v>
      </c>
      <c r="I34" s="10" t="s">
        <v>1745</v>
      </c>
      <c r="J34" s="10" t="s">
        <v>1745</v>
      </c>
      <c r="K34" s="9" t="str">
        <f t="shared" si="0"/>
        <v>N/A</v>
      </c>
    </row>
    <row r="35" spans="1:11" x14ac:dyDescent="0.25">
      <c r="A35" s="2" t="s">
        <v>659</v>
      </c>
      <c r="B35" s="104" t="s">
        <v>213</v>
      </c>
      <c r="C35" s="88">
        <v>0.10372622989999999</v>
      </c>
      <c r="D35" s="9" t="str">
        <f t="shared" si="4"/>
        <v>N/A</v>
      </c>
      <c r="E35" s="88">
        <v>0.22000264</v>
      </c>
      <c r="F35" s="9" t="str">
        <f t="shared" si="4"/>
        <v>N/A</v>
      </c>
      <c r="G35" s="88">
        <v>0.35350188449999997</v>
      </c>
      <c r="H35" s="9" t="str">
        <f t="shared" si="5"/>
        <v>N/A</v>
      </c>
      <c r="I35" s="10">
        <v>112.1</v>
      </c>
      <c r="J35" s="10">
        <v>60.68</v>
      </c>
      <c r="K35" s="9" t="str">
        <f t="shared" si="0"/>
        <v>No</v>
      </c>
    </row>
    <row r="36" spans="1:11" x14ac:dyDescent="0.25">
      <c r="A36" s="2" t="s">
        <v>349</v>
      </c>
      <c r="B36" s="104" t="s">
        <v>213</v>
      </c>
      <c r="C36" s="87">
        <v>5564</v>
      </c>
      <c r="D36" s="9" t="str">
        <f t="shared" si="4"/>
        <v>N/A</v>
      </c>
      <c r="E36" s="87">
        <v>0</v>
      </c>
      <c r="F36" s="9" t="str">
        <f t="shared" si="4"/>
        <v>N/A</v>
      </c>
      <c r="G36" s="87">
        <v>19707</v>
      </c>
      <c r="H36" s="9" t="str">
        <f t="shared" si="5"/>
        <v>N/A</v>
      </c>
      <c r="I36" s="10">
        <v>-100</v>
      </c>
      <c r="J36" s="10" t="s">
        <v>1745</v>
      </c>
      <c r="K36" s="9" t="str">
        <f t="shared" si="0"/>
        <v>N/A</v>
      </c>
    </row>
    <row r="37" spans="1:11" x14ac:dyDescent="0.25">
      <c r="A37" s="2" t="s">
        <v>660</v>
      </c>
      <c r="B37" s="104" t="s">
        <v>213</v>
      </c>
      <c r="C37" s="88">
        <v>0</v>
      </c>
      <c r="D37" s="9" t="str">
        <f t="shared" si="4"/>
        <v>N/A</v>
      </c>
      <c r="E37" s="88" t="s">
        <v>1745</v>
      </c>
      <c r="F37" s="9" t="str">
        <f t="shared" si="4"/>
        <v>N/A</v>
      </c>
      <c r="G37" s="88">
        <v>0</v>
      </c>
      <c r="H37" s="9" t="str">
        <f t="shared" si="5"/>
        <v>N/A</v>
      </c>
      <c r="I37" s="10" t="s">
        <v>1745</v>
      </c>
      <c r="J37" s="10" t="s">
        <v>1745</v>
      </c>
      <c r="K37" s="9" t="str">
        <f t="shared" si="0"/>
        <v>N/A</v>
      </c>
    </row>
    <row r="38" spans="1:11" x14ac:dyDescent="0.25">
      <c r="A38" s="2" t="s">
        <v>661</v>
      </c>
      <c r="B38" s="104" t="s">
        <v>213</v>
      </c>
      <c r="C38" s="88">
        <v>0</v>
      </c>
      <c r="D38" s="9" t="str">
        <f t="shared" si="4"/>
        <v>N/A</v>
      </c>
      <c r="E38" s="88" t="s">
        <v>1745</v>
      </c>
      <c r="F38" s="9" t="str">
        <f t="shared" si="4"/>
        <v>N/A</v>
      </c>
      <c r="G38" s="88">
        <v>99.842695488999993</v>
      </c>
      <c r="H38" s="9" t="str">
        <f t="shared" si="5"/>
        <v>N/A</v>
      </c>
      <c r="I38" s="10" t="s">
        <v>1745</v>
      </c>
      <c r="J38" s="10" t="s">
        <v>1745</v>
      </c>
      <c r="K38" s="9" t="str">
        <f t="shared" si="0"/>
        <v>N/A</v>
      </c>
    </row>
    <row r="39" spans="1:11" x14ac:dyDescent="0.25">
      <c r="A39" s="2" t="s">
        <v>662</v>
      </c>
      <c r="B39" s="104" t="s">
        <v>213</v>
      </c>
      <c r="C39" s="88">
        <v>0</v>
      </c>
      <c r="D39" s="9" t="str">
        <f t="shared" si="4"/>
        <v>N/A</v>
      </c>
      <c r="E39" s="88" t="s">
        <v>1745</v>
      </c>
      <c r="F39" s="9" t="str">
        <f t="shared" si="4"/>
        <v>N/A</v>
      </c>
      <c r="G39" s="88">
        <v>0</v>
      </c>
      <c r="H39" s="9" t="str">
        <f t="shared" si="5"/>
        <v>N/A</v>
      </c>
      <c r="I39" s="10" t="s">
        <v>1745</v>
      </c>
      <c r="J39" s="10" t="s">
        <v>1745</v>
      </c>
      <c r="K39" s="9" t="str">
        <f t="shared" si="0"/>
        <v>N/A</v>
      </c>
    </row>
    <row r="40" spans="1:11" x14ac:dyDescent="0.25">
      <c r="A40" s="2" t="s">
        <v>663</v>
      </c>
      <c r="B40" s="104" t="s">
        <v>213</v>
      </c>
      <c r="C40" s="88">
        <v>0</v>
      </c>
      <c r="D40" s="9" t="str">
        <f t="shared" si="4"/>
        <v>N/A</v>
      </c>
      <c r="E40" s="88" t="s">
        <v>1745</v>
      </c>
      <c r="F40" s="9" t="str">
        <f t="shared" si="4"/>
        <v>N/A</v>
      </c>
      <c r="G40" s="88">
        <v>0</v>
      </c>
      <c r="H40" s="9" t="str">
        <f t="shared" si="5"/>
        <v>N/A</v>
      </c>
      <c r="I40" s="10" t="s">
        <v>1745</v>
      </c>
      <c r="J40" s="10" t="s">
        <v>1745</v>
      </c>
      <c r="K40" s="9" t="str">
        <f t="shared" si="0"/>
        <v>N/A</v>
      </c>
    </row>
    <row r="41" spans="1:11" x14ac:dyDescent="0.25">
      <c r="A41" s="2" t="s">
        <v>664</v>
      </c>
      <c r="B41" s="104" t="s">
        <v>213</v>
      </c>
      <c r="C41" s="88">
        <v>0</v>
      </c>
      <c r="D41" s="9" t="str">
        <f t="shared" si="4"/>
        <v>N/A</v>
      </c>
      <c r="E41" s="88" t="s">
        <v>1745</v>
      </c>
      <c r="F41" s="9" t="str">
        <f t="shared" si="4"/>
        <v>N/A</v>
      </c>
      <c r="G41" s="88">
        <v>0</v>
      </c>
      <c r="H41" s="9" t="str">
        <f t="shared" si="5"/>
        <v>N/A</v>
      </c>
      <c r="I41" s="10" t="s">
        <v>1745</v>
      </c>
      <c r="J41" s="10" t="s">
        <v>1745</v>
      </c>
      <c r="K41" s="9" t="str">
        <f t="shared" si="0"/>
        <v>N/A</v>
      </c>
    </row>
    <row r="42" spans="1:11" x14ac:dyDescent="0.25">
      <c r="A42" s="2" t="s">
        <v>665</v>
      </c>
      <c r="B42" s="104" t="s">
        <v>213</v>
      </c>
      <c r="C42" s="88">
        <v>0</v>
      </c>
      <c r="D42" s="9" t="str">
        <f t="shared" si="4"/>
        <v>N/A</v>
      </c>
      <c r="E42" s="88" t="s">
        <v>1745</v>
      </c>
      <c r="F42" s="9" t="str">
        <f t="shared" si="4"/>
        <v>N/A</v>
      </c>
      <c r="G42" s="88">
        <v>99.842695488999993</v>
      </c>
      <c r="H42" s="9" t="str">
        <f t="shared" si="5"/>
        <v>N/A</v>
      </c>
      <c r="I42" s="10" t="s">
        <v>1745</v>
      </c>
      <c r="J42" s="10" t="s">
        <v>1745</v>
      </c>
      <c r="K42" s="9" t="str">
        <f t="shared" si="0"/>
        <v>N/A</v>
      </c>
    </row>
    <row r="43" spans="1:11" x14ac:dyDescent="0.25">
      <c r="A43" s="2" t="s">
        <v>666</v>
      </c>
      <c r="B43" s="104" t="s">
        <v>213</v>
      </c>
      <c r="C43" s="88">
        <v>0</v>
      </c>
      <c r="D43" s="9" t="str">
        <f t="shared" si="4"/>
        <v>N/A</v>
      </c>
      <c r="E43" s="88" t="s">
        <v>1745</v>
      </c>
      <c r="F43" s="9" t="str">
        <f t="shared" si="4"/>
        <v>N/A</v>
      </c>
      <c r="G43" s="88">
        <v>0</v>
      </c>
      <c r="H43" s="9" t="str">
        <f t="shared" si="5"/>
        <v>N/A</v>
      </c>
      <c r="I43" s="10" t="s">
        <v>1745</v>
      </c>
      <c r="J43" s="10" t="s">
        <v>1745</v>
      </c>
      <c r="K43" s="9" t="str">
        <f t="shared" si="0"/>
        <v>N/A</v>
      </c>
    </row>
    <row r="44" spans="1:11" x14ac:dyDescent="0.25">
      <c r="A44" s="2" t="s">
        <v>667</v>
      </c>
      <c r="B44" s="104" t="s">
        <v>213</v>
      </c>
      <c r="C44" s="88">
        <v>0</v>
      </c>
      <c r="D44" s="9" t="str">
        <f t="shared" si="4"/>
        <v>N/A</v>
      </c>
      <c r="E44" s="88" t="s">
        <v>1745</v>
      </c>
      <c r="F44" s="9" t="str">
        <f t="shared" si="4"/>
        <v>N/A</v>
      </c>
      <c r="G44" s="88">
        <v>0</v>
      </c>
      <c r="H44" s="9" t="str">
        <f t="shared" si="5"/>
        <v>N/A</v>
      </c>
      <c r="I44" s="10" t="s">
        <v>1745</v>
      </c>
      <c r="J44" s="10" t="s">
        <v>1745</v>
      </c>
      <c r="K44" s="9" t="str">
        <f t="shared" si="0"/>
        <v>N/A</v>
      </c>
    </row>
    <row r="45" spans="1:11" x14ac:dyDescent="0.25">
      <c r="A45" s="2" t="s">
        <v>668</v>
      </c>
      <c r="B45" s="104" t="s">
        <v>213</v>
      </c>
      <c r="C45" s="88">
        <v>100</v>
      </c>
      <c r="D45" s="9" t="str">
        <f t="shared" si="4"/>
        <v>N/A</v>
      </c>
      <c r="E45" s="88" t="s">
        <v>1745</v>
      </c>
      <c r="F45" s="9" t="str">
        <f t="shared" si="4"/>
        <v>N/A</v>
      </c>
      <c r="G45" s="88">
        <v>0.15730451109999999</v>
      </c>
      <c r="H45" s="9" t="str">
        <f t="shared" si="5"/>
        <v>N/A</v>
      </c>
      <c r="I45" s="10" t="s">
        <v>1745</v>
      </c>
      <c r="J45" s="10" t="s">
        <v>1745</v>
      </c>
      <c r="K45" s="9" t="str">
        <f t="shared" si="0"/>
        <v>N/A</v>
      </c>
    </row>
    <row r="46" spans="1:11" x14ac:dyDescent="0.25">
      <c r="A46" s="2" t="s">
        <v>350</v>
      </c>
      <c r="B46" s="104" t="s">
        <v>213</v>
      </c>
      <c r="C46" s="87">
        <v>0</v>
      </c>
      <c r="D46" s="9" t="str">
        <f t="shared" si="4"/>
        <v>N/A</v>
      </c>
      <c r="E46" s="87">
        <v>0</v>
      </c>
      <c r="F46" s="9" t="str">
        <f t="shared" si="4"/>
        <v>N/A</v>
      </c>
      <c r="G46" s="87">
        <v>0</v>
      </c>
      <c r="H46" s="9" t="str">
        <f t="shared" si="5"/>
        <v>N/A</v>
      </c>
      <c r="I46" s="10" t="s">
        <v>1745</v>
      </c>
      <c r="J46" s="10" t="s">
        <v>1745</v>
      </c>
      <c r="K46" s="9" t="str">
        <f t="shared" si="0"/>
        <v>N/A</v>
      </c>
    </row>
    <row r="47" spans="1:11" x14ac:dyDescent="0.25">
      <c r="A47" s="2" t="s">
        <v>669</v>
      </c>
      <c r="B47" s="104" t="s">
        <v>213</v>
      </c>
      <c r="C47" s="88" t="s">
        <v>1745</v>
      </c>
      <c r="D47" s="9" t="str">
        <f t="shared" si="4"/>
        <v>N/A</v>
      </c>
      <c r="E47" s="88" t="s">
        <v>1745</v>
      </c>
      <c r="F47" s="9" t="str">
        <f t="shared" si="4"/>
        <v>N/A</v>
      </c>
      <c r="G47" s="88" t="s">
        <v>1745</v>
      </c>
      <c r="H47" s="9" t="str">
        <f t="shared" si="5"/>
        <v>N/A</v>
      </c>
      <c r="I47" s="10" t="s">
        <v>1745</v>
      </c>
      <c r="J47" s="10" t="s">
        <v>1745</v>
      </c>
      <c r="K47" s="9" t="str">
        <f t="shared" si="0"/>
        <v>N/A</v>
      </c>
    </row>
    <row r="48" spans="1:11" x14ac:dyDescent="0.25">
      <c r="A48" s="2" t="s">
        <v>670</v>
      </c>
      <c r="B48" s="104" t="s">
        <v>213</v>
      </c>
      <c r="C48" s="88" t="s">
        <v>1745</v>
      </c>
      <c r="D48" s="9" t="str">
        <f t="shared" si="4"/>
        <v>N/A</v>
      </c>
      <c r="E48" s="88" t="s">
        <v>1745</v>
      </c>
      <c r="F48" s="9" t="str">
        <f t="shared" si="4"/>
        <v>N/A</v>
      </c>
      <c r="G48" s="88" t="s">
        <v>1745</v>
      </c>
      <c r="H48" s="9" t="str">
        <f t="shared" si="5"/>
        <v>N/A</v>
      </c>
      <c r="I48" s="10" t="s">
        <v>1745</v>
      </c>
      <c r="J48" s="10" t="s">
        <v>1745</v>
      </c>
      <c r="K48" s="9" t="str">
        <f t="shared" si="0"/>
        <v>N/A</v>
      </c>
    </row>
    <row r="49" spans="1:11" x14ac:dyDescent="0.25">
      <c r="A49" s="2" t="s">
        <v>671</v>
      </c>
      <c r="B49" s="104" t="s">
        <v>213</v>
      </c>
      <c r="C49" s="88" t="s">
        <v>1745</v>
      </c>
      <c r="D49" s="9" t="str">
        <f t="shared" si="4"/>
        <v>N/A</v>
      </c>
      <c r="E49" s="88" t="s">
        <v>1745</v>
      </c>
      <c r="F49" s="9" t="str">
        <f t="shared" si="4"/>
        <v>N/A</v>
      </c>
      <c r="G49" s="88" t="s">
        <v>1745</v>
      </c>
      <c r="H49" s="9" t="str">
        <f t="shared" si="5"/>
        <v>N/A</v>
      </c>
      <c r="I49" s="10" t="s">
        <v>1745</v>
      </c>
      <c r="J49" s="10" t="s">
        <v>1745</v>
      </c>
      <c r="K49" s="9" t="str">
        <f t="shared" si="0"/>
        <v>N/A</v>
      </c>
    </row>
    <row r="50" spans="1:11" x14ac:dyDescent="0.25">
      <c r="A50" s="2" t="s">
        <v>672</v>
      </c>
      <c r="B50" s="104" t="s">
        <v>213</v>
      </c>
      <c r="C50" s="88" t="s">
        <v>1745</v>
      </c>
      <c r="D50" s="9" t="str">
        <f t="shared" si="4"/>
        <v>N/A</v>
      </c>
      <c r="E50" s="88" t="s">
        <v>1745</v>
      </c>
      <c r="F50" s="9" t="str">
        <f t="shared" si="4"/>
        <v>N/A</v>
      </c>
      <c r="G50" s="88" t="s">
        <v>1745</v>
      </c>
      <c r="H50" s="9" t="str">
        <f t="shared" si="5"/>
        <v>N/A</v>
      </c>
      <c r="I50" s="10" t="s">
        <v>1745</v>
      </c>
      <c r="J50" s="10" t="s">
        <v>1745</v>
      </c>
      <c r="K50" s="9" t="str">
        <f t="shared" si="0"/>
        <v>N/A</v>
      </c>
    </row>
    <row r="51" spans="1:11" x14ac:dyDescent="0.25">
      <c r="A51" s="2" t="s">
        <v>351</v>
      </c>
      <c r="B51" s="35" t="s">
        <v>213</v>
      </c>
      <c r="C51" s="87">
        <v>6051958</v>
      </c>
      <c r="D51" s="35" t="s">
        <v>213</v>
      </c>
      <c r="E51" s="36">
        <v>5821290</v>
      </c>
      <c r="F51" s="35" t="s">
        <v>213</v>
      </c>
      <c r="G51" s="36">
        <v>6727320</v>
      </c>
      <c r="H51" s="35" t="s">
        <v>213</v>
      </c>
      <c r="I51" s="10">
        <v>-3.81</v>
      </c>
      <c r="J51" s="10">
        <v>15.56</v>
      </c>
      <c r="K51" s="9" t="str">
        <f t="shared" si="0"/>
        <v>Yes</v>
      </c>
    </row>
    <row r="52" spans="1:11" x14ac:dyDescent="0.25">
      <c r="A52" s="2" t="s">
        <v>352</v>
      </c>
      <c r="B52" s="35" t="s">
        <v>213</v>
      </c>
      <c r="C52" s="88">
        <v>96.888973782999997</v>
      </c>
      <c r="D52" s="9" t="str">
        <f t="shared" ref="D52:D54" si="6">IF($B52="N/A","N/A",IF(C52&gt;15,"No",IF(C52&lt;-15,"No","Yes")))</f>
        <v>N/A</v>
      </c>
      <c r="E52" s="8">
        <v>94.001432672000007</v>
      </c>
      <c r="F52" s="9" t="str">
        <f t="shared" ref="F52:F54" si="7">IF($B52="N/A","N/A",IF(E52&gt;15,"No",IF(E52&lt;-15,"No","Yes")))</f>
        <v>N/A</v>
      </c>
      <c r="G52" s="8">
        <v>94.630030977999994</v>
      </c>
      <c r="H52" s="9" t="str">
        <f t="shared" ref="H52:H54" si="8">IF($B52="N/A","N/A",IF(G52&gt;15,"No",IF(G52&lt;-15,"No","Yes")))</f>
        <v>N/A</v>
      </c>
      <c r="I52" s="10">
        <v>-2.98</v>
      </c>
      <c r="J52" s="10">
        <v>0.66869999999999996</v>
      </c>
      <c r="K52" s="9" t="str">
        <f t="shared" si="0"/>
        <v>Yes</v>
      </c>
    </row>
    <row r="53" spans="1:11" x14ac:dyDescent="0.25">
      <c r="A53" s="2" t="s">
        <v>353</v>
      </c>
      <c r="B53" s="35" t="s">
        <v>213</v>
      </c>
      <c r="C53" s="88">
        <v>0</v>
      </c>
      <c r="D53" s="9" t="str">
        <f t="shared" si="6"/>
        <v>N/A</v>
      </c>
      <c r="E53" s="8">
        <v>0</v>
      </c>
      <c r="F53" s="9" t="str">
        <f t="shared" si="7"/>
        <v>N/A</v>
      </c>
      <c r="G53" s="8">
        <v>1.3972875E-3</v>
      </c>
      <c r="H53" s="9" t="str">
        <f t="shared" si="8"/>
        <v>N/A</v>
      </c>
      <c r="I53" s="10" t="s">
        <v>1745</v>
      </c>
      <c r="J53" s="10" t="s">
        <v>1745</v>
      </c>
      <c r="K53" s="9" t="str">
        <f t="shared" si="0"/>
        <v>N/A</v>
      </c>
    </row>
    <row r="54" spans="1:11" x14ac:dyDescent="0.25">
      <c r="A54" s="2" t="s">
        <v>354</v>
      </c>
      <c r="B54" s="35" t="s">
        <v>213</v>
      </c>
      <c r="C54" s="88">
        <v>3.0971133640000001</v>
      </c>
      <c r="D54" s="9" t="str">
        <f t="shared" si="6"/>
        <v>N/A</v>
      </c>
      <c r="E54" s="8">
        <v>5.6063175001000003</v>
      </c>
      <c r="F54" s="9" t="str">
        <f t="shared" si="7"/>
        <v>N/A</v>
      </c>
      <c r="G54" s="8">
        <v>4.8731887288999998</v>
      </c>
      <c r="H54" s="9" t="str">
        <f t="shared" si="8"/>
        <v>N/A</v>
      </c>
      <c r="I54" s="10">
        <v>81.02</v>
      </c>
      <c r="J54" s="10">
        <v>-13.1</v>
      </c>
      <c r="K54" s="9" t="str">
        <f t="shared" si="0"/>
        <v>Yes</v>
      </c>
    </row>
    <row r="55" spans="1:11" ht="12" customHeight="1" x14ac:dyDescent="0.25">
      <c r="A55" s="163" t="s">
        <v>1633</v>
      </c>
      <c r="B55" s="164"/>
      <c r="C55" s="164"/>
      <c r="D55" s="164"/>
      <c r="E55" s="164"/>
      <c r="F55" s="164"/>
      <c r="G55" s="164"/>
      <c r="H55" s="164"/>
      <c r="I55" s="164"/>
      <c r="J55" s="164"/>
      <c r="K55" s="165"/>
    </row>
    <row r="56" spans="1:11" x14ac:dyDescent="0.25">
      <c r="A56" s="156" t="s">
        <v>1631</v>
      </c>
      <c r="B56" s="157"/>
      <c r="C56" s="157"/>
      <c r="D56" s="157"/>
      <c r="E56" s="157"/>
      <c r="F56" s="157"/>
      <c r="G56" s="157"/>
      <c r="H56" s="157"/>
      <c r="I56" s="157"/>
      <c r="J56" s="157"/>
      <c r="K56" s="158"/>
    </row>
    <row r="57" spans="1:11" x14ac:dyDescent="0.25">
      <c r="A57" s="159" t="s">
        <v>1732</v>
      </c>
      <c r="B57" s="159"/>
      <c r="C57" s="159"/>
      <c r="D57" s="159"/>
      <c r="E57" s="159"/>
      <c r="F57" s="159"/>
      <c r="G57" s="159"/>
      <c r="H57" s="159"/>
      <c r="I57" s="159"/>
      <c r="J57" s="159"/>
      <c r="K57" s="16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E6" activePane="bottomRight" state="frozen"/>
      <selection activeCell="A11" sqref="A11"/>
      <selection pane="topRight" activeCell="A11" sqref="A11"/>
      <selection pane="bottomLeft" activeCell="A11" sqref="A11"/>
      <selection pane="bottomRight" sqref="A1:K1"/>
    </sheetView>
  </sheetViews>
  <sheetFormatPr defaultColWidth="9.1796875" defaultRowHeight="12.5" x14ac:dyDescent="0.25"/>
  <cols>
    <col min="1" max="1" width="77.26953125" style="90" customWidth="1"/>
    <col min="2" max="2" width="9.453125" style="21"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21"/>
  </cols>
  <sheetData>
    <row r="1" spans="1:11" s="20" customFormat="1" ht="18.75" customHeight="1" x14ac:dyDescent="0.25">
      <c r="A1" s="147" t="s">
        <v>1723</v>
      </c>
      <c r="B1" s="148"/>
      <c r="C1" s="148"/>
      <c r="D1" s="148"/>
      <c r="E1" s="148"/>
      <c r="F1" s="148"/>
      <c r="G1" s="148"/>
      <c r="H1" s="148"/>
      <c r="I1" s="148"/>
      <c r="J1" s="148"/>
      <c r="K1" s="149"/>
    </row>
    <row r="2" spans="1:11" ht="12.75" customHeight="1" x14ac:dyDescent="0.3">
      <c r="A2" s="153" t="s">
        <v>1584</v>
      </c>
      <c r="B2" s="154"/>
      <c r="C2" s="154"/>
      <c r="D2" s="154"/>
      <c r="E2" s="154"/>
      <c r="F2" s="154"/>
      <c r="G2" s="154"/>
      <c r="H2" s="154"/>
      <c r="I2" s="154"/>
      <c r="J2" s="154"/>
      <c r="K2" s="155"/>
    </row>
    <row r="3" spans="1:11" ht="13" x14ac:dyDescent="0.3">
      <c r="A3" s="153" t="s">
        <v>1744</v>
      </c>
      <c r="B3" s="161"/>
      <c r="C3" s="161"/>
      <c r="D3" s="161"/>
      <c r="E3" s="161"/>
      <c r="F3" s="161"/>
      <c r="G3" s="161"/>
      <c r="H3" s="161"/>
      <c r="I3" s="161"/>
      <c r="J3" s="161"/>
      <c r="K3" s="162"/>
    </row>
    <row r="4" spans="1:11" ht="13" x14ac:dyDescent="0.3">
      <c r="A4" s="150" t="s">
        <v>648</v>
      </c>
      <c r="B4" s="151"/>
      <c r="C4" s="151"/>
      <c r="D4" s="151"/>
      <c r="E4" s="151"/>
      <c r="F4" s="151"/>
      <c r="G4" s="151"/>
      <c r="H4" s="151"/>
      <c r="I4" s="151"/>
      <c r="J4" s="151"/>
      <c r="K4" s="152"/>
    </row>
    <row r="5" spans="1:11" ht="52" x14ac:dyDescent="0.3">
      <c r="A5" s="22" t="s">
        <v>11</v>
      </c>
      <c r="B5" s="23" t="s">
        <v>212</v>
      </c>
      <c r="C5" s="23" t="s">
        <v>649</v>
      </c>
      <c r="D5" s="23" t="s">
        <v>1724</v>
      </c>
      <c r="E5" s="23" t="s">
        <v>1694</v>
      </c>
      <c r="F5" s="23" t="s">
        <v>1721</v>
      </c>
      <c r="G5" s="23" t="s">
        <v>1718</v>
      </c>
      <c r="H5" s="23" t="s">
        <v>1719</v>
      </c>
      <c r="I5" s="24" t="s">
        <v>1725</v>
      </c>
      <c r="J5" s="24" t="s">
        <v>1722</v>
      </c>
      <c r="K5" s="23" t="s">
        <v>650</v>
      </c>
    </row>
    <row r="6" spans="1:11" x14ac:dyDescent="0.25">
      <c r="A6" s="89" t="s">
        <v>12</v>
      </c>
      <c r="B6" s="35" t="s">
        <v>213</v>
      </c>
      <c r="C6" s="87">
        <v>1317755</v>
      </c>
      <c r="D6" s="9" t="str">
        <f>IF($B6="N/A","N/A",IF(C6&gt;15,"No",IF(C6&lt;-15,"No","Yes")))</f>
        <v>N/A</v>
      </c>
      <c r="E6" s="36">
        <v>1532788</v>
      </c>
      <c r="F6" s="9" t="str">
        <f>IF($B6="N/A","N/A",IF(E6&gt;15,"No",IF(E6&lt;-15,"No","Yes")))</f>
        <v>N/A</v>
      </c>
      <c r="G6" s="36">
        <v>1673251</v>
      </c>
      <c r="H6" s="9" t="str">
        <f>IF($B6="N/A","N/A",IF(G6&gt;15,"No",IF(G6&lt;-15,"No","Yes")))</f>
        <v>N/A</v>
      </c>
      <c r="I6" s="10">
        <v>16.32</v>
      </c>
      <c r="J6" s="10">
        <v>9.1639999999999997</v>
      </c>
      <c r="K6" s="9" t="str">
        <f t="shared" ref="K6:K15" si="0">IF(J6="Div by 0", "N/A", IF(J6="N/A","N/A", IF(J6&gt;30, "No", IF(J6&lt;-30, "No", "Yes"))))</f>
        <v>Yes</v>
      </c>
    </row>
    <row r="7" spans="1:11" x14ac:dyDescent="0.25">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89" t="s">
        <v>29</v>
      </c>
      <c r="B8" s="35" t="s">
        <v>217</v>
      </c>
      <c r="C8" s="8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89" t="s">
        <v>16</v>
      </c>
      <c r="B9" s="35" t="s">
        <v>213</v>
      </c>
      <c r="C9" s="88">
        <v>7.2539280821999998</v>
      </c>
      <c r="D9" s="9" t="str">
        <f t="shared" ref="D9:D15" si="1">IF($B9="N/A","N/A",IF(C9&gt;15,"No",IF(C9&lt;-15,"No","Yes")))</f>
        <v>N/A</v>
      </c>
      <c r="E9" s="8">
        <v>6.2977398049</v>
      </c>
      <c r="F9" s="9" t="str">
        <f t="shared" ref="F9:F15" si="2">IF($B9="N/A","N/A",IF(E9&gt;15,"No",IF(E9&lt;-15,"No","Yes")))</f>
        <v>N/A</v>
      </c>
      <c r="G9" s="8">
        <v>5.6963360547999997</v>
      </c>
      <c r="H9" s="9" t="str">
        <f t="shared" ref="H9:H15" si="3">IF($B9="N/A","N/A",IF(G9&gt;15,"No",IF(G9&lt;-15,"No","Yes")))</f>
        <v>N/A</v>
      </c>
      <c r="I9" s="10">
        <v>-13.2</v>
      </c>
      <c r="J9" s="10">
        <v>-9.5500000000000007</v>
      </c>
      <c r="K9" s="9" t="str">
        <f t="shared" si="0"/>
        <v>Yes</v>
      </c>
    </row>
    <row r="10" spans="1:11" x14ac:dyDescent="0.25">
      <c r="A10" s="89" t="s">
        <v>36</v>
      </c>
      <c r="B10" s="35" t="s">
        <v>213</v>
      </c>
      <c r="C10" s="88">
        <v>10.22618112</v>
      </c>
      <c r="D10" s="9" t="str">
        <f t="shared" si="1"/>
        <v>N/A</v>
      </c>
      <c r="E10" s="8">
        <v>7.8947368421000004</v>
      </c>
      <c r="F10" s="9" t="str">
        <f t="shared" si="2"/>
        <v>N/A</v>
      </c>
      <c r="G10" s="8">
        <v>31.325301204999999</v>
      </c>
      <c r="H10" s="9" t="str">
        <f t="shared" si="3"/>
        <v>N/A</v>
      </c>
      <c r="I10" s="10">
        <v>-22.8</v>
      </c>
      <c r="J10" s="10">
        <v>296.8</v>
      </c>
      <c r="K10" s="9" t="str">
        <f t="shared" si="0"/>
        <v>No</v>
      </c>
    </row>
    <row r="11" spans="1:11" x14ac:dyDescent="0.25">
      <c r="A11" s="89" t="s">
        <v>37</v>
      </c>
      <c r="B11" s="35" t="s">
        <v>213</v>
      </c>
      <c r="C11" s="88">
        <v>48.858221049999997</v>
      </c>
      <c r="D11" s="9" t="str">
        <f t="shared" si="1"/>
        <v>N/A</v>
      </c>
      <c r="E11" s="8">
        <v>53.410706689999998</v>
      </c>
      <c r="F11" s="9" t="str">
        <f t="shared" si="2"/>
        <v>N/A</v>
      </c>
      <c r="G11" s="8">
        <v>57.025831140999998</v>
      </c>
      <c r="H11" s="9" t="str">
        <f t="shared" si="3"/>
        <v>N/A</v>
      </c>
      <c r="I11" s="10">
        <v>9.3179999999999996</v>
      </c>
      <c r="J11" s="10">
        <v>6.7690000000000001</v>
      </c>
      <c r="K11" s="9" t="str">
        <f t="shared" si="0"/>
        <v>Yes</v>
      </c>
    </row>
    <row r="12" spans="1:11" x14ac:dyDescent="0.25">
      <c r="A12" s="89" t="s">
        <v>38</v>
      </c>
      <c r="B12" s="35" t="s">
        <v>213</v>
      </c>
      <c r="C12" s="88">
        <v>4.4149928163999999</v>
      </c>
      <c r="D12" s="9" t="str">
        <f t="shared" si="1"/>
        <v>N/A</v>
      </c>
      <c r="E12" s="8">
        <v>3.6211687631</v>
      </c>
      <c r="F12" s="9" t="str">
        <f t="shared" si="2"/>
        <v>N/A</v>
      </c>
      <c r="G12" s="8">
        <v>2.9947507089999998</v>
      </c>
      <c r="H12" s="9" t="str">
        <f t="shared" si="3"/>
        <v>N/A</v>
      </c>
      <c r="I12" s="10">
        <v>-18</v>
      </c>
      <c r="J12" s="10">
        <v>-17.3</v>
      </c>
      <c r="K12" s="9" t="str">
        <f t="shared" si="0"/>
        <v>Yes</v>
      </c>
    </row>
    <row r="13" spans="1:11" x14ac:dyDescent="0.25">
      <c r="A13" s="89" t="s">
        <v>863</v>
      </c>
      <c r="B13" s="35" t="s">
        <v>213</v>
      </c>
      <c r="C13" s="88">
        <v>59.014096117000001</v>
      </c>
      <c r="D13" s="9" t="str">
        <f t="shared" si="1"/>
        <v>N/A</v>
      </c>
      <c r="E13" s="8">
        <v>61.231772294000002</v>
      </c>
      <c r="F13" s="9" t="str">
        <f t="shared" si="2"/>
        <v>N/A</v>
      </c>
      <c r="G13" s="8">
        <v>60.611136418999997</v>
      </c>
      <c r="H13" s="9" t="str">
        <f t="shared" si="3"/>
        <v>N/A</v>
      </c>
      <c r="I13" s="10">
        <v>3.758</v>
      </c>
      <c r="J13" s="10">
        <v>-1.01</v>
      </c>
      <c r="K13" s="9" t="str">
        <f t="shared" si="0"/>
        <v>Yes</v>
      </c>
    </row>
    <row r="14" spans="1:11" x14ac:dyDescent="0.25">
      <c r="A14" s="89" t="s">
        <v>864</v>
      </c>
      <c r="B14" s="35" t="s">
        <v>213</v>
      </c>
      <c r="C14" s="88">
        <v>56.716831683000002</v>
      </c>
      <c r="D14" s="9" t="str">
        <f t="shared" si="1"/>
        <v>N/A</v>
      </c>
      <c r="E14" s="8">
        <v>60.941924864000001</v>
      </c>
      <c r="F14" s="9" t="str">
        <f t="shared" si="2"/>
        <v>N/A</v>
      </c>
      <c r="G14" s="8">
        <v>60.331114286999998</v>
      </c>
      <c r="H14" s="9" t="str">
        <f t="shared" si="3"/>
        <v>N/A</v>
      </c>
      <c r="I14" s="10">
        <v>7.4489999999999998</v>
      </c>
      <c r="J14" s="10">
        <v>-1</v>
      </c>
      <c r="K14" s="9" t="str">
        <f t="shared" si="0"/>
        <v>Yes</v>
      </c>
    </row>
    <row r="15" spans="1:11" x14ac:dyDescent="0.25">
      <c r="A15" s="89" t="s">
        <v>161</v>
      </c>
      <c r="B15" s="35" t="s">
        <v>213</v>
      </c>
      <c r="C15" s="88">
        <v>29.513073371000001</v>
      </c>
      <c r="D15" s="9" t="str">
        <f t="shared" si="1"/>
        <v>N/A</v>
      </c>
      <c r="E15" s="8">
        <v>23.411195807999999</v>
      </c>
      <c r="F15" s="9" t="str">
        <f t="shared" si="2"/>
        <v>N/A</v>
      </c>
      <c r="G15" s="8">
        <v>23.083805119000001</v>
      </c>
      <c r="H15" s="9" t="str">
        <f t="shared" si="3"/>
        <v>N/A</v>
      </c>
      <c r="I15" s="10">
        <v>-20.7</v>
      </c>
      <c r="J15" s="10">
        <v>-1.4</v>
      </c>
      <c r="K15" s="9" t="str">
        <f t="shared" si="0"/>
        <v>Yes</v>
      </c>
    </row>
    <row r="16" spans="1:11" x14ac:dyDescent="0.25">
      <c r="A16" s="89" t="s">
        <v>162</v>
      </c>
      <c r="B16" s="35" t="s">
        <v>246</v>
      </c>
      <c r="C16" s="88">
        <v>93.055917070999996</v>
      </c>
      <c r="D16" s="9" t="str">
        <f>IF($B16="N/A","N/A",IF(C16&gt;95,"Yes","No"))</f>
        <v>No</v>
      </c>
      <c r="E16" s="8">
        <v>92.288039832999999</v>
      </c>
      <c r="F16" s="9" t="str">
        <f>IF($B16="N/A","N/A",IF(E16&gt;95,"Yes","No"))</f>
        <v>No</v>
      </c>
      <c r="G16" s="8">
        <v>91.210643232999999</v>
      </c>
      <c r="H16" s="9" t="str">
        <f>IF($B16="N/A","N/A",IF(G16&gt;95,"Yes","No"))</f>
        <v>No</v>
      </c>
      <c r="I16" s="10">
        <v>-0.82499999999999996</v>
      </c>
      <c r="J16" s="10">
        <v>-1.17</v>
      </c>
      <c r="K16" s="9" t="str">
        <f t="shared" ref="K16:K26" si="4">IF(J16="Div by 0", "N/A", IF(J16="N/A","N/A", IF(J16&gt;30, "No", IF(J16&lt;-30, "No", "Yes"))))</f>
        <v>Yes</v>
      </c>
    </row>
    <row r="17" spans="1:11" x14ac:dyDescent="0.25">
      <c r="A17" s="89" t="s">
        <v>865</v>
      </c>
      <c r="B17" s="60" t="s">
        <v>247</v>
      </c>
      <c r="C17" s="88">
        <v>74.397365215999997</v>
      </c>
      <c r="D17" s="9" t="str">
        <f>IF($B17="N/A","N/A",IF(C17&gt;90,"No",IF(C17&lt;50,"No","Yes")))</f>
        <v>Yes</v>
      </c>
      <c r="E17" s="8">
        <v>78.650863654999995</v>
      </c>
      <c r="F17" s="9" t="str">
        <f>IF($B17="N/A","N/A",IF(E17&gt;90,"No",IF(E17&lt;50,"No","Yes")))</f>
        <v>Yes</v>
      </c>
      <c r="G17" s="8">
        <v>80.659387026000005</v>
      </c>
      <c r="H17" s="9" t="str">
        <f>IF($B17="N/A","N/A",IF(G17&gt;90,"No",IF(G17&lt;50,"No","Yes")))</f>
        <v>Yes</v>
      </c>
      <c r="I17" s="10">
        <v>5.7169999999999996</v>
      </c>
      <c r="J17" s="10">
        <v>2.5539999999999998</v>
      </c>
      <c r="K17" s="9" t="str">
        <f t="shared" si="4"/>
        <v>Yes</v>
      </c>
    </row>
    <row r="18" spans="1:11" x14ac:dyDescent="0.25">
      <c r="A18" s="89" t="s">
        <v>866</v>
      </c>
      <c r="B18" s="60" t="s">
        <v>224</v>
      </c>
      <c r="C18" s="88">
        <v>9.6049720927000006</v>
      </c>
      <c r="D18" s="9" t="str">
        <f t="shared" ref="D18:D23" si="5">IF($B18="N/A","N/A",IF(C18&gt;5,"No",IF(C18&lt;=0,"No","Yes")))</f>
        <v>No</v>
      </c>
      <c r="E18" s="8">
        <v>9.1119580790000008</v>
      </c>
      <c r="F18" s="9" t="str">
        <f t="shared" ref="F18:F23" si="6">IF($B18="N/A","N/A",IF(E18&gt;5,"No",IF(E18&lt;=0,"No","Yes")))</f>
        <v>No</v>
      </c>
      <c r="G18" s="8">
        <v>8.3303700401</v>
      </c>
      <c r="H18" s="9" t="str">
        <f t="shared" ref="H18:H23" si="7">IF($B18="N/A","N/A",IF(G18&gt;5,"No",IF(G18&lt;=0,"No","Yes")))</f>
        <v>No</v>
      </c>
      <c r="I18" s="10">
        <v>-5.13</v>
      </c>
      <c r="J18" s="10">
        <v>-8.58</v>
      </c>
      <c r="K18" s="9" t="str">
        <f t="shared" si="4"/>
        <v>Yes</v>
      </c>
    </row>
    <row r="19" spans="1:11" x14ac:dyDescent="0.25">
      <c r="A19" s="89" t="s">
        <v>867</v>
      </c>
      <c r="B19" s="60" t="s">
        <v>224</v>
      </c>
      <c r="C19" s="88">
        <v>2.0740577724999998</v>
      </c>
      <c r="D19" s="9" t="str">
        <f t="shared" si="5"/>
        <v>Yes</v>
      </c>
      <c r="E19" s="8">
        <v>0.86019723540000004</v>
      </c>
      <c r="F19" s="9" t="str">
        <f t="shared" si="6"/>
        <v>Yes</v>
      </c>
      <c r="G19" s="8">
        <v>0.16255779919999999</v>
      </c>
      <c r="H19" s="9" t="str">
        <f t="shared" si="7"/>
        <v>Yes</v>
      </c>
      <c r="I19" s="10">
        <v>-58.5</v>
      </c>
      <c r="J19" s="10">
        <v>-81.099999999999994</v>
      </c>
      <c r="K19" s="9" t="str">
        <f t="shared" si="4"/>
        <v>No</v>
      </c>
    </row>
    <row r="20" spans="1:11" x14ac:dyDescent="0.25">
      <c r="A20" s="89" t="s">
        <v>868</v>
      </c>
      <c r="B20" s="60" t="s">
        <v>224</v>
      </c>
      <c r="C20" s="88">
        <v>6.8297979999999996E-4</v>
      </c>
      <c r="D20" s="9" t="str">
        <f t="shared" si="5"/>
        <v>Yes</v>
      </c>
      <c r="E20" s="8">
        <v>1.3700525E-3</v>
      </c>
      <c r="F20" s="9" t="str">
        <f t="shared" si="6"/>
        <v>Yes</v>
      </c>
      <c r="G20" s="8">
        <v>4.1834730000000001E-4</v>
      </c>
      <c r="H20" s="9" t="str">
        <f t="shared" si="7"/>
        <v>Yes</v>
      </c>
      <c r="I20" s="10">
        <v>100.6</v>
      </c>
      <c r="J20" s="10">
        <v>-69.5</v>
      </c>
      <c r="K20" s="9" t="str">
        <f t="shared" si="4"/>
        <v>No</v>
      </c>
    </row>
    <row r="21" spans="1:11" x14ac:dyDescent="0.25">
      <c r="A21" s="89" t="s">
        <v>869</v>
      </c>
      <c r="B21" s="35" t="s">
        <v>213</v>
      </c>
      <c r="C21" s="88">
        <v>7.4293021099999995E-2</v>
      </c>
      <c r="D21" s="9" t="str">
        <f t="shared" si="5"/>
        <v>N/A</v>
      </c>
      <c r="E21" s="8">
        <v>4.8082317999999999E-2</v>
      </c>
      <c r="F21" s="9" t="str">
        <f t="shared" si="6"/>
        <v>N/A</v>
      </c>
      <c r="G21" s="8">
        <v>3.5380226899999999E-2</v>
      </c>
      <c r="H21" s="9" t="str">
        <f t="shared" si="7"/>
        <v>N/A</v>
      </c>
      <c r="I21" s="10">
        <v>-35.299999999999997</v>
      </c>
      <c r="J21" s="10">
        <v>-26.4</v>
      </c>
      <c r="K21" s="9" t="str">
        <f t="shared" si="4"/>
        <v>Yes</v>
      </c>
    </row>
    <row r="22" spans="1:11" x14ac:dyDescent="0.25">
      <c r="A22" s="89" t="s">
        <v>1717</v>
      </c>
      <c r="B22" s="35" t="s">
        <v>213</v>
      </c>
      <c r="C22" s="88">
        <v>0</v>
      </c>
      <c r="D22" s="9" t="str">
        <f t="shared" si="5"/>
        <v>N/A</v>
      </c>
      <c r="E22" s="8">
        <v>7.2417059999999997E-3</v>
      </c>
      <c r="F22" s="9" t="str">
        <f t="shared" si="6"/>
        <v>N/A</v>
      </c>
      <c r="G22" s="8">
        <v>1.5538613200000001E-2</v>
      </c>
      <c r="H22" s="9" t="str">
        <f t="shared" si="7"/>
        <v>N/A</v>
      </c>
      <c r="I22" s="10" t="s">
        <v>1745</v>
      </c>
      <c r="J22" s="10">
        <v>114.6</v>
      </c>
      <c r="K22" s="9" t="str">
        <f t="shared" si="4"/>
        <v>No</v>
      </c>
    </row>
    <row r="23" spans="1:11" x14ac:dyDescent="0.25">
      <c r="A23" s="89" t="s">
        <v>870</v>
      </c>
      <c r="B23" s="35" t="s">
        <v>213</v>
      </c>
      <c r="C23" s="88">
        <v>6.0405765899999998E-2</v>
      </c>
      <c r="D23" s="9" t="str">
        <f t="shared" si="5"/>
        <v>N/A</v>
      </c>
      <c r="E23" s="8">
        <v>1.6244907999999999E-2</v>
      </c>
      <c r="F23" s="9" t="str">
        <f t="shared" si="6"/>
        <v>N/A</v>
      </c>
      <c r="G23" s="8">
        <v>3.9384408000000003E-2</v>
      </c>
      <c r="H23" s="9" t="str">
        <f t="shared" si="7"/>
        <v>N/A</v>
      </c>
      <c r="I23" s="10">
        <v>-73.099999999999994</v>
      </c>
      <c r="J23" s="10">
        <v>142.4</v>
      </c>
      <c r="K23" s="9" t="str">
        <f t="shared" si="4"/>
        <v>No</v>
      </c>
    </row>
    <row r="24" spans="1:11" x14ac:dyDescent="0.25">
      <c r="A24" s="89" t="s">
        <v>871</v>
      </c>
      <c r="B24" s="35" t="s">
        <v>232</v>
      </c>
      <c r="C24" s="88">
        <v>1.6776259623000001</v>
      </c>
      <c r="D24" s="9" t="str">
        <f>IF($B24="N/A","N/A",IF(C24&gt;10,"No",IF(C24&lt;1,"No","Yes")))</f>
        <v>Yes</v>
      </c>
      <c r="E24" s="8">
        <v>0.72762834779999996</v>
      </c>
      <c r="F24" s="9" t="str">
        <f>IF($B24="N/A","N/A",IF(E24&gt;10,"No",IF(E24&lt;1,"No","Yes")))</f>
        <v>No</v>
      </c>
      <c r="G24" s="8">
        <v>4.3149533499999997E-2</v>
      </c>
      <c r="H24" s="9" t="str">
        <f>IF($B24="N/A","N/A",IF(G24&gt;10,"No",IF(G24&lt;1,"No","Yes")))</f>
        <v>No</v>
      </c>
      <c r="I24" s="10">
        <v>-56.6</v>
      </c>
      <c r="J24" s="10">
        <v>-94.1</v>
      </c>
      <c r="K24" s="9" t="str">
        <f t="shared" si="4"/>
        <v>No</v>
      </c>
    </row>
    <row r="25" spans="1:11" x14ac:dyDescent="0.25">
      <c r="A25" s="89" t="s">
        <v>872</v>
      </c>
      <c r="B25" s="92" t="s">
        <v>239</v>
      </c>
      <c r="C25" s="88">
        <v>1.8706056892</v>
      </c>
      <c r="D25" s="9" t="str">
        <f>IF($B25="N/A","N/A",IF(C25&gt;10,"No",IF(C25&lt;=0,"No","Yes")))</f>
        <v>Yes</v>
      </c>
      <c r="E25" s="8">
        <v>0.73643582799999996</v>
      </c>
      <c r="F25" s="9" t="str">
        <f>IF($B25="N/A","N/A",IF(E25&gt;10,"No",IF(E25&lt;=0,"No","Yes")))</f>
        <v>Yes</v>
      </c>
      <c r="G25" s="8">
        <v>3.6216921399999998E-2</v>
      </c>
      <c r="H25" s="9" t="str">
        <f>IF($B25="N/A","N/A",IF(G25&gt;10,"No",IF(G25&lt;=0,"No","Yes")))</f>
        <v>Yes</v>
      </c>
      <c r="I25" s="10">
        <v>-60.6</v>
      </c>
      <c r="J25" s="10">
        <v>-95.1</v>
      </c>
      <c r="K25" s="9" t="str">
        <f t="shared" si="4"/>
        <v>No</v>
      </c>
    </row>
    <row r="26" spans="1:11" x14ac:dyDescent="0.25">
      <c r="A26" s="89" t="s">
        <v>873</v>
      </c>
      <c r="B26" s="60" t="s">
        <v>248</v>
      </c>
      <c r="C26" s="88">
        <v>6.9440829289000003</v>
      </c>
      <c r="D26" s="9" t="str">
        <f>IF($B26="N/A","N/A",IF(C26&gt;=5,"No",IF(C26&lt;0,"No","Yes")))</f>
        <v>No</v>
      </c>
      <c r="E26" s="8">
        <v>7.7119601667</v>
      </c>
      <c r="F26" s="9" t="str">
        <f>IF($B26="N/A","N/A",IF(E26&gt;=5,"No",IF(E26&lt;0,"No","Yes")))</f>
        <v>No</v>
      </c>
      <c r="G26" s="8">
        <v>8.7893567671999993</v>
      </c>
      <c r="H26" s="9" t="str">
        <f>IF($B26="N/A","N/A",IF(G26&gt;=5,"No",IF(G26&lt;0,"No","Yes")))</f>
        <v>No</v>
      </c>
      <c r="I26" s="10">
        <v>11.06</v>
      </c>
      <c r="J26" s="10">
        <v>13.97</v>
      </c>
      <c r="K26" s="9" t="str">
        <f t="shared" si="4"/>
        <v>Yes</v>
      </c>
    </row>
    <row r="27" spans="1:11" x14ac:dyDescent="0.25">
      <c r="A27" s="89" t="s">
        <v>14</v>
      </c>
      <c r="B27" s="60" t="s">
        <v>249</v>
      </c>
      <c r="C27" s="88">
        <v>2.14759193E-2</v>
      </c>
      <c r="D27" s="9" t="str">
        <f>IF($B27="N/A","N/A",IF(C27&gt;15,"No",IF(C27&lt;=0,"No","Yes")))</f>
        <v>Yes</v>
      </c>
      <c r="E27" s="8">
        <v>1.31786E-2</v>
      </c>
      <c r="F27" s="9" t="str">
        <f>IF($B27="N/A","N/A",IF(E27&gt;15,"No",IF(E27&lt;=0,"No","Yes")))</f>
        <v>Yes</v>
      </c>
      <c r="G27" s="8">
        <v>0.24437457379999999</v>
      </c>
      <c r="H27" s="9" t="str">
        <f>IF($B27="N/A","N/A",IF(G27&gt;15,"No",IF(G27&lt;=0,"No","Yes")))</f>
        <v>Yes</v>
      </c>
      <c r="I27" s="10">
        <v>-38.6</v>
      </c>
      <c r="J27" s="10">
        <v>1754</v>
      </c>
      <c r="K27" s="9" t="str">
        <f>IF(J27="Div by 0", "N/A", IF(J27="N/A","N/A", IF(J27&gt;30, "No", IF(J27&lt;-30, "No", "Yes"))))</f>
        <v>No</v>
      </c>
    </row>
    <row r="28" spans="1:11" x14ac:dyDescent="0.25">
      <c r="A28" s="89" t="s">
        <v>874</v>
      </c>
      <c r="B28" s="35" t="s">
        <v>213</v>
      </c>
      <c r="C28" s="91">
        <v>61.971731449000004</v>
      </c>
      <c r="D28" s="9" t="str">
        <f>IF($B28="N/A","N/A",IF(C28&gt;15,"No",IF(C28&lt;-15,"No","Yes")))</f>
        <v>N/A</v>
      </c>
      <c r="E28" s="37">
        <v>53.549504949999999</v>
      </c>
      <c r="F28" s="9" t="str">
        <f>IF($B28="N/A","N/A",IF(E28&gt;15,"No",IF(E28&lt;-15,"No","Yes")))</f>
        <v>N/A</v>
      </c>
      <c r="G28" s="37">
        <v>66.663976521999999</v>
      </c>
      <c r="H28" s="9" t="str">
        <f>IF($B28="N/A","N/A",IF(G28&gt;15,"No",IF(G28&lt;-15,"No","Yes")))</f>
        <v>N/A</v>
      </c>
      <c r="I28" s="10">
        <v>-13.6</v>
      </c>
      <c r="J28" s="10">
        <v>24.49</v>
      </c>
      <c r="K28" s="9" t="str">
        <f>IF(J28="Div by 0", "N/A", IF(J28="N/A","N/A", IF(J28&gt;30, "No", IF(J28&lt;-30, "No", "Yes"))))</f>
        <v>Yes</v>
      </c>
    </row>
    <row r="29" spans="1:11" x14ac:dyDescent="0.25">
      <c r="A29" s="89" t="s">
        <v>376</v>
      </c>
      <c r="B29" s="35" t="s">
        <v>250</v>
      </c>
      <c r="C29" s="88">
        <v>3.5304741776999999</v>
      </c>
      <c r="D29" s="9" t="str">
        <f>IF($B29="N/A","N/A",IF(C29&gt;35,"No",IF(C29&lt;10,"No","Yes")))</f>
        <v>No</v>
      </c>
      <c r="E29" s="8">
        <v>1.4422085767999999</v>
      </c>
      <c r="F29" s="9" t="str">
        <f>IF($B29="N/A","N/A",IF(E29&gt;35,"No",IF(E29&lt;10,"No","Yes")))</f>
        <v>No</v>
      </c>
      <c r="G29" s="8">
        <v>0.13154033670000001</v>
      </c>
      <c r="H29" s="9" t="str">
        <f>IF($B29="N/A","N/A",IF(G29&gt;35,"No",IF(G29&lt;10,"No","Yes")))</f>
        <v>No</v>
      </c>
      <c r="I29" s="10">
        <v>-59.1</v>
      </c>
      <c r="J29" s="10">
        <v>-90.9</v>
      </c>
      <c r="K29" s="9" t="str">
        <f t="shared" ref="K29:K54" si="8">IF(J29="Div by 0", "N/A", IF(J29="N/A","N/A", IF(J29&gt;30, "No", IF(J29&lt;-30, "No", "Yes"))))</f>
        <v>No</v>
      </c>
    </row>
    <row r="30" spans="1:11" x14ac:dyDescent="0.25">
      <c r="A30" s="89" t="s">
        <v>377</v>
      </c>
      <c r="B30" s="35" t="s">
        <v>251</v>
      </c>
      <c r="C30" s="88">
        <v>65.766929360999995</v>
      </c>
      <c r="D30" s="9" t="str">
        <f>IF($B30="N/A","N/A",IF(C30&gt;20,"No",IF(C30&lt;2,"No","Yes")))</f>
        <v>No</v>
      </c>
      <c r="E30" s="8">
        <v>73.394428974999997</v>
      </c>
      <c r="F30" s="9" t="str">
        <f>IF($B30="N/A","N/A",IF(E30&gt;20,"No",IF(E30&lt;2,"No","Yes")))</f>
        <v>No</v>
      </c>
      <c r="G30" s="8">
        <v>78.137529873999995</v>
      </c>
      <c r="H30" s="9" t="str">
        <f>IF($B30="N/A","N/A",IF(G30&gt;20,"No",IF(G30&lt;2,"No","Yes")))</f>
        <v>No</v>
      </c>
      <c r="I30" s="10">
        <v>11.6</v>
      </c>
      <c r="J30" s="10">
        <v>6.4619999999999997</v>
      </c>
      <c r="K30" s="9" t="str">
        <f t="shared" si="8"/>
        <v>Yes</v>
      </c>
    </row>
    <row r="31" spans="1:11" x14ac:dyDescent="0.25">
      <c r="A31" s="89" t="s">
        <v>378</v>
      </c>
      <c r="B31" s="35" t="s">
        <v>252</v>
      </c>
      <c r="C31" s="88">
        <v>6.2227044999999996E-3</v>
      </c>
      <c r="D31" s="9" t="str">
        <f>IF($B31="N/A","N/A",IF(C31&gt;8,"No",IF(C31&lt;0.5,"No","Yes")))</f>
        <v>No</v>
      </c>
      <c r="E31" s="8">
        <v>3.1967890999999998E-3</v>
      </c>
      <c r="F31" s="9" t="str">
        <f>IF($B31="N/A","N/A",IF(E31&gt;8,"No",IF(E31&lt;0.5,"No","Yes")))</f>
        <v>No</v>
      </c>
      <c r="G31" s="8">
        <v>4.1834730000000001E-4</v>
      </c>
      <c r="H31" s="9" t="str">
        <f>IF($B31="N/A","N/A",IF(G31&gt;8,"No",IF(G31&lt;0.5,"No","Yes")))</f>
        <v>No</v>
      </c>
      <c r="I31" s="10">
        <v>-48.6</v>
      </c>
      <c r="J31" s="10">
        <v>-86.9</v>
      </c>
      <c r="K31" s="9" t="str">
        <f t="shared" si="8"/>
        <v>No</v>
      </c>
    </row>
    <row r="32" spans="1:11" x14ac:dyDescent="0.25">
      <c r="A32" s="89" t="s">
        <v>379</v>
      </c>
      <c r="B32" s="35" t="s">
        <v>253</v>
      </c>
      <c r="C32" s="88">
        <v>0.86897792080000003</v>
      </c>
      <c r="D32" s="9" t="str">
        <f>IF($B32="N/A","N/A",IF(C32&gt;25,"No",IF(C32&lt;3,"No","Yes")))</f>
        <v>No</v>
      </c>
      <c r="E32" s="8">
        <v>8.6769990399999997E-2</v>
      </c>
      <c r="F32" s="9" t="str">
        <f>IF($B32="N/A","N/A",IF(E32&gt;25,"No",IF(E32&lt;3,"No","Yes")))</f>
        <v>No</v>
      </c>
      <c r="G32" s="8">
        <v>4.9604033999999997E-3</v>
      </c>
      <c r="H32" s="9" t="str">
        <f>IF($B32="N/A","N/A",IF(G32&gt;25,"No",IF(G32&lt;3,"No","Yes")))</f>
        <v>No</v>
      </c>
      <c r="I32" s="10">
        <v>-90</v>
      </c>
      <c r="J32" s="10">
        <v>-94.3</v>
      </c>
      <c r="K32" s="9" t="str">
        <f t="shared" si="8"/>
        <v>No</v>
      </c>
    </row>
    <row r="33" spans="1:11" x14ac:dyDescent="0.25">
      <c r="A33" s="89" t="s">
        <v>380</v>
      </c>
      <c r="B33" s="35" t="s">
        <v>254</v>
      </c>
      <c r="C33" s="88">
        <v>6.9162325318000004</v>
      </c>
      <c r="D33" s="9" t="str">
        <f>IF($B33="N/A","N/A",IF(C33&gt;25,"No",IF(C33&lt;2,"No","Yes")))</f>
        <v>Yes</v>
      </c>
      <c r="E33" s="8">
        <v>6.0154437534999996</v>
      </c>
      <c r="F33" s="9" t="str">
        <f>IF($B33="N/A","N/A",IF(E33&gt;25,"No",IF(E33&lt;2,"No","Yes")))</f>
        <v>Yes</v>
      </c>
      <c r="G33" s="8">
        <v>4.6566833068999998</v>
      </c>
      <c r="H33" s="9" t="str">
        <f>IF($B33="N/A","N/A",IF(G33&gt;25,"No",IF(G33&lt;2,"No","Yes")))</f>
        <v>Yes</v>
      </c>
      <c r="I33" s="10">
        <v>-13</v>
      </c>
      <c r="J33" s="10">
        <v>-22.6</v>
      </c>
      <c r="K33" s="9" t="str">
        <f t="shared" si="8"/>
        <v>Yes</v>
      </c>
    </row>
    <row r="34" spans="1:11" x14ac:dyDescent="0.25">
      <c r="A34" s="89" t="s">
        <v>381</v>
      </c>
      <c r="B34" s="35" t="s">
        <v>255</v>
      </c>
      <c r="C34" s="88">
        <v>6.2741556663000004</v>
      </c>
      <c r="D34" s="9" t="str">
        <f>IF($B34="N/A","N/A",IF(C34&gt;25,"No",IF(C34&lt;=0,"No","Yes")))</f>
        <v>Yes</v>
      </c>
      <c r="E34" s="8">
        <v>5.3683222989999999</v>
      </c>
      <c r="F34" s="9" t="str">
        <f>IF($B34="N/A","N/A",IF(E34&gt;25,"No",IF(E34&lt;=0,"No","Yes")))</f>
        <v>Yes</v>
      </c>
      <c r="G34" s="8">
        <v>4.9974570462000001</v>
      </c>
      <c r="H34" s="9" t="str">
        <f>IF($B34="N/A","N/A",IF(G34&gt;25,"No",IF(G34&lt;=0,"No","Yes")))</f>
        <v>Yes</v>
      </c>
      <c r="I34" s="10">
        <v>-14.4</v>
      </c>
      <c r="J34" s="10">
        <v>-6.91</v>
      </c>
      <c r="K34" s="9" t="str">
        <f t="shared" si="8"/>
        <v>Yes</v>
      </c>
    </row>
    <row r="35" spans="1:11" x14ac:dyDescent="0.25">
      <c r="A35" s="89" t="s">
        <v>382</v>
      </c>
      <c r="B35" s="35" t="s">
        <v>256</v>
      </c>
      <c r="C35" s="88">
        <v>2.1885707130999998</v>
      </c>
      <c r="D35" s="9" t="str">
        <f>IF($B35="N/A","N/A",IF(C35&gt;20,"No",IF(C35&lt;4,"No","Yes")))</f>
        <v>No</v>
      </c>
      <c r="E35" s="8">
        <v>0.94670626339999997</v>
      </c>
      <c r="F35" s="9" t="str">
        <f>IF($B35="N/A","N/A",IF(E35&gt;20,"No",IF(E35&lt;4,"No","Yes")))</f>
        <v>No</v>
      </c>
      <c r="G35" s="8">
        <v>7.0222578699999996E-2</v>
      </c>
      <c r="H35" s="9" t="str">
        <f>IF($B35="N/A","N/A",IF(G35&gt;20,"No",IF(G35&lt;4,"No","Yes")))</f>
        <v>No</v>
      </c>
      <c r="I35" s="10">
        <v>-56.7</v>
      </c>
      <c r="J35" s="10">
        <v>-92.6</v>
      </c>
      <c r="K35" s="9" t="str">
        <f t="shared" si="8"/>
        <v>No</v>
      </c>
    </row>
    <row r="36" spans="1:11" x14ac:dyDescent="0.25">
      <c r="A36" s="89" t="s">
        <v>383</v>
      </c>
      <c r="B36" s="35" t="s">
        <v>257</v>
      </c>
      <c r="C36" s="88">
        <v>0</v>
      </c>
      <c r="D36" s="9" t="str">
        <f>IF($B36="N/A","N/A",IF(C36&gt;=3,"No",IF(C36&lt;0,"No","Yes")))</f>
        <v>Yes</v>
      </c>
      <c r="E36" s="8">
        <v>0</v>
      </c>
      <c r="F36" s="9" t="str">
        <f>IF($B36="N/A","N/A",IF(E36&gt;=3,"No",IF(E36&lt;0,"No","Yes")))</f>
        <v>Yes</v>
      </c>
      <c r="G36" s="8">
        <v>0</v>
      </c>
      <c r="H36" s="9" t="str">
        <f>IF($B36="N/A","N/A",IF(G36&gt;=3,"No",IF(G36&lt;0,"No","Yes")))</f>
        <v>Yes</v>
      </c>
      <c r="I36" s="10" t="s">
        <v>1745</v>
      </c>
      <c r="J36" s="10" t="s">
        <v>1745</v>
      </c>
      <c r="K36" s="9" t="str">
        <f t="shared" si="8"/>
        <v>N/A</v>
      </c>
    </row>
    <row r="37" spans="1:11" x14ac:dyDescent="0.25">
      <c r="A37" s="89" t="s">
        <v>384</v>
      </c>
      <c r="B37" s="35" t="s">
        <v>258</v>
      </c>
      <c r="C37" s="88">
        <v>0.16528110309999999</v>
      </c>
      <c r="D37" s="9" t="str">
        <f>IF($B37="N/A","N/A",IF(C37&gt;=25,"No",IF(C37&lt;0,"No","Yes")))</f>
        <v>Yes</v>
      </c>
      <c r="E37" s="8">
        <v>0.36032380209999998</v>
      </c>
      <c r="F37" s="9" t="str">
        <f>IF($B37="N/A","N/A",IF(E37&gt;=25,"No",IF(E37&lt;0,"No","Yes")))</f>
        <v>Yes</v>
      </c>
      <c r="G37" s="8">
        <v>4.9066159200000001E-2</v>
      </c>
      <c r="H37" s="9" t="str">
        <f>IF($B37="N/A","N/A",IF(G37&gt;=25,"No",IF(G37&lt;0,"No","Yes")))</f>
        <v>Yes</v>
      </c>
      <c r="I37" s="10">
        <v>118</v>
      </c>
      <c r="J37" s="10">
        <v>-86.4</v>
      </c>
      <c r="K37" s="9" t="str">
        <f t="shared" si="8"/>
        <v>No</v>
      </c>
    </row>
    <row r="38" spans="1:11" x14ac:dyDescent="0.25">
      <c r="A38" s="89" t="s">
        <v>385</v>
      </c>
      <c r="B38" s="35" t="s">
        <v>221</v>
      </c>
      <c r="C38" s="88">
        <v>2.2083012400000001E-2</v>
      </c>
      <c r="D38" s="9" t="str">
        <f>IF($B38="N/A","N/A",IF(C38&gt;3,"Yes","No"))</f>
        <v>No</v>
      </c>
      <c r="E38" s="8">
        <v>1.0242773300000001E-2</v>
      </c>
      <c r="F38" s="9" t="str">
        <f>IF($B38="N/A","N/A",IF(E38&gt;3,"Yes","No"))</f>
        <v>No</v>
      </c>
      <c r="G38" s="8">
        <v>2.3905558999999998E-3</v>
      </c>
      <c r="H38" s="9" t="str">
        <f>IF($B38="N/A","N/A",IF(G38&gt;3,"Yes","No"))</f>
        <v>No</v>
      </c>
      <c r="I38" s="10">
        <v>-53.6</v>
      </c>
      <c r="J38" s="10">
        <v>-76.7</v>
      </c>
      <c r="K38" s="9" t="str">
        <f t="shared" si="8"/>
        <v>No</v>
      </c>
    </row>
    <row r="39" spans="1:11" x14ac:dyDescent="0.25">
      <c r="A39" s="89" t="s">
        <v>386</v>
      </c>
      <c r="B39" s="35" t="s">
        <v>220</v>
      </c>
      <c r="C39" s="88">
        <v>0.15670591270000001</v>
      </c>
      <c r="D39" s="9" t="str">
        <f>IF($B39="N/A","N/A",IF(C39&gt;1,"Yes","No"))</f>
        <v>No</v>
      </c>
      <c r="E39" s="8">
        <v>7.1438450700000003E-2</v>
      </c>
      <c r="F39" s="9" t="str">
        <f>IF($B39="N/A","N/A",IF(E39&gt;1,"Yes","No"))</f>
        <v>No</v>
      </c>
      <c r="G39" s="8">
        <v>5.3249631999999998E-2</v>
      </c>
      <c r="H39" s="9" t="str">
        <f>IF($B39="N/A","N/A",IF(G39&gt;1,"Yes","No"))</f>
        <v>No</v>
      </c>
      <c r="I39" s="10">
        <v>-54.4</v>
      </c>
      <c r="J39" s="10">
        <v>-25.5</v>
      </c>
      <c r="K39" s="9" t="str">
        <f t="shared" si="8"/>
        <v>Yes</v>
      </c>
    </row>
    <row r="40" spans="1:11" x14ac:dyDescent="0.25">
      <c r="A40" s="89" t="s">
        <v>387</v>
      </c>
      <c r="B40" s="35" t="s">
        <v>213</v>
      </c>
      <c r="C40" s="88">
        <v>8.3475300000000004E-4</v>
      </c>
      <c r="D40" s="9" t="str">
        <f>IF($B40="N/A","N/A",IF(C40&gt;15,"No",IF(C40&lt;-15,"No","Yes")))</f>
        <v>N/A</v>
      </c>
      <c r="E40" s="8">
        <v>5.2192479999999995E-4</v>
      </c>
      <c r="F40" s="9" t="str">
        <f>IF($B40="N/A","N/A",IF(E40&gt;15,"No",IF(E40&lt;-15,"No","Yes")))</f>
        <v>N/A</v>
      </c>
      <c r="G40" s="8">
        <v>0</v>
      </c>
      <c r="H40" s="9" t="str">
        <f>IF($B40="N/A","N/A",IF(G40&gt;15,"No",IF(G40&lt;-15,"No","Yes")))</f>
        <v>N/A</v>
      </c>
      <c r="I40" s="10">
        <v>-37.5</v>
      </c>
      <c r="J40" s="10">
        <v>-100</v>
      </c>
      <c r="K40" s="9" t="str">
        <f t="shared" si="8"/>
        <v>No</v>
      </c>
    </row>
    <row r="41" spans="1:11" x14ac:dyDescent="0.25">
      <c r="A41" s="89" t="s">
        <v>388</v>
      </c>
      <c r="B41" s="35" t="s">
        <v>213</v>
      </c>
      <c r="C41" s="88">
        <v>0</v>
      </c>
      <c r="D41" s="9" t="str">
        <f>IF($B41="N/A","N/A",IF(C41&gt;15,"No",IF(C41&lt;-15,"No","Yes")))</f>
        <v>N/A</v>
      </c>
      <c r="E41" s="8">
        <v>0</v>
      </c>
      <c r="F41" s="9" t="str">
        <f>IF($B41="N/A","N/A",IF(E41&gt;15,"No",IF(E41&lt;-15,"No","Yes")))</f>
        <v>N/A</v>
      </c>
      <c r="G41" s="8">
        <v>0</v>
      </c>
      <c r="H41" s="9" t="str">
        <f>IF($B41="N/A","N/A",IF(G41&gt;15,"No",IF(G41&lt;-15,"No","Yes")))</f>
        <v>N/A</v>
      </c>
      <c r="I41" s="10" t="s">
        <v>1745</v>
      </c>
      <c r="J41" s="10" t="s">
        <v>1745</v>
      </c>
      <c r="K41" s="9" t="str">
        <f t="shared" si="8"/>
        <v>N/A</v>
      </c>
    </row>
    <row r="42" spans="1:11" x14ac:dyDescent="0.25">
      <c r="A42" s="89" t="s">
        <v>389</v>
      </c>
      <c r="B42" s="35" t="s">
        <v>259</v>
      </c>
      <c r="C42" s="88">
        <v>0</v>
      </c>
      <c r="D42" s="9" t="str">
        <f>IF($B42="N/A","N/A",IF(C42&gt;0,"Yes","No"))</f>
        <v>No</v>
      </c>
      <c r="E42" s="8">
        <v>0</v>
      </c>
      <c r="F42" s="9" t="str">
        <f>IF($B42="N/A","N/A",IF(E42&gt;0,"Yes","No"))</f>
        <v>No</v>
      </c>
      <c r="G42" s="8">
        <v>0</v>
      </c>
      <c r="H42" s="9" t="str">
        <f>IF($B42="N/A","N/A",IF(G42&gt;0,"Yes","No"))</f>
        <v>No</v>
      </c>
      <c r="I42" s="10" t="s">
        <v>1745</v>
      </c>
      <c r="J42" s="10" t="s">
        <v>1745</v>
      </c>
      <c r="K42" s="9" t="str">
        <f t="shared" si="8"/>
        <v>N/A</v>
      </c>
    </row>
    <row r="43" spans="1:11" x14ac:dyDescent="0.25">
      <c r="A43" s="89" t="s">
        <v>390</v>
      </c>
      <c r="B43" s="35" t="s">
        <v>259</v>
      </c>
      <c r="C43" s="88">
        <v>1.7889516640000001</v>
      </c>
      <c r="D43" s="9" t="str">
        <f>IF($B43="N/A","N/A",IF(C43&gt;0,"Yes","No"))</f>
        <v>Yes</v>
      </c>
      <c r="E43" s="8">
        <v>1.5073186899</v>
      </c>
      <c r="F43" s="9" t="str">
        <f>IF($B43="N/A","N/A",IF(E43&gt;0,"Yes","No"))</f>
        <v>Yes</v>
      </c>
      <c r="G43" s="8">
        <v>1.3923792665000001</v>
      </c>
      <c r="H43" s="9" t="str">
        <f>IF($B43="N/A","N/A",IF(G43&gt;0,"Yes","No"))</f>
        <v>Yes</v>
      </c>
      <c r="I43" s="10">
        <v>-15.7</v>
      </c>
      <c r="J43" s="10">
        <v>-7.63</v>
      </c>
      <c r="K43" s="9" t="str">
        <f t="shared" si="8"/>
        <v>Yes</v>
      </c>
    </row>
    <row r="44" spans="1:11" x14ac:dyDescent="0.25">
      <c r="A44" s="89" t="s">
        <v>391</v>
      </c>
      <c r="B44" s="35" t="s">
        <v>259</v>
      </c>
      <c r="C44" s="88">
        <v>6.0709309999999999E-4</v>
      </c>
      <c r="D44" s="9" t="str">
        <f>IF($B44="N/A","N/A",IF(C44&gt;0,"Yes","No"))</f>
        <v>Yes</v>
      </c>
      <c r="E44" s="8">
        <v>9.7860890000000004E-4</v>
      </c>
      <c r="F44" s="9" t="str">
        <f>IF($B44="N/A","N/A",IF(E44&gt;0,"Yes","No"))</f>
        <v>Yes</v>
      </c>
      <c r="G44" s="8">
        <v>4.1834730000000001E-4</v>
      </c>
      <c r="H44" s="9" t="str">
        <f>IF($B44="N/A","N/A",IF(G44&gt;0,"Yes","No"))</f>
        <v>Yes</v>
      </c>
      <c r="I44" s="10">
        <v>61.2</v>
      </c>
      <c r="J44" s="10">
        <v>-57.3</v>
      </c>
      <c r="K44" s="9" t="str">
        <f t="shared" si="8"/>
        <v>No</v>
      </c>
    </row>
    <row r="45" spans="1:11" x14ac:dyDescent="0.25">
      <c r="A45" s="89" t="s">
        <v>392</v>
      </c>
      <c r="B45" s="35" t="s">
        <v>220</v>
      </c>
      <c r="C45" s="88">
        <v>1.03964698E-2</v>
      </c>
      <c r="D45" s="9" t="str">
        <f>IF($B45="N/A","N/A",IF(C45&gt;1,"Yes","No"))</f>
        <v>No</v>
      </c>
      <c r="E45" s="8">
        <v>7.5679088999999998E-3</v>
      </c>
      <c r="F45" s="9" t="str">
        <f>IF($B45="N/A","N/A",IF(E45&gt;1,"Yes","No"))</f>
        <v>No</v>
      </c>
      <c r="G45" s="8">
        <v>3.5858340000000002E-4</v>
      </c>
      <c r="H45" s="9" t="str">
        <f>IF($B45="N/A","N/A",IF(G45&gt;1,"Yes","No"))</f>
        <v>No</v>
      </c>
      <c r="I45" s="10">
        <v>-27.2</v>
      </c>
      <c r="J45" s="10">
        <v>-95.3</v>
      </c>
      <c r="K45" s="9" t="str">
        <f t="shared" si="8"/>
        <v>No</v>
      </c>
    </row>
    <row r="46" spans="1:11" x14ac:dyDescent="0.25">
      <c r="A46" s="89" t="s">
        <v>393</v>
      </c>
      <c r="B46" s="35" t="s">
        <v>259</v>
      </c>
      <c r="C46" s="88">
        <v>3.0354660000000001E-4</v>
      </c>
      <c r="D46" s="9" t="str">
        <f>IF($B46="N/A","N/A",IF(C46&gt;0,"Yes","No"))</f>
        <v>Yes</v>
      </c>
      <c r="E46" s="8">
        <v>7.1764650000000001E-4</v>
      </c>
      <c r="F46" s="9" t="str">
        <f>IF($B46="N/A","N/A",IF(E46&gt;0,"Yes","No"))</f>
        <v>Yes</v>
      </c>
      <c r="G46" s="8">
        <v>4.1834730000000001E-4</v>
      </c>
      <c r="H46" s="9" t="str">
        <f>IF($B46="N/A","N/A",IF(G46&gt;0,"Yes","No"))</f>
        <v>Yes</v>
      </c>
      <c r="I46" s="10">
        <v>136.4</v>
      </c>
      <c r="J46" s="10">
        <v>-41.7</v>
      </c>
      <c r="K46" s="9" t="str">
        <f t="shared" si="8"/>
        <v>No</v>
      </c>
    </row>
    <row r="47" spans="1:11" x14ac:dyDescent="0.25">
      <c r="A47" s="89" t="s">
        <v>394</v>
      </c>
      <c r="B47" s="35" t="s">
        <v>213</v>
      </c>
      <c r="C47" s="88">
        <v>0</v>
      </c>
      <c r="D47" s="9" t="str">
        <f>IF($B47="N/A","N/A",IF(C47&gt;15,"No",IF(C47&lt;-15,"No","Yes")))</f>
        <v>N/A</v>
      </c>
      <c r="E47" s="8">
        <v>0</v>
      </c>
      <c r="F47" s="9" t="str">
        <f>IF($B47="N/A","N/A",IF(E47&gt;15,"No",IF(E47&lt;-15,"No","Yes")))</f>
        <v>N/A</v>
      </c>
      <c r="G47" s="8">
        <v>0</v>
      </c>
      <c r="H47" s="9" t="str">
        <f>IF($B47="N/A","N/A",IF(G47&gt;15,"No",IF(G47&lt;-15,"No","Yes")))</f>
        <v>N/A</v>
      </c>
      <c r="I47" s="10" t="s">
        <v>1745</v>
      </c>
      <c r="J47" s="10" t="s">
        <v>1745</v>
      </c>
      <c r="K47" s="9" t="str">
        <f t="shared" si="8"/>
        <v>N/A</v>
      </c>
    </row>
    <row r="48" spans="1:11" x14ac:dyDescent="0.25">
      <c r="A48" s="89" t="s">
        <v>395</v>
      </c>
      <c r="B48" s="35" t="s">
        <v>213</v>
      </c>
      <c r="C48" s="88">
        <v>1.38872552E-2</v>
      </c>
      <c r="D48" s="9" t="str">
        <f>IF($B48="N/A","N/A",IF(C48&gt;15,"No",IF(C48&lt;-15,"No","Yes")))</f>
        <v>N/A</v>
      </c>
      <c r="E48" s="8">
        <v>7.6331495000000003E-3</v>
      </c>
      <c r="F48" s="9" t="str">
        <f>IF($B48="N/A","N/A",IF(E48&gt;15,"No",IF(E48&lt;-15,"No","Yes")))</f>
        <v>N/A</v>
      </c>
      <c r="G48" s="8">
        <v>2.390556E-4</v>
      </c>
      <c r="H48" s="9" t="str">
        <f>IF($B48="N/A","N/A",IF(G48&gt;15,"No",IF(G48&lt;-15,"No","Yes")))</f>
        <v>N/A</v>
      </c>
      <c r="I48" s="10">
        <v>-45</v>
      </c>
      <c r="J48" s="10">
        <v>-96.9</v>
      </c>
      <c r="K48" s="9" t="str">
        <f t="shared" si="8"/>
        <v>No</v>
      </c>
    </row>
    <row r="49" spans="1:11" x14ac:dyDescent="0.25">
      <c r="A49" s="89" t="s">
        <v>396</v>
      </c>
      <c r="B49" s="35" t="s">
        <v>213</v>
      </c>
      <c r="C49" s="88">
        <v>0.40219919479999999</v>
      </c>
      <c r="D49" s="9" t="str">
        <f>IF($B49="N/A","N/A",IF(C49&gt;15,"No",IF(C49&lt;-15,"No","Yes")))</f>
        <v>N/A</v>
      </c>
      <c r="E49" s="8">
        <v>0</v>
      </c>
      <c r="F49" s="9" t="str">
        <f>IF($B49="N/A","N/A",IF(E49&gt;15,"No",IF(E49&lt;-15,"No","Yes")))</f>
        <v>N/A</v>
      </c>
      <c r="G49" s="8">
        <v>0</v>
      </c>
      <c r="H49" s="9" t="str">
        <f>IF($B49="N/A","N/A",IF(G49&gt;15,"No",IF(G49&lt;-15,"No","Yes")))</f>
        <v>N/A</v>
      </c>
      <c r="I49" s="10">
        <v>-100</v>
      </c>
      <c r="J49" s="10" t="s">
        <v>1745</v>
      </c>
      <c r="K49" s="9" t="str">
        <f t="shared" si="8"/>
        <v>N/A</v>
      </c>
    </row>
    <row r="50" spans="1:11" x14ac:dyDescent="0.25">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1745</v>
      </c>
      <c r="J50" s="10" t="s">
        <v>1745</v>
      </c>
      <c r="K50" s="9" t="str">
        <f t="shared" si="8"/>
        <v>N/A</v>
      </c>
    </row>
    <row r="51" spans="1:11" x14ac:dyDescent="0.25">
      <c r="A51" s="89" t="s">
        <v>398</v>
      </c>
      <c r="B51" s="35" t="s">
        <v>213</v>
      </c>
      <c r="C51" s="88">
        <v>0.82443246280000004</v>
      </c>
      <c r="D51" s="9" t="str">
        <f>IF($B51="N/A","N/A",IF(C51&gt;15,"No",IF(C51&lt;-15,"No","Yes")))</f>
        <v>N/A</v>
      </c>
      <c r="E51" s="8">
        <v>0.39137832500000003</v>
      </c>
      <c r="F51" s="9" t="str">
        <f>IF($B51="N/A","N/A",IF(E51&gt;15,"No",IF(E51&lt;-15,"No","Yes")))</f>
        <v>N/A</v>
      </c>
      <c r="G51" s="8">
        <v>2.9881949999999998E-4</v>
      </c>
      <c r="H51" s="9" t="str">
        <f>IF($B51="N/A","N/A",IF(G51&gt;15,"No",IF(G51&lt;-15,"No","Yes")))</f>
        <v>N/A</v>
      </c>
      <c r="I51" s="10">
        <v>-52.5</v>
      </c>
      <c r="J51" s="10">
        <v>-99.9</v>
      </c>
      <c r="K51" s="9" t="str">
        <f t="shared" si="8"/>
        <v>No</v>
      </c>
    </row>
    <row r="52" spans="1:11" x14ac:dyDescent="0.25">
      <c r="A52" s="89" t="s">
        <v>399</v>
      </c>
      <c r="B52" s="35" t="s">
        <v>220</v>
      </c>
      <c r="C52" s="88">
        <v>7.3283728765999996</v>
      </c>
      <c r="D52" s="9" t="str">
        <f>IF($B52="N/A","N/A",IF(C52&gt;1,"Yes","No"))</f>
        <v>Yes</v>
      </c>
      <c r="E52" s="8">
        <v>7.0667959299999996</v>
      </c>
      <c r="F52" s="9" t="str">
        <f>IF($B52="N/A","N/A",IF(E52&gt;1,"Yes","No"))</f>
        <v>Yes</v>
      </c>
      <c r="G52" s="8">
        <v>7.2289214230000001</v>
      </c>
      <c r="H52" s="9" t="str">
        <f>IF($B52="N/A","N/A",IF(G52&gt;1,"Yes","No"))</f>
        <v>Yes</v>
      </c>
      <c r="I52" s="10">
        <v>-3.57</v>
      </c>
      <c r="J52" s="10">
        <v>2.294</v>
      </c>
      <c r="K52" s="9" t="str">
        <f t="shared" si="8"/>
        <v>Yes</v>
      </c>
    </row>
    <row r="53" spans="1:11" x14ac:dyDescent="0.25">
      <c r="A53" s="89" t="s">
        <v>400</v>
      </c>
      <c r="B53" s="35" t="s">
        <v>259</v>
      </c>
      <c r="C53" s="88">
        <v>3.7343815808</v>
      </c>
      <c r="D53" s="9" t="str">
        <f>IF($B53="N/A","N/A",IF(C53&gt;0,"Yes","No"))</f>
        <v>Yes</v>
      </c>
      <c r="E53" s="8">
        <v>3.3180061430999999</v>
      </c>
      <c r="F53" s="9" t="str">
        <f>IF($B53="N/A","N/A",IF(E53&gt;0,"Yes","No"))</f>
        <v>Yes</v>
      </c>
      <c r="G53" s="8">
        <v>3.2734479166999999</v>
      </c>
      <c r="H53" s="9" t="str">
        <f>IF($B53="N/A","N/A",IF(G53&gt;0,"Yes","No"))</f>
        <v>Yes</v>
      </c>
      <c r="I53" s="10">
        <v>-11.1</v>
      </c>
      <c r="J53" s="10">
        <v>-1.34</v>
      </c>
      <c r="K53" s="9" t="str">
        <f t="shared" si="8"/>
        <v>Yes</v>
      </c>
    </row>
    <row r="54" spans="1:11" x14ac:dyDescent="0.25">
      <c r="A54" s="89" t="s">
        <v>401</v>
      </c>
      <c r="B54" s="35" t="s">
        <v>260</v>
      </c>
      <c r="C54" s="88">
        <v>0</v>
      </c>
      <c r="D54" s="9" t="str">
        <f>IF($B54="N/A","N/A",IF(C54&gt;=1,"No",IF(C54&lt;0,"No","Yes")))</f>
        <v>Yes</v>
      </c>
      <c r="E54" s="8">
        <v>0</v>
      </c>
      <c r="F54" s="9" t="str">
        <f>IF($B54="N/A","N/A",IF(E54&gt;=1,"No",IF(E54&lt;0,"No","Yes")))</f>
        <v>Yes</v>
      </c>
      <c r="G54" s="8">
        <v>0</v>
      </c>
      <c r="H54" s="9" t="str">
        <f>IF($B54="N/A","N/A",IF(G54&gt;=1,"No",IF(G54&lt;0,"No","Yes")))</f>
        <v>Yes</v>
      </c>
      <c r="I54" s="10" t="s">
        <v>1745</v>
      </c>
      <c r="J54" s="10" t="s">
        <v>1745</v>
      </c>
      <c r="K54" s="9" t="str">
        <f t="shared" si="8"/>
        <v>N/A</v>
      </c>
    </row>
    <row r="55" spans="1:11" x14ac:dyDescent="0.25">
      <c r="A55" s="89" t="s">
        <v>875</v>
      </c>
      <c r="B55" s="35" t="s">
        <v>213</v>
      </c>
      <c r="C55" s="91">
        <v>132.21661917</v>
      </c>
      <c r="D55" s="9" t="str">
        <f>IF($B55="N/A","N/A",IF(C55&gt;15,"No",IF(C55&lt;-15,"No","Yes")))</f>
        <v>N/A</v>
      </c>
      <c r="E55" s="37">
        <v>120.38873934</v>
      </c>
      <c r="F55" s="9" t="str">
        <f>IF($B55="N/A","N/A",IF(E55&gt;15,"No",IF(E55&lt;-15,"No","Yes")))</f>
        <v>N/A</v>
      </c>
      <c r="G55" s="37">
        <v>115.28064648</v>
      </c>
      <c r="H55" s="9" t="str">
        <f>IF($B55="N/A","N/A",IF(G55&gt;15,"No",IF(G55&lt;-15,"No","Yes")))</f>
        <v>N/A</v>
      </c>
      <c r="I55" s="10">
        <v>-8.9499999999999993</v>
      </c>
      <c r="J55" s="10">
        <v>-4.24</v>
      </c>
      <c r="K55" s="9" t="str">
        <f t="shared" ref="K55:K74" si="9">IF(J55="Div by 0", "N/A", IF(J55="N/A","N/A", IF(J55&gt;30, "No", IF(J55&lt;-30, "No", "Yes"))))</f>
        <v>Yes</v>
      </c>
    </row>
    <row r="56" spans="1:11" x14ac:dyDescent="0.25">
      <c r="A56" s="89" t="s">
        <v>876</v>
      </c>
      <c r="B56" s="35" t="s">
        <v>261</v>
      </c>
      <c r="C56" s="91">
        <v>77.157062097999997</v>
      </c>
      <c r="D56" s="9" t="str">
        <f>IF($B56="N/A","N/A",IF(C56&gt;90,"No",IF(C56&lt;20,"No","Yes")))</f>
        <v>Yes</v>
      </c>
      <c r="E56" s="37">
        <v>77.590111281999995</v>
      </c>
      <c r="F56" s="9" t="str">
        <f>IF($B56="N/A","N/A",IF(E56&gt;90,"No",IF(E56&lt;20,"No","Yes")))</f>
        <v>Yes</v>
      </c>
      <c r="G56" s="37">
        <v>82.267605634000006</v>
      </c>
      <c r="H56" s="9" t="str">
        <f>IF($B56="N/A","N/A",IF(G56&gt;90,"No",IF(G56&lt;20,"No","Yes")))</f>
        <v>Yes</v>
      </c>
      <c r="I56" s="10">
        <v>0.56130000000000002</v>
      </c>
      <c r="J56" s="10">
        <v>6.0279999999999996</v>
      </c>
      <c r="K56" s="9" t="str">
        <f t="shared" si="9"/>
        <v>Yes</v>
      </c>
    </row>
    <row r="57" spans="1:11" x14ac:dyDescent="0.25">
      <c r="A57" s="89" t="s">
        <v>877</v>
      </c>
      <c r="B57" s="35" t="s">
        <v>262</v>
      </c>
      <c r="C57" s="91">
        <v>48.161741747000001</v>
      </c>
      <c r="D57" s="9" t="str">
        <f>IF($B57="N/A","N/A",IF(C57&gt;60,"No",IF(C57&lt;10,"No","Yes")))</f>
        <v>Yes</v>
      </c>
      <c r="E57" s="37">
        <v>48.941455900000001</v>
      </c>
      <c r="F57" s="9" t="str">
        <f>IF($B57="N/A","N/A",IF(E57&gt;60,"No",IF(E57&lt;10,"No","Yes")))</f>
        <v>Yes</v>
      </c>
      <c r="G57" s="37">
        <v>50.265309916</v>
      </c>
      <c r="H57" s="9" t="str">
        <f>IF($B57="N/A","N/A",IF(G57&gt;60,"No",IF(G57&lt;10,"No","Yes")))</f>
        <v>Yes</v>
      </c>
      <c r="I57" s="10">
        <v>1.619</v>
      </c>
      <c r="J57" s="10">
        <v>2.7050000000000001</v>
      </c>
      <c r="K57" s="9" t="str">
        <f t="shared" si="9"/>
        <v>Yes</v>
      </c>
    </row>
    <row r="58" spans="1:11" ht="25" x14ac:dyDescent="0.25">
      <c r="A58" s="89" t="s">
        <v>878</v>
      </c>
      <c r="B58" s="35" t="s">
        <v>263</v>
      </c>
      <c r="C58" s="91">
        <v>56.926829267999999</v>
      </c>
      <c r="D58" s="9" t="str">
        <f>IF($B58="N/A","N/A",IF(C58&gt;100,"No",IF(C58&lt;10,"No","Yes")))</f>
        <v>Yes</v>
      </c>
      <c r="E58" s="37">
        <v>48.244897958999999</v>
      </c>
      <c r="F58" s="9" t="str">
        <f>IF($B58="N/A","N/A",IF(E58&gt;100,"No",IF(E58&lt;10,"No","Yes")))</f>
        <v>Yes</v>
      </c>
      <c r="G58" s="37">
        <v>29.142857143000001</v>
      </c>
      <c r="H58" s="9" t="str">
        <f>IF($B58="N/A","N/A",IF(G58&gt;100,"No",IF(G58&lt;10,"No","Yes")))</f>
        <v>Yes</v>
      </c>
      <c r="I58" s="10">
        <v>-15.3</v>
      </c>
      <c r="J58" s="10">
        <v>-39.6</v>
      </c>
      <c r="K58" s="9" t="str">
        <f t="shared" si="9"/>
        <v>No</v>
      </c>
    </row>
    <row r="59" spans="1:11" x14ac:dyDescent="0.25">
      <c r="A59" s="89" t="s">
        <v>879</v>
      </c>
      <c r="B59" s="35" t="s">
        <v>264</v>
      </c>
      <c r="C59" s="91">
        <v>613.19421884999997</v>
      </c>
      <c r="D59" s="9" t="str">
        <f>IF($B59="N/A","N/A",IF(C59&gt;100,"No",IF(C59&lt;20,"No","Yes")))</f>
        <v>No</v>
      </c>
      <c r="E59" s="37">
        <v>397.24511278</v>
      </c>
      <c r="F59" s="9" t="str">
        <f>IF($B59="N/A","N/A",IF(E59&gt;100,"No",IF(E59&lt;20,"No","Yes")))</f>
        <v>No</v>
      </c>
      <c r="G59" s="37">
        <v>539.42168675000005</v>
      </c>
      <c r="H59" s="9" t="str">
        <f>IF($B59="N/A","N/A",IF(G59&gt;100,"No",IF(G59&lt;20,"No","Yes")))</f>
        <v>No</v>
      </c>
      <c r="I59" s="10">
        <v>-35.200000000000003</v>
      </c>
      <c r="J59" s="10">
        <v>35.79</v>
      </c>
      <c r="K59" s="9" t="str">
        <f t="shared" si="9"/>
        <v>No</v>
      </c>
    </row>
    <row r="60" spans="1:11" x14ac:dyDescent="0.25">
      <c r="A60" s="89" t="s">
        <v>880</v>
      </c>
      <c r="B60" s="35" t="s">
        <v>264</v>
      </c>
      <c r="C60" s="91">
        <v>35.469930546000001</v>
      </c>
      <c r="D60" s="9" t="str">
        <f>IF($B60="N/A","N/A",IF(C60&gt;100,"No",IF(C60&lt;20,"No","Yes")))</f>
        <v>Yes</v>
      </c>
      <c r="E60" s="37">
        <v>26.186987549000001</v>
      </c>
      <c r="F60" s="9" t="str">
        <f>IF($B60="N/A","N/A",IF(E60&gt;100,"No",IF(E60&lt;20,"No","Yes")))</f>
        <v>Yes</v>
      </c>
      <c r="G60" s="37">
        <v>19.562732616000002</v>
      </c>
      <c r="H60" s="9" t="str">
        <f>IF($B60="N/A","N/A",IF(G60&gt;100,"No",IF(G60&lt;20,"No","Yes")))</f>
        <v>No</v>
      </c>
      <c r="I60" s="10">
        <v>-26.2</v>
      </c>
      <c r="J60" s="10">
        <v>-25.3</v>
      </c>
      <c r="K60" s="9" t="str">
        <f t="shared" si="9"/>
        <v>Yes</v>
      </c>
    </row>
    <row r="61" spans="1:11" x14ac:dyDescent="0.25">
      <c r="A61" s="89" t="s">
        <v>881</v>
      </c>
      <c r="B61" s="35" t="s">
        <v>213</v>
      </c>
      <c r="C61" s="91">
        <v>681.04021625999997</v>
      </c>
      <c r="D61" s="9" t="str">
        <f>IF($B61="N/A","N/A",IF(C61&gt;15,"No",IF(C61&lt;-15,"No","Yes")))</f>
        <v>N/A</v>
      </c>
      <c r="E61" s="37">
        <v>791.84625387000006</v>
      </c>
      <c r="F61" s="9" t="str">
        <f>IF($B61="N/A","N/A",IF(E61&gt;15,"No",IF(E61&lt;-15,"No","Yes")))</f>
        <v>N/A</v>
      </c>
      <c r="G61" s="37">
        <v>904.79739297000003</v>
      </c>
      <c r="H61" s="9" t="str">
        <f>IF($B61="N/A","N/A",IF(G61&gt;15,"No",IF(G61&lt;-15,"No","Yes")))</f>
        <v>N/A</v>
      </c>
      <c r="I61" s="10">
        <v>16.27</v>
      </c>
      <c r="J61" s="10">
        <v>14.26</v>
      </c>
      <c r="K61" s="9" t="str">
        <f t="shared" si="9"/>
        <v>Yes</v>
      </c>
    </row>
    <row r="62" spans="1:11" x14ac:dyDescent="0.25">
      <c r="A62" s="89" t="s">
        <v>882</v>
      </c>
      <c r="B62" s="35" t="s">
        <v>265</v>
      </c>
      <c r="C62" s="91">
        <v>24.661269071</v>
      </c>
      <c r="D62" s="9" t="str">
        <f>IF($B62="N/A","N/A",IF(C62&gt;60,"No",IF(C62&lt;10,"No","Yes")))</f>
        <v>Yes</v>
      </c>
      <c r="E62" s="37">
        <v>24.93722004</v>
      </c>
      <c r="F62" s="9" t="str">
        <f>IF($B62="N/A","N/A",IF(E62&gt;60,"No",IF(E62&lt;10,"No","Yes")))</f>
        <v>Yes</v>
      </c>
      <c r="G62" s="37">
        <v>40.696170213000002</v>
      </c>
      <c r="H62" s="9" t="str">
        <f>IF($B62="N/A","N/A",IF(G62&gt;60,"No",IF(G62&lt;10,"No","Yes")))</f>
        <v>Yes</v>
      </c>
      <c r="I62" s="10">
        <v>1.119</v>
      </c>
      <c r="J62" s="10">
        <v>63.19</v>
      </c>
      <c r="K62" s="9" t="str">
        <f t="shared" si="9"/>
        <v>No</v>
      </c>
    </row>
    <row r="63" spans="1:11" x14ac:dyDescent="0.25">
      <c r="A63" s="89" t="s">
        <v>883</v>
      </c>
      <c r="B63" s="35" t="s">
        <v>265</v>
      </c>
      <c r="C63" s="91" t="s">
        <v>1745</v>
      </c>
      <c r="D63" s="9" t="str">
        <f>IF($B63="N/A","N/A",IF(C63&gt;60,"No",IF(C63&lt;10,"No","Yes")))</f>
        <v>No</v>
      </c>
      <c r="E63" s="37" t="s">
        <v>1745</v>
      </c>
      <c r="F63" s="9" t="str">
        <f>IF($B63="N/A","N/A",IF(E63&gt;60,"No",IF(E63&lt;10,"No","Yes")))</f>
        <v>No</v>
      </c>
      <c r="G63" s="37" t="s">
        <v>1745</v>
      </c>
      <c r="H63" s="9" t="str">
        <f>IF($B63="N/A","N/A",IF(G63&gt;60,"No",IF(G63&lt;10,"No","Yes")))</f>
        <v>No</v>
      </c>
      <c r="I63" s="10" t="s">
        <v>1745</v>
      </c>
      <c r="J63" s="10" t="s">
        <v>1745</v>
      </c>
      <c r="K63" s="9" t="str">
        <f t="shared" si="9"/>
        <v>N/A</v>
      </c>
    </row>
    <row r="64" spans="1:11" x14ac:dyDescent="0.25">
      <c r="A64" s="89" t="s">
        <v>884</v>
      </c>
      <c r="B64" s="35" t="s">
        <v>213</v>
      </c>
      <c r="C64" s="91">
        <v>600.21120294000002</v>
      </c>
      <c r="D64" s="9" t="str">
        <f t="shared" ref="D64:D74" si="10">IF($B64="N/A","N/A",IF(C64&gt;15,"No",IF(C64&lt;-15,"No","Yes")))</f>
        <v>N/A</v>
      </c>
      <c r="E64" s="37">
        <v>696.18685497000001</v>
      </c>
      <c r="F64" s="9" t="str">
        <f>IF($B64="N/A","N/A",IF(E64&gt;15,"No",IF(E64&lt;-15,"No","Yes")))</f>
        <v>N/A</v>
      </c>
      <c r="G64" s="37">
        <v>444.41900121999998</v>
      </c>
      <c r="H64" s="9" t="str">
        <f>IF($B64="N/A","N/A",IF(G64&gt;15,"No",IF(G64&lt;-15,"No","Yes")))</f>
        <v>N/A</v>
      </c>
      <c r="I64" s="10">
        <v>15.99</v>
      </c>
      <c r="J64" s="10">
        <v>-36.200000000000003</v>
      </c>
      <c r="K64" s="9" t="str">
        <f t="shared" si="9"/>
        <v>No</v>
      </c>
    </row>
    <row r="65" spans="1:11" ht="25" customHeight="1" x14ac:dyDescent="0.25">
      <c r="A65" s="89" t="s">
        <v>885</v>
      </c>
      <c r="B65" s="35" t="s">
        <v>213</v>
      </c>
      <c r="C65" s="91">
        <v>54.845360825</v>
      </c>
      <c r="D65" s="9" t="str">
        <f t="shared" si="10"/>
        <v>N/A</v>
      </c>
      <c r="E65" s="37">
        <v>54.955414013000002</v>
      </c>
      <c r="F65" s="9" t="str">
        <f t="shared" ref="F65:F73" si="11">IF($B65="N/A","N/A",IF(E65&gt;15,"No",IF(E65&lt;-15,"No","Yes")))</f>
        <v>N/A</v>
      </c>
      <c r="G65" s="37">
        <v>83.575000000000003</v>
      </c>
      <c r="H65" s="9" t="str">
        <f t="shared" ref="H65:H86" si="12">IF($B65="N/A","N/A",IF(G65&gt;15,"No",IF(G65&lt;-15,"No","Yes")))</f>
        <v>N/A</v>
      </c>
      <c r="I65" s="10">
        <v>0.20069999999999999</v>
      </c>
      <c r="J65" s="10">
        <v>52.08</v>
      </c>
      <c r="K65" s="9" t="str">
        <f t="shared" si="9"/>
        <v>No</v>
      </c>
    </row>
    <row r="66" spans="1:11" x14ac:dyDescent="0.25">
      <c r="A66" s="89" t="s">
        <v>886</v>
      </c>
      <c r="B66" s="35" t="s">
        <v>213</v>
      </c>
      <c r="C66" s="91">
        <v>357.53607748000002</v>
      </c>
      <c r="D66" s="9" t="str">
        <f t="shared" si="10"/>
        <v>N/A</v>
      </c>
      <c r="E66" s="37">
        <v>344.98447489</v>
      </c>
      <c r="F66" s="9" t="str">
        <f t="shared" si="11"/>
        <v>N/A</v>
      </c>
      <c r="G66" s="37">
        <v>132.8630752</v>
      </c>
      <c r="H66" s="9" t="str">
        <f t="shared" si="12"/>
        <v>N/A</v>
      </c>
      <c r="I66" s="10">
        <v>-3.51</v>
      </c>
      <c r="J66" s="10">
        <v>-61.5</v>
      </c>
      <c r="K66" s="9" t="str">
        <f t="shared" si="9"/>
        <v>No</v>
      </c>
    </row>
    <row r="67" spans="1:11" x14ac:dyDescent="0.25">
      <c r="A67" s="89" t="s">
        <v>887</v>
      </c>
      <c r="B67" s="35" t="s">
        <v>213</v>
      </c>
      <c r="C67" s="91" t="s">
        <v>1745</v>
      </c>
      <c r="D67" s="9" t="str">
        <f t="shared" si="10"/>
        <v>N/A</v>
      </c>
      <c r="E67" s="37" t="s">
        <v>1745</v>
      </c>
      <c r="F67" s="9" t="str">
        <f t="shared" si="11"/>
        <v>N/A</v>
      </c>
      <c r="G67" s="37" t="s">
        <v>1745</v>
      </c>
      <c r="H67" s="9" t="str">
        <f t="shared" si="12"/>
        <v>N/A</v>
      </c>
      <c r="I67" s="10" t="s">
        <v>1745</v>
      </c>
      <c r="J67" s="10" t="s">
        <v>1745</v>
      </c>
      <c r="K67" s="9" t="str">
        <f t="shared" si="9"/>
        <v>N/A</v>
      </c>
    </row>
    <row r="68" spans="1:11" ht="25" x14ac:dyDescent="0.25">
      <c r="A68" s="89" t="s">
        <v>888</v>
      </c>
      <c r="B68" s="35" t="s">
        <v>213</v>
      </c>
      <c r="C68" s="91">
        <v>54.626961907000002</v>
      </c>
      <c r="D68" s="9" t="str">
        <f t="shared" si="10"/>
        <v>N/A</v>
      </c>
      <c r="E68" s="37">
        <v>55.867338988999997</v>
      </c>
      <c r="F68" s="9" t="str">
        <f t="shared" si="11"/>
        <v>N/A</v>
      </c>
      <c r="G68" s="37">
        <v>58.025753283999997</v>
      </c>
      <c r="H68" s="9" t="str">
        <f t="shared" si="12"/>
        <v>N/A</v>
      </c>
      <c r="I68" s="10">
        <v>2.2709999999999999</v>
      </c>
      <c r="J68" s="10">
        <v>3.863</v>
      </c>
      <c r="K68" s="9" t="str">
        <f t="shared" si="9"/>
        <v>Yes</v>
      </c>
    </row>
    <row r="69" spans="1:11" x14ac:dyDescent="0.25">
      <c r="A69" s="89" t="s">
        <v>889</v>
      </c>
      <c r="B69" s="35" t="s">
        <v>213</v>
      </c>
      <c r="C69" s="91">
        <v>40.375</v>
      </c>
      <c r="D69" s="9" t="str">
        <f t="shared" si="10"/>
        <v>N/A</v>
      </c>
      <c r="E69" s="37">
        <v>41.466666666999998</v>
      </c>
      <c r="F69" s="9" t="str">
        <f t="shared" si="11"/>
        <v>N/A</v>
      </c>
      <c r="G69" s="37">
        <v>51.428571429000002</v>
      </c>
      <c r="H69" s="9" t="str">
        <f t="shared" si="12"/>
        <v>N/A</v>
      </c>
      <c r="I69" s="10">
        <v>2.7040000000000002</v>
      </c>
      <c r="J69" s="10">
        <v>24.02</v>
      </c>
      <c r="K69" s="9" t="str">
        <f t="shared" si="9"/>
        <v>Yes</v>
      </c>
    </row>
    <row r="70" spans="1:11" ht="25" x14ac:dyDescent="0.25">
      <c r="A70" s="89" t="s">
        <v>890</v>
      </c>
      <c r="B70" s="35" t="s">
        <v>213</v>
      </c>
      <c r="C70" s="91">
        <v>36.693430657</v>
      </c>
      <c r="D70" s="9" t="str">
        <f t="shared" si="10"/>
        <v>N/A</v>
      </c>
      <c r="E70" s="37">
        <v>31.5</v>
      </c>
      <c r="F70" s="9" t="str">
        <f t="shared" si="11"/>
        <v>N/A</v>
      </c>
      <c r="G70" s="37">
        <v>18.333333332999999</v>
      </c>
      <c r="H70" s="9" t="str">
        <f t="shared" si="12"/>
        <v>N/A</v>
      </c>
      <c r="I70" s="10">
        <v>-14.2</v>
      </c>
      <c r="J70" s="10">
        <v>-41.8</v>
      </c>
      <c r="K70" s="9" t="str">
        <f t="shared" si="9"/>
        <v>No</v>
      </c>
    </row>
    <row r="71" spans="1:11" x14ac:dyDescent="0.25">
      <c r="A71" s="89" t="s">
        <v>891</v>
      </c>
      <c r="B71" s="35" t="s">
        <v>213</v>
      </c>
      <c r="C71" s="91">
        <v>2771.5</v>
      </c>
      <c r="D71" s="9" t="str">
        <f t="shared" si="10"/>
        <v>N/A</v>
      </c>
      <c r="E71" s="37">
        <v>5173.8181818000003</v>
      </c>
      <c r="F71" s="9" t="str">
        <f t="shared" si="11"/>
        <v>N/A</v>
      </c>
      <c r="G71" s="37">
        <v>2721.5714286000002</v>
      </c>
      <c r="H71" s="9" t="str">
        <f t="shared" si="12"/>
        <v>N/A</v>
      </c>
      <c r="I71" s="10">
        <v>86.68</v>
      </c>
      <c r="J71" s="10">
        <v>-47.4</v>
      </c>
      <c r="K71" s="9" t="str">
        <f t="shared" si="9"/>
        <v>No</v>
      </c>
    </row>
    <row r="72" spans="1:11" ht="25" x14ac:dyDescent="0.25">
      <c r="A72" s="89" t="s">
        <v>892</v>
      </c>
      <c r="B72" s="35" t="s">
        <v>213</v>
      </c>
      <c r="C72" s="91">
        <v>1621.9338181000001</v>
      </c>
      <c r="D72" s="9" t="str">
        <f t="shared" si="10"/>
        <v>N/A</v>
      </c>
      <c r="E72" s="37">
        <v>1710.1146858</v>
      </c>
      <c r="F72" s="9" t="str">
        <f t="shared" si="11"/>
        <v>N/A</v>
      </c>
      <c r="G72" s="37">
        <v>1866.6</v>
      </c>
      <c r="H72" s="9" t="str">
        <f t="shared" si="12"/>
        <v>N/A</v>
      </c>
      <c r="I72" s="10">
        <v>5.4370000000000003</v>
      </c>
      <c r="J72" s="10">
        <v>9.1509999999999998</v>
      </c>
      <c r="K72" s="9" t="str">
        <f t="shared" si="9"/>
        <v>Yes</v>
      </c>
    </row>
    <row r="73" spans="1:11" x14ac:dyDescent="0.25">
      <c r="A73" s="89" t="s">
        <v>893</v>
      </c>
      <c r="B73" s="35" t="s">
        <v>213</v>
      </c>
      <c r="C73" s="91">
        <v>213.28452935999999</v>
      </c>
      <c r="D73" s="9" t="str">
        <f t="shared" si="10"/>
        <v>N/A</v>
      </c>
      <c r="E73" s="37">
        <v>210.38886067999999</v>
      </c>
      <c r="F73" s="9" t="str">
        <f t="shared" si="11"/>
        <v>N/A</v>
      </c>
      <c r="G73" s="37">
        <v>219.77673242</v>
      </c>
      <c r="H73" s="9" t="str">
        <f t="shared" si="12"/>
        <v>N/A</v>
      </c>
      <c r="I73" s="10">
        <v>-1.36</v>
      </c>
      <c r="J73" s="10">
        <v>4.4619999999999997</v>
      </c>
      <c r="K73" s="9" t="str">
        <f t="shared" si="9"/>
        <v>Yes</v>
      </c>
    </row>
    <row r="74" spans="1:11" x14ac:dyDescent="0.25">
      <c r="A74" s="89" t="s">
        <v>894</v>
      </c>
      <c r="B74" s="35" t="s">
        <v>213</v>
      </c>
      <c r="C74" s="91">
        <v>388.46384881</v>
      </c>
      <c r="D74" s="9" t="str">
        <f t="shared" si="10"/>
        <v>N/A</v>
      </c>
      <c r="E74" s="37">
        <v>406.11498683000002</v>
      </c>
      <c r="F74" s="9" t="str">
        <f>IF($B74="N/A","N/A",IF(E74&gt;15,"No",IF(E74&lt;-15,"No","Yes")))</f>
        <v>N/A</v>
      </c>
      <c r="G74" s="37">
        <v>388.25968999000003</v>
      </c>
      <c r="H74" s="9" t="str">
        <f t="shared" si="12"/>
        <v>N/A</v>
      </c>
      <c r="I74" s="10">
        <v>4.5439999999999996</v>
      </c>
      <c r="J74" s="10">
        <v>-4.4000000000000004</v>
      </c>
      <c r="K74" s="9" t="str">
        <f t="shared" si="9"/>
        <v>Yes</v>
      </c>
    </row>
    <row r="75" spans="1:11" x14ac:dyDescent="0.25">
      <c r="A75" s="89" t="s">
        <v>895</v>
      </c>
      <c r="B75" s="35" t="s">
        <v>213</v>
      </c>
      <c r="C75" s="88">
        <v>2.14759193E-2</v>
      </c>
      <c r="D75" s="9" t="str">
        <f t="shared" ref="D75:D80" si="13">IF($B75="N/A","N/A",IF(C75&gt;15,"No",IF(C75&lt;-15,"No","Yes")))</f>
        <v>N/A</v>
      </c>
      <c r="E75" s="8">
        <v>6.7197812000000003E-3</v>
      </c>
      <c r="F75" s="9" t="str">
        <f>IF($B75="N/A","N/A",IF(E75&gt;15,"No",IF(E75&lt;-15,"No","Yes")))</f>
        <v>N/A</v>
      </c>
      <c r="G75" s="8">
        <v>2.390556E-4</v>
      </c>
      <c r="H75" s="9" t="str">
        <f t="shared" si="12"/>
        <v>N/A</v>
      </c>
      <c r="I75" s="10">
        <v>-68.7</v>
      </c>
      <c r="J75" s="10">
        <v>-96.4</v>
      </c>
      <c r="K75" s="9" t="str">
        <f t="shared" ref="K75:K80" si="14">IF(J75="Div by 0", "N/A", IF(J75="N/A","N/A", IF(J75&gt;30, "No", IF(J75&lt;-30, "No", "Yes"))))</f>
        <v>No</v>
      </c>
    </row>
    <row r="76" spans="1:11" x14ac:dyDescent="0.25">
      <c r="A76" s="89" t="s">
        <v>896</v>
      </c>
      <c r="B76" s="35" t="s">
        <v>213</v>
      </c>
      <c r="C76" s="88">
        <v>0</v>
      </c>
      <c r="D76" s="9" t="str">
        <f t="shared" si="13"/>
        <v>N/A</v>
      </c>
      <c r="E76" s="8">
        <v>0</v>
      </c>
      <c r="F76" s="9" t="str">
        <f t="shared" ref="F76:F86" si="15">IF($B76="N/A","N/A",IF(E76&gt;15,"No",IF(E76&lt;-15,"No","Yes")))</f>
        <v>N/A</v>
      </c>
      <c r="G76" s="8">
        <v>0</v>
      </c>
      <c r="H76" s="9" t="str">
        <f t="shared" si="12"/>
        <v>N/A</v>
      </c>
      <c r="I76" s="10" t="s">
        <v>1745</v>
      </c>
      <c r="J76" s="10" t="s">
        <v>1745</v>
      </c>
      <c r="K76" s="9" t="str">
        <f t="shared" si="14"/>
        <v>N/A</v>
      </c>
    </row>
    <row r="77" spans="1:11" x14ac:dyDescent="0.25">
      <c r="A77" s="89" t="s">
        <v>897</v>
      </c>
      <c r="B77" s="35" t="s">
        <v>213</v>
      </c>
      <c r="C77" s="88">
        <v>0.64799602349999996</v>
      </c>
      <c r="D77" s="9" t="str">
        <f t="shared" si="13"/>
        <v>N/A</v>
      </c>
      <c r="E77" s="8">
        <v>0.23330036509999999</v>
      </c>
      <c r="F77" s="9" t="str">
        <f t="shared" si="15"/>
        <v>N/A</v>
      </c>
      <c r="G77" s="8">
        <v>5.1396951000000001E-3</v>
      </c>
      <c r="H77" s="9" t="str">
        <f t="shared" si="12"/>
        <v>N/A</v>
      </c>
      <c r="I77" s="10">
        <v>-64</v>
      </c>
      <c r="J77" s="10">
        <v>-97.8</v>
      </c>
      <c r="K77" s="9" t="str">
        <f t="shared" si="14"/>
        <v>No</v>
      </c>
    </row>
    <row r="78" spans="1:11" x14ac:dyDescent="0.25">
      <c r="A78" s="89" t="s">
        <v>898</v>
      </c>
      <c r="B78" s="35" t="s">
        <v>213</v>
      </c>
      <c r="C78" s="88">
        <v>0</v>
      </c>
      <c r="D78" s="9" t="str">
        <f t="shared" si="13"/>
        <v>N/A</v>
      </c>
      <c r="E78" s="8">
        <v>0</v>
      </c>
      <c r="F78" s="9" t="str">
        <f t="shared" si="15"/>
        <v>N/A</v>
      </c>
      <c r="G78" s="8">
        <v>0</v>
      </c>
      <c r="H78" s="9" t="str">
        <f t="shared" si="12"/>
        <v>N/A</v>
      </c>
      <c r="I78" s="10" t="s">
        <v>1745</v>
      </c>
      <c r="J78" s="10" t="s">
        <v>1745</v>
      </c>
      <c r="K78" s="9" t="str">
        <f t="shared" si="14"/>
        <v>N/A</v>
      </c>
    </row>
    <row r="79" spans="1:11" x14ac:dyDescent="0.25">
      <c r="A79" s="89" t="s">
        <v>899</v>
      </c>
      <c r="B79" s="35" t="s">
        <v>213</v>
      </c>
      <c r="C79" s="88">
        <v>11.046970035999999</v>
      </c>
      <c r="D79" s="9" t="str">
        <f t="shared" si="13"/>
        <v>N/A</v>
      </c>
      <c r="E79" s="8">
        <v>9.3059183657000002</v>
      </c>
      <c r="F79" s="9" t="str">
        <f t="shared" si="15"/>
        <v>N/A</v>
      </c>
      <c r="G79" s="8">
        <v>8.5274116076999995</v>
      </c>
      <c r="H79" s="9" t="str">
        <f t="shared" si="12"/>
        <v>N/A</v>
      </c>
      <c r="I79" s="10">
        <v>-15.8</v>
      </c>
      <c r="J79" s="10">
        <v>-8.3699999999999992</v>
      </c>
      <c r="K79" s="9" t="str">
        <f t="shared" si="14"/>
        <v>Yes</v>
      </c>
    </row>
    <row r="80" spans="1:11" ht="25" x14ac:dyDescent="0.25">
      <c r="A80" s="89" t="s">
        <v>900</v>
      </c>
      <c r="B80" s="35" t="s">
        <v>213</v>
      </c>
      <c r="C80" s="93">
        <v>11.046970035999999</v>
      </c>
      <c r="D80" s="9" t="str">
        <f t="shared" si="13"/>
        <v>N/A</v>
      </c>
      <c r="E80" s="93">
        <v>9.3059183657000002</v>
      </c>
      <c r="F80" s="9" t="str">
        <f t="shared" si="15"/>
        <v>N/A</v>
      </c>
      <c r="G80" s="93">
        <v>8.5274116076999995</v>
      </c>
      <c r="H80" s="9" t="str">
        <f t="shared" si="12"/>
        <v>N/A</v>
      </c>
      <c r="I80" s="10">
        <v>-15.8</v>
      </c>
      <c r="J80" s="94">
        <v>-8.3699999999999992</v>
      </c>
      <c r="K80" s="9" t="str">
        <f t="shared" si="14"/>
        <v>Yes</v>
      </c>
    </row>
    <row r="81" spans="1:11" x14ac:dyDescent="0.25">
      <c r="A81" s="89" t="s">
        <v>901</v>
      </c>
      <c r="B81" s="35" t="s">
        <v>213</v>
      </c>
      <c r="C81" s="95">
        <v>135.43109541000001</v>
      </c>
      <c r="D81" s="9" t="str">
        <f t="shared" ref="D81:D86" si="16">IF($B81="N/A","N/A",IF(C81&gt;15,"No",IF(C81&lt;-15,"No","Yes")))</f>
        <v>N/A</v>
      </c>
      <c r="E81" s="96">
        <v>133.56310680000001</v>
      </c>
      <c r="F81" s="9" t="str">
        <f t="shared" si="15"/>
        <v>N/A</v>
      </c>
      <c r="G81" s="96">
        <v>76</v>
      </c>
      <c r="H81" s="9" t="str">
        <f>IF($B81="N/A","N/A",IF(G81&gt;15,"No",IF(G81&lt;-15,"No","Yes")))</f>
        <v>N/A</v>
      </c>
      <c r="I81" s="10">
        <v>-1.38</v>
      </c>
      <c r="J81" s="10">
        <v>-43.1</v>
      </c>
      <c r="K81" s="9" t="str">
        <f t="shared" ref="K81:K86" si="17">IF(J81="Div by 0", "N/A", IF(J81="N/A","N/A", IF(J81&gt;30, "No", IF(J81&lt;-30, "No", "Yes"))))</f>
        <v>No</v>
      </c>
    </row>
    <row r="82" spans="1:11" x14ac:dyDescent="0.25">
      <c r="A82" s="89" t="s">
        <v>902</v>
      </c>
      <c r="B82" s="35" t="s">
        <v>213</v>
      </c>
      <c r="C82" s="95" t="s">
        <v>1745</v>
      </c>
      <c r="D82" s="9" t="str">
        <f t="shared" si="16"/>
        <v>N/A</v>
      </c>
      <c r="E82" s="96" t="s">
        <v>1745</v>
      </c>
      <c r="F82" s="9" t="str">
        <f t="shared" si="15"/>
        <v>N/A</v>
      </c>
      <c r="G82" s="96" t="s">
        <v>1745</v>
      </c>
      <c r="H82" s="9" t="str">
        <f t="shared" si="12"/>
        <v>N/A</v>
      </c>
      <c r="I82" s="10" t="s">
        <v>1745</v>
      </c>
      <c r="J82" s="10" t="s">
        <v>1745</v>
      </c>
      <c r="K82" s="9" t="str">
        <f t="shared" si="17"/>
        <v>N/A</v>
      </c>
    </row>
    <row r="83" spans="1:11" x14ac:dyDescent="0.25">
      <c r="A83" s="89" t="s">
        <v>903</v>
      </c>
      <c r="B83" s="35" t="s">
        <v>213</v>
      </c>
      <c r="C83" s="95">
        <v>179.35226607000001</v>
      </c>
      <c r="D83" s="9" t="str">
        <f t="shared" si="16"/>
        <v>N/A</v>
      </c>
      <c r="E83" s="96">
        <v>188.90324385</v>
      </c>
      <c r="F83" s="9" t="str">
        <f t="shared" si="15"/>
        <v>N/A</v>
      </c>
      <c r="G83" s="96">
        <v>205.29069766999999</v>
      </c>
      <c r="H83" s="9" t="str">
        <f t="shared" si="12"/>
        <v>N/A</v>
      </c>
      <c r="I83" s="10">
        <v>5.3250000000000002</v>
      </c>
      <c r="J83" s="10">
        <v>8.6750000000000007</v>
      </c>
      <c r="K83" s="9" t="str">
        <f t="shared" si="17"/>
        <v>Yes</v>
      </c>
    </row>
    <row r="84" spans="1:11" x14ac:dyDescent="0.25">
      <c r="A84" s="89" t="s">
        <v>904</v>
      </c>
      <c r="B84" s="35" t="s">
        <v>213</v>
      </c>
      <c r="C84" s="95" t="s">
        <v>1745</v>
      </c>
      <c r="D84" s="9" t="str">
        <f t="shared" si="16"/>
        <v>N/A</v>
      </c>
      <c r="E84" s="96" t="s">
        <v>1745</v>
      </c>
      <c r="F84" s="9" t="str">
        <f t="shared" si="15"/>
        <v>N/A</v>
      </c>
      <c r="G84" s="96" t="s">
        <v>1745</v>
      </c>
      <c r="H84" s="9" t="str">
        <f t="shared" si="12"/>
        <v>N/A</v>
      </c>
      <c r="I84" s="10" t="s">
        <v>1745</v>
      </c>
      <c r="J84" s="10" t="s">
        <v>1745</v>
      </c>
      <c r="K84" s="9" t="str">
        <f t="shared" si="17"/>
        <v>N/A</v>
      </c>
    </row>
    <row r="85" spans="1:11" x14ac:dyDescent="0.25">
      <c r="A85" s="89" t="s">
        <v>905</v>
      </c>
      <c r="B85" s="35" t="s">
        <v>213</v>
      </c>
      <c r="C85" s="95">
        <v>641.69165086999999</v>
      </c>
      <c r="D85" s="9" t="str">
        <f t="shared" si="16"/>
        <v>N/A</v>
      </c>
      <c r="E85" s="96">
        <v>677.35463403999995</v>
      </c>
      <c r="F85" s="9" t="str">
        <f t="shared" si="15"/>
        <v>N/A</v>
      </c>
      <c r="G85" s="96">
        <v>682.78642463999995</v>
      </c>
      <c r="H85" s="9" t="str">
        <f t="shared" si="12"/>
        <v>N/A</v>
      </c>
      <c r="I85" s="10">
        <v>5.5579999999999998</v>
      </c>
      <c r="J85" s="10">
        <v>0.80189999999999995</v>
      </c>
      <c r="K85" s="9" t="str">
        <f t="shared" si="17"/>
        <v>Yes</v>
      </c>
    </row>
    <row r="86" spans="1:11" ht="25" x14ac:dyDescent="0.25">
      <c r="A86" s="89" t="s">
        <v>906</v>
      </c>
      <c r="B86" s="35" t="s">
        <v>213</v>
      </c>
      <c r="C86" s="97">
        <v>641.69165086999999</v>
      </c>
      <c r="D86" s="9" t="str">
        <f t="shared" si="16"/>
        <v>N/A</v>
      </c>
      <c r="E86" s="97">
        <v>677.35463403999995</v>
      </c>
      <c r="F86" s="9" t="str">
        <f t="shared" si="15"/>
        <v>N/A</v>
      </c>
      <c r="G86" s="97">
        <v>682.78642463999995</v>
      </c>
      <c r="H86" s="9" t="str">
        <f t="shared" si="12"/>
        <v>N/A</v>
      </c>
      <c r="I86" s="10">
        <v>5.5579999999999998</v>
      </c>
      <c r="J86" s="10">
        <v>0.80189999999999995</v>
      </c>
      <c r="K86" s="9" t="str">
        <f t="shared" si="17"/>
        <v>Yes</v>
      </c>
    </row>
    <row r="87" spans="1:11" x14ac:dyDescent="0.25">
      <c r="A87" s="89" t="s">
        <v>32</v>
      </c>
      <c r="B87" s="35" t="s">
        <v>266</v>
      </c>
      <c r="C87" s="88">
        <v>34.231325245999997</v>
      </c>
      <c r="D87" s="9" t="str">
        <f>IF($B87="N/A","N/A",IF(C87&gt;60,"Yes","No"))</f>
        <v>No</v>
      </c>
      <c r="E87" s="8">
        <v>26.603418085000001</v>
      </c>
      <c r="F87" s="9" t="str">
        <f>IF($B87="N/A","N/A",IF(E87&gt;60,"Yes","No"))</f>
        <v>No</v>
      </c>
      <c r="G87" s="8">
        <v>27.268712225000002</v>
      </c>
      <c r="H87" s="9" t="str">
        <f>IF($B87="N/A","N/A",IF(G87&gt;60,"Yes","No"))</f>
        <v>No</v>
      </c>
      <c r="I87" s="10">
        <v>-22.3</v>
      </c>
      <c r="J87" s="10">
        <v>2.5009999999999999</v>
      </c>
      <c r="K87" s="9" t="str">
        <f t="shared" ref="K87:K105" si="18">IF(J87="Div by 0", "N/A", IF(J87="N/A","N/A", IF(J87&gt;30, "No", IF(J87&lt;-30, "No", "Yes"))))</f>
        <v>Yes</v>
      </c>
    </row>
    <row r="88" spans="1:11" x14ac:dyDescent="0.25">
      <c r="A88" s="89" t="s">
        <v>39</v>
      </c>
      <c r="B88" s="35" t="s">
        <v>267</v>
      </c>
      <c r="C88" s="88">
        <v>99.979210397000003</v>
      </c>
      <c r="D88" s="9" t="str">
        <f>IF($B88="N/A","N/A",IF(C88&gt;100,"No",IF(C88&lt;85,"No","Yes")))</f>
        <v>Yes</v>
      </c>
      <c r="E88" s="8">
        <v>99.995676236999998</v>
      </c>
      <c r="F88" s="9" t="str">
        <f>IF($B88="N/A","N/A",IF(E88&gt;100,"No",IF(E88&lt;85,"No","Yes")))</f>
        <v>Yes</v>
      </c>
      <c r="G88" s="8">
        <v>100</v>
      </c>
      <c r="H88" s="9" t="str">
        <f>IF($B88="N/A","N/A",IF(G88&gt;100,"No",IF(G88&lt;85,"No","Yes")))</f>
        <v>Yes</v>
      </c>
      <c r="I88" s="10">
        <v>1.6500000000000001E-2</v>
      </c>
      <c r="J88" s="10">
        <v>4.3E-3</v>
      </c>
      <c r="K88" s="9" t="str">
        <f t="shared" si="18"/>
        <v>Yes</v>
      </c>
    </row>
    <row r="89" spans="1:11" x14ac:dyDescent="0.25">
      <c r="A89" s="89" t="s">
        <v>907</v>
      </c>
      <c r="B89" s="35" t="s">
        <v>213</v>
      </c>
      <c r="C89" s="88">
        <v>10.508219071999999</v>
      </c>
      <c r="D89" s="9" t="str">
        <f>IF($B89="N/A","N/A",IF(C89&gt;15,"No",IF(C89&lt;-15,"No","Yes")))</f>
        <v>N/A</v>
      </c>
      <c r="E89" s="8">
        <v>5.8365663333000004</v>
      </c>
      <c r="F89" s="9" t="str">
        <f>IF($B89="N/A","N/A",IF(E89&gt;15,"No",IF(E89&lt;-15,"No","Yes")))</f>
        <v>N/A</v>
      </c>
      <c r="G89" s="8">
        <v>1.2420168583</v>
      </c>
      <c r="H89" s="9" t="str">
        <f>IF($B89="N/A","N/A",IF(G89&gt;15,"No",IF(G89&lt;-15,"No","Yes")))</f>
        <v>N/A</v>
      </c>
      <c r="I89" s="10">
        <v>-44.5</v>
      </c>
      <c r="J89" s="10">
        <v>-78.7</v>
      </c>
      <c r="K89" s="9" t="str">
        <f t="shared" si="18"/>
        <v>No</v>
      </c>
    </row>
    <row r="90" spans="1:11" x14ac:dyDescent="0.25">
      <c r="A90" s="89" t="s">
        <v>848</v>
      </c>
      <c r="B90" s="35" t="s">
        <v>268</v>
      </c>
      <c r="C90" s="88">
        <v>16.159260450000001</v>
      </c>
      <c r="D90" s="9" t="str">
        <f>IF($B90="N/A","N/A",IF(C90&gt;25,"No",IF(C90&lt;5,"No","Yes")))</f>
        <v>Yes</v>
      </c>
      <c r="E90" s="8">
        <v>19.011266043999999</v>
      </c>
      <c r="F90" s="9" t="str">
        <f>IF($B90="N/A","N/A",IF(E90&gt;25,"No",IF(E90&lt;5,"No","Yes")))</f>
        <v>Yes</v>
      </c>
      <c r="G90" s="8">
        <v>15.513485318000001</v>
      </c>
      <c r="H90" s="9" t="str">
        <f>IF($B90="N/A","N/A",IF(G90&gt;25,"No",IF(G90&lt;5,"No","Yes")))</f>
        <v>Yes</v>
      </c>
      <c r="I90" s="10">
        <v>17.649999999999999</v>
      </c>
      <c r="J90" s="10">
        <v>-18.399999999999999</v>
      </c>
      <c r="K90" s="9" t="str">
        <f t="shared" si="18"/>
        <v>Yes</v>
      </c>
    </row>
    <row r="91" spans="1:11" x14ac:dyDescent="0.25">
      <c r="A91" s="89" t="s">
        <v>849</v>
      </c>
      <c r="B91" s="35" t="s">
        <v>269</v>
      </c>
      <c r="C91" s="88">
        <v>47.693450237</v>
      </c>
      <c r="D91" s="9" t="str">
        <f>IF($B91="N/A","N/A",IF(C91&gt;70,"No",IF(C91&lt;40,"No","Yes")))</f>
        <v>Yes</v>
      </c>
      <c r="E91" s="8">
        <v>45.350120410000002</v>
      </c>
      <c r="F91" s="9" t="str">
        <f>IF($B91="N/A","N/A",IF(E91&gt;70,"No",IF(E91&lt;40,"No","Yes")))</f>
        <v>Yes</v>
      </c>
      <c r="G91" s="8">
        <v>55.790161175000001</v>
      </c>
      <c r="H91" s="9" t="str">
        <f>IF($B91="N/A","N/A",IF(G91&gt;70,"No",IF(G91&lt;40,"No","Yes")))</f>
        <v>Yes</v>
      </c>
      <c r="I91" s="10">
        <v>-4.91</v>
      </c>
      <c r="J91" s="10">
        <v>23.02</v>
      </c>
      <c r="K91" s="9" t="str">
        <f t="shared" si="18"/>
        <v>Yes</v>
      </c>
    </row>
    <row r="92" spans="1:11" x14ac:dyDescent="0.25">
      <c r="A92" s="89" t="s">
        <v>850</v>
      </c>
      <c r="B92" s="35" t="s">
        <v>270</v>
      </c>
      <c r="C92" s="88">
        <v>36.147289313999998</v>
      </c>
      <c r="D92" s="9" t="str">
        <f>IF($B92="N/A","N/A",IF(C92&gt;55,"No",IF(C92&lt;20,"No","Yes")))</f>
        <v>Yes</v>
      </c>
      <c r="E92" s="8">
        <v>35.638613546000002</v>
      </c>
      <c r="F92" s="9" t="str">
        <f>IF($B92="N/A","N/A",IF(E92&gt;55,"No",IF(E92&lt;20,"No","Yes")))</f>
        <v>Yes</v>
      </c>
      <c r="G92" s="8">
        <v>28.696353507000001</v>
      </c>
      <c r="H92" s="9" t="str">
        <f>IF($B92="N/A","N/A",IF(G92&gt;55,"No",IF(G92&lt;20,"No","Yes")))</f>
        <v>Yes</v>
      </c>
      <c r="I92" s="10">
        <v>-1.41</v>
      </c>
      <c r="J92" s="10">
        <v>-19.5</v>
      </c>
      <c r="K92" s="9" t="str">
        <f t="shared" si="18"/>
        <v>Yes</v>
      </c>
    </row>
    <row r="93" spans="1:11" x14ac:dyDescent="0.25">
      <c r="A93" s="89" t="s">
        <v>163</v>
      </c>
      <c r="B93" s="35" t="s">
        <v>246</v>
      </c>
      <c r="C93" s="88">
        <v>98.332694621000002</v>
      </c>
      <c r="D93" s="9" t="str">
        <f>IF($B93="N/A","N/A",IF(C93&gt;95,"Yes","No"))</f>
        <v>Yes</v>
      </c>
      <c r="E93" s="8">
        <v>99.352487101999998</v>
      </c>
      <c r="F93" s="9" t="str">
        <f>IF($B93="N/A","N/A",IF(E93&gt;95,"Yes","No"))</f>
        <v>Yes</v>
      </c>
      <c r="G93" s="8">
        <v>99.970954746000004</v>
      </c>
      <c r="H93" s="9" t="str">
        <f>IF($B93="N/A","N/A",IF(G93&gt;95,"Yes","No"))</f>
        <v>Yes</v>
      </c>
      <c r="I93" s="10">
        <v>1.0369999999999999</v>
      </c>
      <c r="J93" s="10">
        <v>0.62250000000000005</v>
      </c>
      <c r="K93" s="9" t="str">
        <f t="shared" si="18"/>
        <v>Yes</v>
      </c>
    </row>
    <row r="94" spans="1:11" x14ac:dyDescent="0.25">
      <c r="A94" s="89" t="s">
        <v>41</v>
      </c>
      <c r="B94" s="35" t="s">
        <v>213</v>
      </c>
      <c r="C94" s="88">
        <v>0</v>
      </c>
      <c r="D94" s="9" t="str">
        <f>IF($B94="N/A","N/A",IF(C94&gt;15,"No",IF(C94&lt;-15,"No","Yes")))</f>
        <v>N/A</v>
      </c>
      <c r="E94" s="8">
        <v>0</v>
      </c>
      <c r="F94" s="9" t="str">
        <f>IF($B94="N/A","N/A",IF(E94&gt;15,"No",IF(E94&lt;-15,"No","Yes")))</f>
        <v>N/A</v>
      </c>
      <c r="G94" s="8">
        <v>0</v>
      </c>
      <c r="H94" s="9" t="str">
        <f>IF($B94="N/A","N/A",IF(G94&gt;15,"No",IF(G94&lt;-15,"No","Yes")))</f>
        <v>N/A</v>
      </c>
      <c r="I94" s="10" t="s">
        <v>1745</v>
      </c>
      <c r="J94" s="10" t="s">
        <v>1745</v>
      </c>
      <c r="K94" s="9" t="str">
        <f t="shared" si="18"/>
        <v>N/A</v>
      </c>
    </row>
    <row r="95" spans="1:11" x14ac:dyDescent="0.25">
      <c r="A95" s="89" t="s">
        <v>42</v>
      </c>
      <c r="B95" s="35" t="s">
        <v>213</v>
      </c>
      <c r="C95" s="88">
        <v>99.986695372</v>
      </c>
      <c r="D95" s="9" t="str">
        <f>IF($B95="N/A","N/A",IF(C95&gt;15,"No",IF(C95&lt;-15,"No","Yes")))</f>
        <v>N/A</v>
      </c>
      <c r="E95" s="8">
        <v>99.996354135000004</v>
      </c>
      <c r="F95" s="9" t="str">
        <f>IF($B95="N/A","N/A",IF(E95&gt;15,"No",IF(E95&lt;-15,"No","Yes")))</f>
        <v>N/A</v>
      </c>
      <c r="G95" s="8">
        <v>100</v>
      </c>
      <c r="H95" s="9" t="str">
        <f>IF($B95="N/A","N/A",IF(G95&gt;15,"No",IF(G95&lt;-15,"No","Yes")))</f>
        <v>N/A</v>
      </c>
      <c r="I95" s="10">
        <v>9.7000000000000003E-3</v>
      </c>
      <c r="J95" s="10">
        <v>3.5999999999999999E-3</v>
      </c>
      <c r="K95" s="9" t="str">
        <f t="shared" si="18"/>
        <v>Yes</v>
      </c>
    </row>
    <row r="96" spans="1:11" x14ac:dyDescent="0.25">
      <c r="A96" s="89" t="s">
        <v>908</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89" t="s">
        <v>909</v>
      </c>
      <c r="B97" s="35" t="s">
        <v>213</v>
      </c>
      <c r="C97" s="88">
        <v>99.992739274000002</v>
      </c>
      <c r="D97" s="9" t="str">
        <f>IF($B97="N/A","N/A",IF(C97&gt;15,"No",IF(C97&lt;-15,"No","Yes")))</f>
        <v>N/A</v>
      </c>
      <c r="E97" s="8">
        <v>99.997907454</v>
      </c>
      <c r="F97" s="9" t="str">
        <f>IF($B97="N/A","N/A",IF(E97&gt;15,"No",IF(E97&lt;-15,"No","Yes")))</f>
        <v>N/A</v>
      </c>
      <c r="G97" s="8">
        <v>100</v>
      </c>
      <c r="H97" s="9" t="str">
        <f>IF($B97="N/A","N/A",IF(G97&gt;15,"No",IF(G97&lt;-15,"No","Yes")))</f>
        <v>N/A</v>
      </c>
      <c r="I97" s="10">
        <v>5.1999999999999998E-3</v>
      </c>
      <c r="J97" s="10">
        <v>2.0999999999999999E-3</v>
      </c>
      <c r="K97" s="9" t="str">
        <f t="shared" si="18"/>
        <v>Yes</v>
      </c>
    </row>
    <row r="98" spans="1:11" x14ac:dyDescent="0.25">
      <c r="A98" s="89" t="s">
        <v>43</v>
      </c>
      <c r="B98" s="35" t="s">
        <v>223</v>
      </c>
      <c r="C98" s="88">
        <v>99.141159145000003</v>
      </c>
      <c r="D98" s="9" t="str">
        <f>IF($B98="N/A","N/A",IF(C98&gt;100,"No",IF(C98&lt;98,"No","Yes")))</f>
        <v>Yes</v>
      </c>
      <c r="E98" s="8">
        <v>99.407110123999999</v>
      </c>
      <c r="F98" s="9" t="str">
        <f>IF($B98="N/A","N/A",IF(E98&gt;100,"No",IF(E98&lt;98,"No","Yes")))</f>
        <v>Yes</v>
      </c>
      <c r="G98" s="8">
        <v>99.974646880999998</v>
      </c>
      <c r="H98" s="9" t="str">
        <f>IF($B98="N/A","N/A",IF(G98&gt;100,"No",IF(G98&lt;98,"No","Yes")))</f>
        <v>Yes</v>
      </c>
      <c r="I98" s="10">
        <v>0.26829999999999998</v>
      </c>
      <c r="J98" s="10">
        <v>0.57089999999999996</v>
      </c>
      <c r="K98" s="9" t="str">
        <f t="shared" si="18"/>
        <v>Yes</v>
      </c>
    </row>
    <row r="99" spans="1:11" x14ac:dyDescent="0.25">
      <c r="A99" s="89" t="s">
        <v>44</v>
      </c>
      <c r="B99" s="35" t="s">
        <v>213</v>
      </c>
      <c r="C99" s="88">
        <v>11.337923605</v>
      </c>
      <c r="D99" s="9" t="str">
        <f>IF($B99="N/A","N/A",IF(C99&gt;15,"No",IF(C99&lt;-15,"No","Yes")))</f>
        <v>N/A</v>
      </c>
      <c r="E99" s="8">
        <v>7.5544549968999997</v>
      </c>
      <c r="F99" s="9" t="str">
        <f>IF($B99="N/A","N/A",IF(E99&gt;15,"No",IF(E99&lt;-15,"No","Yes")))</f>
        <v>N/A</v>
      </c>
      <c r="G99" s="8">
        <v>4.3724013832999997</v>
      </c>
      <c r="H99" s="9" t="str">
        <f>IF($B99="N/A","N/A",IF(G99&gt;15,"No",IF(G99&lt;-15,"No","Yes")))</f>
        <v>N/A</v>
      </c>
      <c r="I99" s="10">
        <v>-33.4</v>
      </c>
      <c r="J99" s="10">
        <v>-42.1</v>
      </c>
      <c r="K99" s="9" t="str">
        <f t="shared" si="18"/>
        <v>No</v>
      </c>
    </row>
    <row r="100" spans="1:11" x14ac:dyDescent="0.25">
      <c r="A100" s="89" t="s">
        <v>45</v>
      </c>
      <c r="B100" s="35" t="s">
        <v>213</v>
      </c>
      <c r="C100" s="88">
        <v>88.662076395</v>
      </c>
      <c r="D100" s="9" t="str">
        <f>IF($B100="N/A","N/A",IF(C100&gt;15,"No",IF(C100&lt;-15,"No","Yes")))</f>
        <v>N/A</v>
      </c>
      <c r="E100" s="8">
        <v>92.445545003000007</v>
      </c>
      <c r="F100" s="9" t="str">
        <f>IF($B100="N/A","N/A",IF(E100&gt;15,"No",IF(E100&lt;-15,"No","Yes")))</f>
        <v>N/A</v>
      </c>
      <c r="G100" s="8">
        <v>95.627598617000004</v>
      </c>
      <c r="H100" s="9" t="str">
        <f>IF($B100="N/A","N/A",IF(G100&gt;15,"No",IF(G100&lt;-15,"No","Yes")))</f>
        <v>N/A</v>
      </c>
      <c r="I100" s="10">
        <v>4.2670000000000003</v>
      </c>
      <c r="J100" s="10">
        <v>3.4420000000000002</v>
      </c>
      <c r="K100" s="9" t="str">
        <f t="shared" si="18"/>
        <v>Yes</v>
      </c>
    </row>
    <row r="101" spans="1:11" x14ac:dyDescent="0.25">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5">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1745</v>
      </c>
      <c r="J102" s="10" t="s">
        <v>1745</v>
      </c>
      <c r="K102" s="9" t="str">
        <f t="shared" si="18"/>
        <v>N/A</v>
      </c>
    </row>
    <row r="103" spans="1:11" x14ac:dyDescent="0.25">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1745</v>
      </c>
      <c r="J103" s="10" t="s">
        <v>1745</v>
      </c>
      <c r="K103" s="9" t="str">
        <f t="shared" si="18"/>
        <v>N/A</v>
      </c>
    </row>
    <row r="104" spans="1:11" x14ac:dyDescent="0.25">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89" t="s">
        <v>48</v>
      </c>
      <c r="B105" s="60" t="s">
        <v>223</v>
      </c>
      <c r="C105" s="88">
        <v>99.999912957999996</v>
      </c>
      <c r="D105" s="9" t="str">
        <f>IF($B105="N/A","N/A",IF(C105&gt;100,"No",IF(C105&lt;98,"No","Yes")))</f>
        <v>Yes</v>
      </c>
      <c r="E105" s="8">
        <v>100</v>
      </c>
      <c r="F105" s="9" t="str">
        <f>IF($B105="N/A","N/A",IF(E105&gt;100,"No",IF(E105&lt;98,"No","Yes")))</f>
        <v>Yes</v>
      </c>
      <c r="G105" s="8">
        <v>100</v>
      </c>
      <c r="H105" s="9" t="str">
        <f>IF($B105="N/A","N/A",IF(G105&gt;100,"No",IF(G105&lt;98,"No","Yes")))</f>
        <v>Yes</v>
      </c>
      <c r="I105" s="10">
        <v>1E-4</v>
      </c>
      <c r="J105" s="10">
        <v>0</v>
      </c>
      <c r="K105" s="9" t="str">
        <f t="shared" si="18"/>
        <v>Yes</v>
      </c>
    </row>
    <row r="106" spans="1:11" x14ac:dyDescent="0.25">
      <c r="A106" s="89" t="s">
        <v>49</v>
      </c>
      <c r="B106" s="60" t="s">
        <v>213</v>
      </c>
      <c r="C106" s="88">
        <v>1.1865098983</v>
      </c>
      <c r="D106" s="9" t="str">
        <f>IF($B106="N/A","N/A",IF(C106&gt;15,"No",IF(C106&lt;-15,"No","Yes")))</f>
        <v>N/A</v>
      </c>
      <c r="E106" s="8">
        <v>21.713561929000001</v>
      </c>
      <c r="F106" s="9" t="str">
        <f>IF($B106="N/A","N/A",IF(E106&gt;15,"No",IF(E106&lt;-15,"No","Yes")))</f>
        <v>N/A</v>
      </c>
      <c r="G106" s="8">
        <v>1.2721490231999999</v>
      </c>
      <c r="H106" s="9" t="str">
        <f>IF($B106="N/A","N/A",IF(G106&gt;15,"No",IF(G106&lt;-15,"No","Yes")))</f>
        <v>N/A</v>
      </c>
      <c r="I106" s="10">
        <v>1730</v>
      </c>
      <c r="J106" s="10">
        <v>-94.1</v>
      </c>
      <c r="K106" s="9" t="str">
        <f>IF(J106="Div by 0", "N/A", IF(J106="N/A","N/A", IF(J106&gt;30, "No", IF(J106&lt;-30, "No", "Yes"))))</f>
        <v>No</v>
      </c>
    </row>
    <row r="107" spans="1:11" x14ac:dyDescent="0.25">
      <c r="A107" s="89" t="s">
        <v>910</v>
      </c>
      <c r="B107" s="35" t="s">
        <v>213</v>
      </c>
      <c r="C107" s="98">
        <v>86.705950650999995</v>
      </c>
      <c r="D107" s="9" t="str">
        <f t="shared" ref="D107:D130" si="19">IF($B107="N/A","N/A",IF(C107&gt;15,"No",IF(C107&lt;-15,"No","Yes")))</f>
        <v>N/A</v>
      </c>
      <c r="E107" s="9">
        <v>89.126872078999995</v>
      </c>
      <c r="F107" s="9" t="str">
        <f t="shared" ref="F107:F130" si="20">IF($B107="N/A","N/A",IF(E107&gt;15,"No",IF(E107&lt;-15,"No","Yes")))</f>
        <v>N/A</v>
      </c>
      <c r="G107" s="8">
        <v>90.033413995000004</v>
      </c>
      <c r="H107" s="9" t="str">
        <f t="shared" ref="H107:H130" si="21">IF($B107="N/A","N/A",IF(G107&gt;15,"No",IF(G107&lt;-15,"No","Yes")))</f>
        <v>N/A</v>
      </c>
      <c r="I107" s="10">
        <v>2.7919999999999998</v>
      </c>
      <c r="J107" s="10">
        <v>1.0169999999999999</v>
      </c>
      <c r="K107" s="9" t="str">
        <f t="shared" ref="K107:K130" si="22">IF(J107="Div by 0", "N/A", IF(J107="N/A","N/A", IF(J107&gt;30, "No", IF(J107&lt;-30, "No", "Yes"))))</f>
        <v>Yes</v>
      </c>
    </row>
    <row r="108" spans="1:11" x14ac:dyDescent="0.25">
      <c r="A108" s="89" t="s">
        <v>911</v>
      </c>
      <c r="B108" s="35" t="s">
        <v>213</v>
      </c>
      <c r="C108" s="98">
        <v>2.2470793129</v>
      </c>
      <c r="D108" s="35" t="s">
        <v>213</v>
      </c>
      <c r="E108" s="9">
        <v>1.5672095554000001</v>
      </c>
      <c r="F108" s="35" t="s">
        <v>213</v>
      </c>
      <c r="G108" s="8">
        <v>1.4391743976</v>
      </c>
      <c r="H108" s="35" t="s">
        <v>213</v>
      </c>
      <c r="I108" s="10">
        <v>-30.3</v>
      </c>
      <c r="J108" s="10">
        <v>-8.17</v>
      </c>
      <c r="K108" s="9" t="str">
        <f t="shared" si="22"/>
        <v>Yes</v>
      </c>
    </row>
    <row r="109" spans="1:11" x14ac:dyDescent="0.25">
      <c r="A109" s="89" t="s">
        <v>912</v>
      </c>
      <c r="B109" s="35" t="s">
        <v>213</v>
      </c>
      <c r="C109" s="98">
        <v>0</v>
      </c>
      <c r="D109" s="9" t="str">
        <f t="shared" si="19"/>
        <v>N/A</v>
      </c>
      <c r="E109" s="9">
        <v>0</v>
      </c>
      <c r="F109" s="9" t="str">
        <f t="shared" si="20"/>
        <v>N/A</v>
      </c>
      <c r="G109" s="8">
        <v>0</v>
      </c>
      <c r="H109" s="9" t="str">
        <f t="shared" si="21"/>
        <v>N/A</v>
      </c>
      <c r="I109" s="10" t="s">
        <v>1745</v>
      </c>
      <c r="J109" s="10" t="s">
        <v>1745</v>
      </c>
      <c r="K109" s="9" t="str">
        <f t="shared" si="22"/>
        <v>N/A</v>
      </c>
    </row>
    <row r="110" spans="1:11" x14ac:dyDescent="0.25">
      <c r="A110" s="89" t="s">
        <v>913</v>
      </c>
      <c r="B110" s="35" t="s">
        <v>213</v>
      </c>
      <c r="C110" s="98">
        <v>0.40219919479999999</v>
      </c>
      <c r="D110" s="9" t="str">
        <f t="shared" si="19"/>
        <v>N/A</v>
      </c>
      <c r="E110" s="9">
        <v>0</v>
      </c>
      <c r="F110" s="9" t="str">
        <f t="shared" si="20"/>
        <v>N/A</v>
      </c>
      <c r="G110" s="8">
        <v>0</v>
      </c>
      <c r="H110" s="9" t="str">
        <f t="shared" si="21"/>
        <v>N/A</v>
      </c>
      <c r="I110" s="10">
        <v>-100</v>
      </c>
      <c r="J110" s="10" t="s">
        <v>1745</v>
      </c>
      <c r="K110" s="9" t="str">
        <f t="shared" si="22"/>
        <v>N/A</v>
      </c>
    </row>
    <row r="111" spans="1:11" x14ac:dyDescent="0.25">
      <c r="A111" s="89" t="s">
        <v>914</v>
      </c>
      <c r="B111" s="35" t="s">
        <v>213</v>
      </c>
      <c r="C111" s="98">
        <v>0</v>
      </c>
      <c r="D111" s="9" t="str">
        <f t="shared" si="19"/>
        <v>N/A</v>
      </c>
      <c r="E111" s="9">
        <v>0</v>
      </c>
      <c r="F111" s="9" t="str">
        <f t="shared" si="20"/>
        <v>N/A</v>
      </c>
      <c r="G111" s="8">
        <v>0</v>
      </c>
      <c r="H111" s="9" t="str">
        <f t="shared" si="21"/>
        <v>N/A</v>
      </c>
      <c r="I111" s="10" t="s">
        <v>1745</v>
      </c>
      <c r="J111" s="10" t="s">
        <v>1745</v>
      </c>
      <c r="K111" s="9" t="str">
        <f t="shared" si="22"/>
        <v>N/A</v>
      </c>
    </row>
    <row r="112" spans="1:11" x14ac:dyDescent="0.25">
      <c r="A112" s="89" t="s">
        <v>915</v>
      </c>
      <c r="B112" s="35" t="s">
        <v>213</v>
      </c>
      <c r="C112" s="98">
        <v>4.7656810299999998E-2</v>
      </c>
      <c r="D112" s="9" t="str">
        <f t="shared" si="19"/>
        <v>N/A</v>
      </c>
      <c r="E112" s="9">
        <v>4.7364671400000002E-2</v>
      </c>
      <c r="F112" s="9" t="str">
        <f t="shared" si="20"/>
        <v>N/A</v>
      </c>
      <c r="G112" s="8">
        <v>4.6018200500000002E-2</v>
      </c>
      <c r="H112" s="9" t="str">
        <f t="shared" si="21"/>
        <v>N/A</v>
      </c>
      <c r="I112" s="10">
        <v>-0.61299999999999999</v>
      </c>
      <c r="J112" s="10">
        <v>-2.84</v>
      </c>
      <c r="K112" s="9" t="str">
        <f t="shared" si="22"/>
        <v>Yes</v>
      </c>
    </row>
    <row r="113" spans="1:11" x14ac:dyDescent="0.25">
      <c r="A113" s="89" t="s">
        <v>916</v>
      </c>
      <c r="B113" s="35" t="s">
        <v>213</v>
      </c>
      <c r="C113" s="98">
        <v>0</v>
      </c>
      <c r="D113" s="9" t="str">
        <f t="shared" si="19"/>
        <v>N/A</v>
      </c>
      <c r="E113" s="9">
        <v>0</v>
      </c>
      <c r="F113" s="9" t="str">
        <f t="shared" si="20"/>
        <v>N/A</v>
      </c>
      <c r="G113" s="8">
        <v>0</v>
      </c>
      <c r="H113" s="9" t="str">
        <f t="shared" si="21"/>
        <v>N/A</v>
      </c>
      <c r="I113" s="10" t="s">
        <v>1745</v>
      </c>
      <c r="J113" s="10" t="s">
        <v>1745</v>
      </c>
      <c r="K113" s="9" t="str">
        <f t="shared" si="22"/>
        <v>N/A</v>
      </c>
    </row>
    <row r="114" spans="1:11" x14ac:dyDescent="0.25">
      <c r="A114" s="89" t="s">
        <v>917</v>
      </c>
      <c r="B114" s="35" t="s">
        <v>213</v>
      </c>
      <c r="C114" s="98">
        <v>0</v>
      </c>
      <c r="D114" s="9" t="str">
        <f t="shared" si="19"/>
        <v>N/A</v>
      </c>
      <c r="E114" s="9">
        <v>2.6096239999999997E-4</v>
      </c>
      <c r="F114" s="9" t="str">
        <f t="shared" si="20"/>
        <v>N/A</v>
      </c>
      <c r="G114" s="8">
        <v>1.195278E-4</v>
      </c>
      <c r="H114" s="9" t="str">
        <f t="shared" si="21"/>
        <v>N/A</v>
      </c>
      <c r="I114" s="10" t="s">
        <v>1745</v>
      </c>
      <c r="J114" s="10">
        <v>-54.2</v>
      </c>
      <c r="K114" s="9" t="str">
        <f t="shared" si="22"/>
        <v>No</v>
      </c>
    </row>
    <row r="115" spans="1:11" x14ac:dyDescent="0.25">
      <c r="A115" s="89" t="s">
        <v>918</v>
      </c>
      <c r="B115" s="35" t="s">
        <v>213</v>
      </c>
      <c r="C115" s="98">
        <v>1.7848537853999999</v>
      </c>
      <c r="D115" s="9" t="str">
        <f t="shared" si="19"/>
        <v>N/A</v>
      </c>
      <c r="E115" s="9">
        <v>1.5005989087</v>
      </c>
      <c r="F115" s="9" t="str">
        <f t="shared" si="20"/>
        <v>N/A</v>
      </c>
      <c r="G115" s="8">
        <v>1.3907058774000001</v>
      </c>
      <c r="H115" s="9" t="str">
        <f t="shared" si="21"/>
        <v>N/A</v>
      </c>
      <c r="I115" s="10">
        <v>-15.9</v>
      </c>
      <c r="J115" s="10">
        <v>-7.32</v>
      </c>
      <c r="K115" s="9" t="str">
        <f t="shared" si="22"/>
        <v>Yes</v>
      </c>
    </row>
    <row r="116" spans="1:11" x14ac:dyDescent="0.25">
      <c r="A116" s="89" t="s">
        <v>919</v>
      </c>
      <c r="B116" s="35" t="s">
        <v>213</v>
      </c>
      <c r="C116" s="98">
        <v>8.4234171000000004E-3</v>
      </c>
      <c r="D116" s="9" t="str">
        <f t="shared" si="19"/>
        <v>N/A</v>
      </c>
      <c r="E116" s="9">
        <v>1.4418171299999999E-2</v>
      </c>
      <c r="F116" s="9" t="str">
        <f t="shared" si="20"/>
        <v>N/A</v>
      </c>
      <c r="G116" s="8">
        <v>9.5622229999999995E-4</v>
      </c>
      <c r="H116" s="9" t="str">
        <f t="shared" si="21"/>
        <v>N/A</v>
      </c>
      <c r="I116" s="10">
        <v>71.17</v>
      </c>
      <c r="J116" s="10">
        <v>-93.4</v>
      </c>
      <c r="K116" s="9" t="str">
        <f t="shared" si="22"/>
        <v>No</v>
      </c>
    </row>
    <row r="117" spans="1:11" x14ac:dyDescent="0.25">
      <c r="A117" s="89" t="s">
        <v>920</v>
      </c>
      <c r="B117" s="35" t="s">
        <v>213</v>
      </c>
      <c r="C117" s="98">
        <v>2.2765989999999999E-4</v>
      </c>
      <c r="D117" s="9" t="str">
        <f t="shared" si="19"/>
        <v>N/A</v>
      </c>
      <c r="E117" s="9">
        <v>7.1764650000000001E-4</v>
      </c>
      <c r="F117" s="9" t="str">
        <f t="shared" si="20"/>
        <v>N/A</v>
      </c>
      <c r="G117" s="8">
        <v>1.195278E-4</v>
      </c>
      <c r="H117" s="9" t="str">
        <f t="shared" si="21"/>
        <v>N/A</v>
      </c>
      <c r="I117" s="10">
        <v>215.2</v>
      </c>
      <c r="J117" s="10">
        <v>-83.3</v>
      </c>
      <c r="K117" s="9" t="str">
        <f t="shared" si="22"/>
        <v>No</v>
      </c>
    </row>
    <row r="118" spans="1:11" x14ac:dyDescent="0.25">
      <c r="A118" s="89" t="s">
        <v>921</v>
      </c>
      <c r="B118" s="35" t="s">
        <v>213</v>
      </c>
      <c r="C118" s="98">
        <v>3.7184454E-3</v>
      </c>
      <c r="D118" s="9" t="str">
        <f t="shared" si="19"/>
        <v>N/A</v>
      </c>
      <c r="E118" s="9">
        <v>3.8491951000000002E-3</v>
      </c>
      <c r="F118" s="9" t="str">
        <f t="shared" si="20"/>
        <v>N/A</v>
      </c>
      <c r="G118" s="8">
        <v>1.2550418E-3</v>
      </c>
      <c r="H118" s="9" t="str">
        <f t="shared" si="21"/>
        <v>N/A</v>
      </c>
      <c r="I118" s="10">
        <v>3.516</v>
      </c>
      <c r="J118" s="10">
        <v>-67.400000000000006</v>
      </c>
      <c r="K118" s="9" t="str">
        <f t="shared" si="22"/>
        <v>No</v>
      </c>
    </row>
    <row r="119" spans="1:11" x14ac:dyDescent="0.25">
      <c r="A119" s="89" t="s">
        <v>922</v>
      </c>
      <c r="B119" s="35" t="s">
        <v>213</v>
      </c>
      <c r="C119" s="98">
        <v>11.046970035999999</v>
      </c>
      <c r="D119" s="9" t="str">
        <f t="shared" si="19"/>
        <v>N/A</v>
      </c>
      <c r="E119" s="9">
        <v>9.3059183657000002</v>
      </c>
      <c r="F119" s="9" t="str">
        <f t="shared" si="20"/>
        <v>N/A</v>
      </c>
      <c r="G119" s="8">
        <v>8.5274116076999995</v>
      </c>
      <c r="H119" s="9" t="str">
        <f t="shared" si="21"/>
        <v>N/A</v>
      </c>
      <c r="I119" s="10">
        <v>-15.8</v>
      </c>
      <c r="J119" s="10">
        <v>-8.3699999999999992</v>
      </c>
      <c r="K119" s="9" t="str">
        <f t="shared" si="22"/>
        <v>Yes</v>
      </c>
    </row>
    <row r="120" spans="1:11" x14ac:dyDescent="0.25">
      <c r="A120" s="89" t="s">
        <v>923</v>
      </c>
      <c r="B120" s="35" t="s">
        <v>213</v>
      </c>
      <c r="C120" s="98">
        <v>0.25892521750000003</v>
      </c>
      <c r="D120" s="9" t="str">
        <f t="shared" si="19"/>
        <v>N/A</v>
      </c>
      <c r="E120" s="9">
        <v>0.27511958600000003</v>
      </c>
      <c r="F120" s="9" t="str">
        <f t="shared" si="20"/>
        <v>N/A</v>
      </c>
      <c r="G120" s="8">
        <v>0.25148647750000003</v>
      </c>
      <c r="H120" s="9" t="str">
        <f t="shared" si="21"/>
        <v>N/A</v>
      </c>
      <c r="I120" s="10">
        <v>6.2539999999999996</v>
      </c>
      <c r="J120" s="10">
        <v>-8.59</v>
      </c>
      <c r="K120" s="9" t="str">
        <f t="shared" si="22"/>
        <v>Yes</v>
      </c>
    </row>
    <row r="121" spans="1:11" x14ac:dyDescent="0.25">
      <c r="A121" s="89" t="s">
        <v>924</v>
      </c>
      <c r="B121" s="35" t="s">
        <v>213</v>
      </c>
      <c r="C121" s="98">
        <v>0</v>
      </c>
      <c r="D121" s="9" t="str">
        <f t="shared" si="19"/>
        <v>N/A</v>
      </c>
      <c r="E121" s="9">
        <v>0</v>
      </c>
      <c r="F121" s="9" t="str">
        <f t="shared" si="20"/>
        <v>N/A</v>
      </c>
      <c r="G121" s="8">
        <v>0</v>
      </c>
      <c r="H121" s="9" t="str">
        <f t="shared" si="21"/>
        <v>N/A</v>
      </c>
      <c r="I121" s="10" t="s">
        <v>1745</v>
      </c>
      <c r="J121" s="10" t="s">
        <v>1745</v>
      </c>
      <c r="K121" s="9" t="str">
        <f t="shared" si="22"/>
        <v>N/A</v>
      </c>
    </row>
    <row r="122" spans="1:11" x14ac:dyDescent="0.25">
      <c r="A122" s="89" t="s">
        <v>925</v>
      </c>
      <c r="B122" s="35" t="s">
        <v>213</v>
      </c>
      <c r="C122" s="98">
        <v>0</v>
      </c>
      <c r="D122" s="9" t="str">
        <f t="shared" si="19"/>
        <v>N/A</v>
      </c>
      <c r="E122" s="9">
        <v>0</v>
      </c>
      <c r="F122" s="9" t="str">
        <f t="shared" si="20"/>
        <v>N/A</v>
      </c>
      <c r="G122" s="8">
        <v>0</v>
      </c>
      <c r="H122" s="9" t="str">
        <f t="shared" si="21"/>
        <v>N/A</v>
      </c>
      <c r="I122" s="10" t="s">
        <v>1745</v>
      </c>
      <c r="J122" s="10" t="s">
        <v>1745</v>
      </c>
      <c r="K122" s="9" t="str">
        <f t="shared" si="22"/>
        <v>N/A</v>
      </c>
    </row>
    <row r="123" spans="1:11" x14ac:dyDescent="0.25">
      <c r="A123" s="89" t="s">
        <v>926</v>
      </c>
      <c r="B123" s="35" t="s">
        <v>213</v>
      </c>
      <c r="C123" s="98">
        <v>3.7343815808</v>
      </c>
      <c r="D123" s="9" t="str">
        <f t="shared" si="19"/>
        <v>N/A</v>
      </c>
      <c r="E123" s="9">
        <v>3.3180061430999999</v>
      </c>
      <c r="F123" s="9" t="str">
        <f t="shared" si="20"/>
        <v>N/A</v>
      </c>
      <c r="G123" s="8">
        <v>3.2734479166999999</v>
      </c>
      <c r="H123" s="9" t="str">
        <f t="shared" si="21"/>
        <v>N/A</v>
      </c>
      <c r="I123" s="10">
        <v>-11.1</v>
      </c>
      <c r="J123" s="10">
        <v>-1.34</v>
      </c>
      <c r="K123" s="9" t="str">
        <f t="shared" si="22"/>
        <v>Yes</v>
      </c>
    </row>
    <row r="124" spans="1:11" x14ac:dyDescent="0.25">
      <c r="A124" s="89" t="s">
        <v>927</v>
      </c>
      <c r="B124" s="35" t="s">
        <v>213</v>
      </c>
      <c r="C124" s="98">
        <v>6.2264988560000001</v>
      </c>
      <c r="D124" s="9" t="str">
        <f t="shared" si="19"/>
        <v>N/A</v>
      </c>
      <c r="E124" s="9">
        <v>5.3209576275000003</v>
      </c>
      <c r="F124" s="9" t="str">
        <f t="shared" si="20"/>
        <v>N/A</v>
      </c>
      <c r="G124" s="8">
        <v>4.9514388457000003</v>
      </c>
      <c r="H124" s="9" t="str">
        <f t="shared" si="21"/>
        <v>N/A</v>
      </c>
      <c r="I124" s="10">
        <v>-14.5</v>
      </c>
      <c r="J124" s="10">
        <v>-6.94</v>
      </c>
      <c r="K124" s="9" t="str">
        <f t="shared" si="22"/>
        <v>Yes</v>
      </c>
    </row>
    <row r="125" spans="1:11" x14ac:dyDescent="0.25">
      <c r="A125" s="89" t="s">
        <v>928</v>
      </c>
      <c r="B125" s="35" t="s">
        <v>213</v>
      </c>
      <c r="C125" s="98">
        <v>0.82443246280000004</v>
      </c>
      <c r="D125" s="9" t="str">
        <f t="shared" si="19"/>
        <v>N/A</v>
      </c>
      <c r="E125" s="9">
        <v>0.39137832500000003</v>
      </c>
      <c r="F125" s="9" t="str">
        <f t="shared" si="20"/>
        <v>N/A</v>
      </c>
      <c r="G125" s="8">
        <v>2.9881949999999998E-4</v>
      </c>
      <c r="H125" s="9" t="str">
        <f t="shared" si="21"/>
        <v>N/A</v>
      </c>
      <c r="I125" s="10">
        <v>-52.5</v>
      </c>
      <c r="J125" s="10">
        <v>-99.9</v>
      </c>
      <c r="K125" s="9" t="str">
        <f t="shared" si="22"/>
        <v>No</v>
      </c>
    </row>
    <row r="126" spans="1:11" x14ac:dyDescent="0.25">
      <c r="A126" s="89" t="s">
        <v>929</v>
      </c>
      <c r="B126" s="35" t="s">
        <v>213</v>
      </c>
      <c r="C126" s="98">
        <v>0</v>
      </c>
      <c r="D126" s="9" t="str">
        <f t="shared" si="19"/>
        <v>N/A</v>
      </c>
      <c r="E126" s="9">
        <v>0</v>
      </c>
      <c r="F126" s="9" t="str">
        <f t="shared" si="20"/>
        <v>N/A</v>
      </c>
      <c r="G126" s="8">
        <v>0</v>
      </c>
      <c r="H126" s="9" t="str">
        <f t="shared" si="21"/>
        <v>N/A</v>
      </c>
      <c r="I126" s="10" t="s">
        <v>1745</v>
      </c>
      <c r="J126" s="10" t="s">
        <v>1745</v>
      </c>
      <c r="K126" s="9" t="str">
        <f t="shared" si="22"/>
        <v>N/A</v>
      </c>
    </row>
    <row r="127" spans="1:11" x14ac:dyDescent="0.25">
      <c r="A127" s="89" t="s">
        <v>930</v>
      </c>
      <c r="B127" s="35" t="s">
        <v>213</v>
      </c>
      <c r="C127" s="98">
        <v>0</v>
      </c>
      <c r="D127" s="9" t="str">
        <f t="shared" si="19"/>
        <v>N/A</v>
      </c>
      <c r="E127" s="9">
        <v>0</v>
      </c>
      <c r="F127" s="9" t="str">
        <f t="shared" si="20"/>
        <v>N/A</v>
      </c>
      <c r="G127" s="8">
        <v>0</v>
      </c>
      <c r="H127" s="9" t="str">
        <f t="shared" si="21"/>
        <v>N/A</v>
      </c>
      <c r="I127" s="10" t="s">
        <v>1745</v>
      </c>
      <c r="J127" s="10" t="s">
        <v>1745</v>
      </c>
      <c r="K127" s="9" t="str">
        <f t="shared" si="22"/>
        <v>N/A</v>
      </c>
    </row>
    <row r="128" spans="1:11" x14ac:dyDescent="0.25">
      <c r="A128" s="89" t="s">
        <v>931</v>
      </c>
      <c r="B128" s="35" t="s">
        <v>213</v>
      </c>
      <c r="C128" s="98">
        <v>0</v>
      </c>
      <c r="D128" s="9" t="str">
        <f t="shared" si="19"/>
        <v>N/A</v>
      </c>
      <c r="E128" s="9">
        <v>0</v>
      </c>
      <c r="F128" s="9" t="str">
        <f t="shared" si="20"/>
        <v>N/A</v>
      </c>
      <c r="G128" s="8">
        <v>5.0141909399999997E-2</v>
      </c>
      <c r="H128" s="9" t="str">
        <f t="shared" si="21"/>
        <v>N/A</v>
      </c>
      <c r="I128" s="10" t="s">
        <v>1745</v>
      </c>
      <c r="J128" s="10" t="s">
        <v>1745</v>
      </c>
      <c r="K128" s="9" t="str">
        <f t="shared" si="22"/>
        <v>N/A</v>
      </c>
    </row>
    <row r="129" spans="1:11" x14ac:dyDescent="0.25">
      <c r="A129" s="89" t="s">
        <v>932</v>
      </c>
      <c r="B129" s="35" t="s">
        <v>213</v>
      </c>
      <c r="C129" s="98">
        <v>0</v>
      </c>
      <c r="D129" s="9" t="str">
        <f t="shared" si="19"/>
        <v>N/A</v>
      </c>
      <c r="E129" s="9">
        <v>0</v>
      </c>
      <c r="F129" s="9" t="str">
        <f t="shared" si="20"/>
        <v>N/A</v>
      </c>
      <c r="G129" s="8">
        <v>0</v>
      </c>
      <c r="H129" s="9" t="str">
        <f t="shared" si="21"/>
        <v>N/A</v>
      </c>
      <c r="I129" s="10" t="s">
        <v>1745</v>
      </c>
      <c r="J129" s="10" t="s">
        <v>1745</v>
      </c>
      <c r="K129" s="9" t="str">
        <f t="shared" si="22"/>
        <v>N/A</v>
      </c>
    </row>
    <row r="130" spans="1:11" x14ac:dyDescent="0.25">
      <c r="A130" s="89" t="s">
        <v>933</v>
      </c>
      <c r="B130" s="35" t="s">
        <v>213</v>
      </c>
      <c r="C130" s="98">
        <v>2.7319190999999998E-3</v>
      </c>
      <c r="D130" s="9" t="str">
        <f t="shared" si="19"/>
        <v>N/A</v>
      </c>
      <c r="E130" s="9">
        <v>4.5668420000000002E-4</v>
      </c>
      <c r="F130" s="9" t="str">
        <f t="shared" si="20"/>
        <v>N/A</v>
      </c>
      <c r="G130" s="8">
        <v>5.9763899999999996E-4</v>
      </c>
      <c r="H130" s="9" t="str">
        <f t="shared" si="21"/>
        <v>N/A</v>
      </c>
      <c r="I130" s="10">
        <v>-83.3</v>
      </c>
      <c r="J130" s="10">
        <v>30.86</v>
      </c>
      <c r="K130" s="9" t="str">
        <f t="shared" si="22"/>
        <v>No</v>
      </c>
    </row>
    <row r="131" spans="1:11" ht="12" customHeight="1" x14ac:dyDescent="0.25">
      <c r="A131" s="163" t="s">
        <v>1633</v>
      </c>
      <c r="B131" s="164"/>
      <c r="C131" s="164"/>
      <c r="D131" s="164"/>
      <c r="E131" s="164"/>
      <c r="F131" s="164"/>
      <c r="G131" s="164"/>
      <c r="H131" s="164"/>
      <c r="I131" s="164"/>
      <c r="J131" s="164"/>
      <c r="K131" s="165"/>
    </row>
    <row r="132" spans="1:11" x14ac:dyDescent="0.25">
      <c r="A132" s="156" t="s">
        <v>1631</v>
      </c>
      <c r="B132" s="157"/>
      <c r="C132" s="157"/>
      <c r="D132" s="157"/>
      <c r="E132" s="157"/>
      <c r="F132" s="157"/>
      <c r="G132" s="157"/>
      <c r="H132" s="157"/>
      <c r="I132" s="157"/>
      <c r="J132" s="157"/>
      <c r="K132" s="158"/>
    </row>
    <row r="133" spans="1:11" x14ac:dyDescent="0.25">
      <c r="A133" s="159" t="s">
        <v>1732</v>
      </c>
      <c r="B133" s="159"/>
      <c r="C133" s="159"/>
      <c r="D133" s="159"/>
      <c r="E133" s="159"/>
      <c r="F133" s="159"/>
      <c r="G133" s="159"/>
      <c r="H133" s="159"/>
      <c r="I133" s="159"/>
      <c r="J133" s="159"/>
      <c r="K133" s="16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sqref="A1:K1"/>
    </sheetView>
  </sheetViews>
  <sheetFormatPr defaultColWidth="9.1796875" defaultRowHeight="12.5" x14ac:dyDescent="0.25"/>
  <cols>
    <col min="1" max="1" width="77.26953125" style="90" customWidth="1"/>
    <col min="2" max="2" width="9.453125" style="21"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21"/>
  </cols>
  <sheetData>
    <row r="1" spans="1:11" s="20" customFormat="1" ht="18.75" customHeight="1" x14ac:dyDescent="0.25">
      <c r="A1" s="147" t="s">
        <v>1723</v>
      </c>
      <c r="B1" s="148"/>
      <c r="C1" s="148"/>
      <c r="D1" s="148"/>
      <c r="E1" s="148"/>
      <c r="F1" s="148"/>
      <c r="G1" s="148"/>
      <c r="H1" s="148"/>
      <c r="I1" s="148"/>
      <c r="J1" s="148"/>
      <c r="K1" s="149"/>
    </row>
    <row r="2" spans="1:11" ht="13" x14ac:dyDescent="0.3">
      <c r="A2" s="153" t="s">
        <v>1585</v>
      </c>
      <c r="B2" s="154"/>
      <c r="C2" s="154"/>
      <c r="D2" s="154"/>
      <c r="E2" s="154"/>
      <c r="F2" s="154"/>
      <c r="G2" s="154"/>
      <c r="H2" s="154"/>
      <c r="I2" s="154"/>
      <c r="J2" s="154"/>
      <c r="K2" s="155"/>
    </row>
    <row r="3" spans="1:11" ht="13" x14ac:dyDescent="0.3">
      <c r="A3" s="153" t="s">
        <v>1744</v>
      </c>
      <c r="B3" s="161"/>
      <c r="C3" s="161"/>
      <c r="D3" s="161"/>
      <c r="E3" s="161"/>
      <c r="F3" s="161"/>
      <c r="G3" s="161"/>
      <c r="H3" s="161"/>
      <c r="I3" s="161"/>
      <c r="J3" s="161"/>
      <c r="K3" s="162"/>
    </row>
    <row r="4" spans="1:11" ht="13.5" customHeight="1" x14ac:dyDescent="0.3">
      <c r="A4" s="150" t="s">
        <v>648</v>
      </c>
      <c r="B4" s="151"/>
      <c r="C4" s="151"/>
      <c r="D4" s="151"/>
      <c r="E4" s="151"/>
      <c r="F4" s="151"/>
      <c r="G4" s="151"/>
      <c r="H4" s="151"/>
      <c r="I4" s="151"/>
      <c r="J4" s="151"/>
      <c r="K4" s="152"/>
    </row>
    <row r="5" spans="1:11" ht="52" x14ac:dyDescent="0.3">
      <c r="A5" s="22" t="s">
        <v>11</v>
      </c>
      <c r="B5" s="23" t="s">
        <v>212</v>
      </c>
      <c r="C5" s="23" t="s">
        <v>649</v>
      </c>
      <c r="D5" s="23" t="s">
        <v>1724</v>
      </c>
      <c r="E5" s="23" t="s">
        <v>1694</v>
      </c>
      <c r="F5" s="23" t="s">
        <v>1721</v>
      </c>
      <c r="G5" s="23" t="s">
        <v>1718</v>
      </c>
      <c r="H5" s="23" t="s">
        <v>1719</v>
      </c>
      <c r="I5" s="24" t="s">
        <v>1725</v>
      </c>
      <c r="J5" s="24" t="s">
        <v>1722</v>
      </c>
      <c r="K5" s="23" t="s">
        <v>650</v>
      </c>
    </row>
    <row r="6" spans="1:11" x14ac:dyDescent="0.25">
      <c r="A6" s="89" t="s">
        <v>12</v>
      </c>
      <c r="B6" s="35" t="s">
        <v>213</v>
      </c>
      <c r="C6" s="87">
        <v>2777</v>
      </c>
      <c r="D6" s="9" t="str">
        <f>IF($B6="N/A","N/A",IF(C6&gt;15,"No",IF(C6&lt;-15,"No","Yes")))</f>
        <v>N/A</v>
      </c>
      <c r="E6" s="36">
        <v>2209</v>
      </c>
      <c r="F6" s="9" t="str">
        <f>IF($B6="N/A","N/A",IF(E6&gt;15,"No",IF(E6&lt;-15,"No","Yes")))</f>
        <v>N/A</v>
      </c>
      <c r="G6" s="36">
        <v>1549</v>
      </c>
      <c r="H6" s="9" t="str">
        <f>IF($B6="N/A","N/A",IF(G6&gt;15,"No",IF(G6&lt;-15,"No","Yes")))</f>
        <v>N/A</v>
      </c>
      <c r="I6" s="10">
        <v>-20.5</v>
      </c>
      <c r="J6" s="10">
        <v>-29.9</v>
      </c>
      <c r="K6" s="9" t="str">
        <f t="shared" ref="K6:K13" si="0">IF(J6="Div by 0", "N/A", IF(J6="N/A","N/A", IF(J6&gt;30, "No", IF(J6&lt;-30, "No", "Yes"))))</f>
        <v>Yes</v>
      </c>
    </row>
    <row r="7" spans="1:11" x14ac:dyDescent="0.25">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89" t="s">
        <v>29</v>
      </c>
      <c r="B8" s="35" t="s">
        <v>217</v>
      </c>
      <c r="C8" s="8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89" t="s">
        <v>851</v>
      </c>
      <c r="B9" s="35" t="s">
        <v>213</v>
      </c>
      <c r="C9" s="91">
        <v>43.640619373</v>
      </c>
      <c r="D9" s="9" t="str">
        <f t="shared" ref="D9:D17" si="1">IF($B9="N/A","N/A",IF(C9&gt;15,"No",IF(C9&lt;-15,"No","Yes")))</f>
        <v>N/A</v>
      </c>
      <c r="E9" s="37">
        <v>39.695789949999998</v>
      </c>
      <c r="F9" s="9" t="str">
        <f>IF($B9="N/A","N/A",IF(E9&gt;15,"No",IF(E9&lt;-15,"No","Yes")))</f>
        <v>N/A</v>
      </c>
      <c r="G9" s="37">
        <v>47.959328599000003</v>
      </c>
      <c r="H9" s="9" t="str">
        <f>IF($B9="N/A","N/A",IF(G9&gt;15,"No",IF(G9&lt;-15,"No","Yes")))</f>
        <v>N/A</v>
      </c>
      <c r="I9" s="10">
        <v>-9.0399999999999991</v>
      </c>
      <c r="J9" s="10">
        <v>20.82</v>
      </c>
      <c r="K9" s="9" t="str">
        <f t="shared" si="0"/>
        <v>Yes</v>
      </c>
    </row>
    <row r="10" spans="1:11" x14ac:dyDescent="0.25">
      <c r="A10" s="89" t="s">
        <v>16</v>
      </c>
      <c r="B10" s="35" t="s">
        <v>213</v>
      </c>
      <c r="C10" s="88">
        <v>5.7256031689000002</v>
      </c>
      <c r="D10" s="9" t="str">
        <f t="shared" si="1"/>
        <v>N/A</v>
      </c>
      <c r="E10" s="8">
        <v>4.1195110909999997</v>
      </c>
      <c r="F10" s="9" t="str">
        <f>IF($B10="N/A","N/A",IF(E10&gt;15,"No",IF(E10&lt;-15,"No","Yes")))</f>
        <v>N/A</v>
      </c>
      <c r="G10" s="8">
        <v>6.6494512589000001</v>
      </c>
      <c r="H10" s="9" t="str">
        <f>IF($B10="N/A","N/A",IF(G10&gt;15,"No",IF(G10&lt;-15,"No","Yes")))</f>
        <v>N/A</v>
      </c>
      <c r="I10" s="10">
        <v>-28.1</v>
      </c>
      <c r="J10" s="10">
        <v>61.41</v>
      </c>
      <c r="K10" s="9" t="str">
        <f t="shared" si="0"/>
        <v>No</v>
      </c>
    </row>
    <row r="11" spans="1:11" x14ac:dyDescent="0.25">
      <c r="A11" s="89" t="s">
        <v>36</v>
      </c>
      <c r="B11" s="35" t="s">
        <v>213</v>
      </c>
      <c r="C11" s="88">
        <v>13.008130080999999</v>
      </c>
      <c r="D11" s="9" t="str">
        <f t="shared" si="1"/>
        <v>N/A</v>
      </c>
      <c r="E11" s="8">
        <v>5.8823529411999997</v>
      </c>
      <c r="F11" s="9" t="str">
        <f>IF($B11="N/A","N/A",IF(E11&gt;15,"No",IF(E11&lt;-15,"No","Yes")))</f>
        <v>N/A</v>
      </c>
      <c r="G11" s="8">
        <v>22.077922078</v>
      </c>
      <c r="H11" s="9" t="str">
        <f>IF($B11="N/A","N/A",IF(G11&gt;15,"No",IF(G11&lt;-15,"No","Yes")))</f>
        <v>N/A</v>
      </c>
      <c r="I11" s="10">
        <v>-54.8</v>
      </c>
      <c r="J11" s="10">
        <v>275.3</v>
      </c>
      <c r="K11" s="9" t="str">
        <f t="shared" si="0"/>
        <v>No</v>
      </c>
    </row>
    <row r="12" spans="1:11" x14ac:dyDescent="0.25">
      <c r="A12" s="89" t="s">
        <v>37</v>
      </c>
      <c r="B12" s="35" t="s">
        <v>213</v>
      </c>
      <c r="C12" s="88" t="s">
        <v>1745</v>
      </c>
      <c r="D12" s="9" t="str">
        <f t="shared" si="1"/>
        <v>N/A</v>
      </c>
      <c r="E12" s="8" t="s">
        <v>1745</v>
      </c>
      <c r="F12" s="9" t="str">
        <f>IF($B12="N/A","N/A",IF(E12&gt;15,"No",IF(E12&lt;-15,"No","Yes")))</f>
        <v>N/A</v>
      </c>
      <c r="G12" s="8" t="s">
        <v>1745</v>
      </c>
      <c r="H12" s="9" t="str">
        <f>IF($B12="N/A","N/A",IF(G12&gt;15,"No",IF(G12&lt;-15,"No","Yes")))</f>
        <v>N/A</v>
      </c>
      <c r="I12" s="10" t="s">
        <v>1745</v>
      </c>
      <c r="J12" s="10" t="s">
        <v>1745</v>
      </c>
      <c r="K12" s="9" t="str">
        <f t="shared" si="0"/>
        <v>N/A</v>
      </c>
    </row>
    <row r="13" spans="1:11" x14ac:dyDescent="0.25">
      <c r="A13" s="89" t="s">
        <v>38</v>
      </c>
      <c r="B13" s="35" t="s">
        <v>213</v>
      </c>
      <c r="C13" s="88">
        <v>5.3880934438999999</v>
      </c>
      <c r="D13" s="9" t="str">
        <f t="shared" si="1"/>
        <v>N/A</v>
      </c>
      <c r="E13" s="8">
        <v>4.0778498609999998</v>
      </c>
      <c r="F13" s="9" t="str">
        <f>IF($B13="N/A","N/A",IF(E13&gt;15,"No",IF(E13&lt;-15,"No","Yes")))</f>
        <v>N/A</v>
      </c>
      <c r="G13" s="8">
        <v>5.8423913043000004</v>
      </c>
      <c r="H13" s="9" t="str">
        <f>IF($B13="N/A","N/A",IF(G13&gt;15,"No",IF(G13&lt;-15,"No","Yes")))</f>
        <v>N/A</v>
      </c>
      <c r="I13" s="10">
        <v>-24.3</v>
      </c>
      <c r="J13" s="10">
        <v>43.27</v>
      </c>
      <c r="K13" s="9" t="str">
        <f t="shared" si="0"/>
        <v>No</v>
      </c>
    </row>
    <row r="14" spans="1:11" x14ac:dyDescent="0.25">
      <c r="A14" s="89" t="s">
        <v>673</v>
      </c>
      <c r="B14" s="35" t="s">
        <v>213</v>
      </c>
      <c r="C14" s="88">
        <v>62.153402952999997</v>
      </c>
      <c r="D14" s="9" t="str">
        <f t="shared" si="1"/>
        <v>N/A</v>
      </c>
      <c r="E14" s="8">
        <v>59.529198731999998</v>
      </c>
      <c r="F14" s="9" t="str">
        <f t="shared" ref="F14:F33" si="2">IF($B14="N/A","N/A",IF(E14&gt;15,"No",IF(E14&lt;-15,"No","Yes")))</f>
        <v>N/A</v>
      </c>
      <c r="G14" s="8">
        <v>60.426081343</v>
      </c>
      <c r="H14" s="9" t="str">
        <f t="shared" ref="H14:H33" si="3">IF($B14="N/A","N/A",IF(G14&gt;15,"No",IF(G14&lt;-15,"No","Yes")))</f>
        <v>N/A</v>
      </c>
      <c r="I14" s="10">
        <v>-4.22</v>
      </c>
      <c r="J14" s="10">
        <v>1.5069999999999999</v>
      </c>
      <c r="K14" s="9" t="str">
        <f t="shared" ref="K14:K30" si="4">IF(J14="Div by 0", "N/A", IF(J14="N/A","N/A", IF(J14&gt;30, "No", IF(J14&lt;-30, "No", "Yes"))))</f>
        <v>Yes</v>
      </c>
    </row>
    <row r="15" spans="1:11" x14ac:dyDescent="0.25">
      <c r="A15" s="89" t="s">
        <v>674</v>
      </c>
      <c r="B15" s="35" t="s">
        <v>213</v>
      </c>
      <c r="C15" s="88">
        <v>0.86424198780000006</v>
      </c>
      <c r="D15" s="9" t="str">
        <f t="shared" si="1"/>
        <v>N/A</v>
      </c>
      <c r="E15" s="8">
        <v>1.7202354006</v>
      </c>
      <c r="F15" s="9" t="str">
        <f t="shared" si="2"/>
        <v>N/A</v>
      </c>
      <c r="G15" s="8">
        <v>1.3557133635</v>
      </c>
      <c r="H15" s="9" t="str">
        <f t="shared" si="3"/>
        <v>N/A</v>
      </c>
      <c r="I15" s="10">
        <v>99.05</v>
      </c>
      <c r="J15" s="10">
        <v>-21.2</v>
      </c>
      <c r="K15" s="9" t="str">
        <f t="shared" si="4"/>
        <v>Yes</v>
      </c>
    </row>
    <row r="16" spans="1:11" x14ac:dyDescent="0.25">
      <c r="A16" s="89" t="s">
        <v>379</v>
      </c>
      <c r="B16" s="35" t="s">
        <v>213</v>
      </c>
      <c r="C16" s="88">
        <v>4.4292401872999996</v>
      </c>
      <c r="D16" s="9" t="str">
        <f t="shared" si="1"/>
        <v>N/A</v>
      </c>
      <c r="E16" s="8">
        <v>2.3087369850999999</v>
      </c>
      <c r="F16" s="9" t="str">
        <f t="shared" si="2"/>
        <v>N/A</v>
      </c>
      <c r="G16" s="8">
        <v>4.9709489994</v>
      </c>
      <c r="H16" s="9" t="str">
        <f t="shared" si="3"/>
        <v>N/A</v>
      </c>
      <c r="I16" s="10">
        <v>-47.9</v>
      </c>
      <c r="J16" s="10">
        <v>115.3</v>
      </c>
      <c r="K16" s="9" t="str">
        <f t="shared" si="4"/>
        <v>No</v>
      </c>
    </row>
    <row r="17" spans="1:11" x14ac:dyDescent="0.25">
      <c r="A17" s="89" t="s">
        <v>380</v>
      </c>
      <c r="B17" s="35" t="s">
        <v>213</v>
      </c>
      <c r="C17" s="88">
        <v>3.0608570400000001</v>
      </c>
      <c r="D17" s="9" t="str">
        <f t="shared" si="1"/>
        <v>N/A</v>
      </c>
      <c r="E17" s="8">
        <v>2.4898143956999998</v>
      </c>
      <c r="F17" s="9" t="str">
        <f t="shared" si="2"/>
        <v>N/A</v>
      </c>
      <c r="G17" s="8">
        <v>2.3240800516000002</v>
      </c>
      <c r="H17" s="9" t="str">
        <f t="shared" si="3"/>
        <v>N/A</v>
      </c>
      <c r="I17" s="10">
        <v>-18.7</v>
      </c>
      <c r="J17" s="10">
        <v>-6.66</v>
      </c>
      <c r="K17" s="9" t="str">
        <f t="shared" si="4"/>
        <v>Yes</v>
      </c>
    </row>
    <row r="18" spans="1:11" x14ac:dyDescent="0.25">
      <c r="A18" s="89" t="s">
        <v>381</v>
      </c>
      <c r="B18" s="35" t="s">
        <v>213</v>
      </c>
      <c r="C18" s="88">
        <v>0</v>
      </c>
      <c r="D18" s="9" t="str">
        <f t="shared" ref="D18:D33" si="5">IF($B18="N/A","N/A",IF(C18&gt;15,"No",IF(C18&lt;-15,"No","Yes")))</f>
        <v>N/A</v>
      </c>
      <c r="E18" s="8">
        <v>0</v>
      </c>
      <c r="F18" s="9" t="str">
        <f t="shared" si="2"/>
        <v>N/A</v>
      </c>
      <c r="G18" s="8">
        <v>0</v>
      </c>
      <c r="H18" s="9" t="str">
        <f t="shared" si="3"/>
        <v>N/A</v>
      </c>
      <c r="I18" s="10" t="s">
        <v>1745</v>
      </c>
      <c r="J18" s="10" t="s">
        <v>1745</v>
      </c>
      <c r="K18" s="9" t="str">
        <f t="shared" si="4"/>
        <v>N/A</v>
      </c>
    </row>
    <row r="19" spans="1:11" x14ac:dyDescent="0.25">
      <c r="A19" s="89" t="s">
        <v>382</v>
      </c>
      <c r="B19" s="35" t="s">
        <v>213</v>
      </c>
      <c r="C19" s="88">
        <v>15.988476773</v>
      </c>
      <c r="D19" s="9" t="str">
        <f t="shared" si="5"/>
        <v>N/A</v>
      </c>
      <c r="E19" s="8">
        <v>20.461747397</v>
      </c>
      <c r="F19" s="9" t="str">
        <f t="shared" si="2"/>
        <v>N/A</v>
      </c>
      <c r="G19" s="8">
        <v>13.492575855</v>
      </c>
      <c r="H19" s="9" t="str">
        <f t="shared" si="3"/>
        <v>N/A</v>
      </c>
      <c r="I19" s="10">
        <v>27.98</v>
      </c>
      <c r="J19" s="10">
        <v>-34.1</v>
      </c>
      <c r="K19" s="9" t="str">
        <f t="shared" si="4"/>
        <v>No</v>
      </c>
    </row>
    <row r="20" spans="1:11" x14ac:dyDescent="0.25">
      <c r="A20" s="89" t="s">
        <v>384</v>
      </c>
      <c r="B20" s="35" t="s">
        <v>213</v>
      </c>
      <c r="C20" s="88">
        <v>1.9805545552999999</v>
      </c>
      <c r="D20" s="9" t="str">
        <f t="shared" si="5"/>
        <v>N/A</v>
      </c>
      <c r="E20" s="8">
        <v>3.2593933907000001</v>
      </c>
      <c r="F20" s="9" t="str">
        <f t="shared" si="2"/>
        <v>N/A</v>
      </c>
      <c r="G20" s="8">
        <v>5.6165267915000001</v>
      </c>
      <c r="H20" s="9" t="str">
        <f t="shared" si="3"/>
        <v>N/A</v>
      </c>
      <c r="I20" s="10">
        <v>64.569999999999993</v>
      </c>
      <c r="J20" s="10">
        <v>72.319999999999993</v>
      </c>
      <c r="K20" s="9" t="str">
        <f t="shared" si="4"/>
        <v>No</v>
      </c>
    </row>
    <row r="21" spans="1:11" x14ac:dyDescent="0.25">
      <c r="A21" s="89" t="s">
        <v>385</v>
      </c>
      <c r="B21" s="35" t="s">
        <v>213</v>
      </c>
      <c r="C21" s="88">
        <v>5.1494418437</v>
      </c>
      <c r="D21" s="9" t="str">
        <f t="shared" si="5"/>
        <v>N/A</v>
      </c>
      <c r="E21" s="8">
        <v>3.8478949751</v>
      </c>
      <c r="F21" s="9" t="str">
        <f t="shared" si="2"/>
        <v>N/A</v>
      </c>
      <c r="G21" s="8">
        <v>3.938024532</v>
      </c>
      <c r="H21" s="9" t="str">
        <f t="shared" si="3"/>
        <v>N/A</v>
      </c>
      <c r="I21" s="10">
        <v>-25.3</v>
      </c>
      <c r="J21" s="10">
        <v>2.3420000000000001</v>
      </c>
      <c r="K21" s="9" t="str">
        <f t="shared" si="4"/>
        <v>Yes</v>
      </c>
    </row>
    <row r="22" spans="1:11" x14ac:dyDescent="0.25">
      <c r="A22" s="89" t="s">
        <v>386</v>
      </c>
      <c r="B22" s="35" t="s">
        <v>213</v>
      </c>
      <c r="C22" s="88">
        <v>4.2851998560000002</v>
      </c>
      <c r="D22" s="9" t="str">
        <f t="shared" si="5"/>
        <v>N/A</v>
      </c>
      <c r="E22" s="8">
        <v>3.4404708013</v>
      </c>
      <c r="F22" s="9" t="str">
        <f t="shared" si="2"/>
        <v>N/A</v>
      </c>
      <c r="G22" s="8">
        <v>2.5823111685</v>
      </c>
      <c r="H22" s="9" t="str">
        <f t="shared" si="3"/>
        <v>N/A</v>
      </c>
      <c r="I22" s="10">
        <v>-19.7</v>
      </c>
      <c r="J22" s="10">
        <v>-24.9</v>
      </c>
      <c r="K22" s="9" t="str">
        <f t="shared" si="4"/>
        <v>Yes</v>
      </c>
    </row>
    <row r="23" spans="1:11" x14ac:dyDescent="0.25">
      <c r="A23" s="89" t="s">
        <v>389</v>
      </c>
      <c r="B23" s="35" t="s">
        <v>213</v>
      </c>
      <c r="C23" s="88">
        <v>0</v>
      </c>
      <c r="D23" s="9" t="str">
        <f t="shared" si="5"/>
        <v>N/A</v>
      </c>
      <c r="E23" s="8">
        <v>0</v>
      </c>
      <c r="F23" s="9" t="str">
        <f t="shared" si="2"/>
        <v>N/A</v>
      </c>
      <c r="G23" s="8">
        <v>0</v>
      </c>
      <c r="H23" s="9" t="str">
        <f t="shared" si="3"/>
        <v>N/A</v>
      </c>
      <c r="I23" s="10" t="s">
        <v>1745</v>
      </c>
      <c r="J23" s="10" t="s">
        <v>1745</v>
      </c>
      <c r="K23" s="9" t="str">
        <f t="shared" si="4"/>
        <v>N/A</v>
      </c>
    </row>
    <row r="24" spans="1:11" x14ac:dyDescent="0.25">
      <c r="A24" s="89" t="s">
        <v>390</v>
      </c>
      <c r="B24" s="35" t="s">
        <v>213</v>
      </c>
      <c r="C24" s="88">
        <v>0</v>
      </c>
      <c r="D24" s="9" t="str">
        <f t="shared" si="5"/>
        <v>N/A</v>
      </c>
      <c r="E24" s="8">
        <v>0</v>
      </c>
      <c r="F24" s="9" t="str">
        <f t="shared" si="2"/>
        <v>N/A</v>
      </c>
      <c r="G24" s="8">
        <v>0</v>
      </c>
      <c r="H24" s="9" t="str">
        <f t="shared" si="3"/>
        <v>N/A</v>
      </c>
      <c r="I24" s="10" t="s">
        <v>1745</v>
      </c>
      <c r="J24" s="10" t="s">
        <v>1745</v>
      </c>
      <c r="K24" s="9" t="str">
        <f t="shared" si="4"/>
        <v>N/A</v>
      </c>
    </row>
    <row r="25" spans="1:11" x14ac:dyDescent="0.25">
      <c r="A25" s="89" t="s">
        <v>391</v>
      </c>
      <c r="B25" s="35" t="s">
        <v>213</v>
      </c>
      <c r="C25" s="88">
        <v>0</v>
      </c>
      <c r="D25" s="9" t="str">
        <f t="shared" si="5"/>
        <v>N/A</v>
      </c>
      <c r="E25" s="8">
        <v>0</v>
      </c>
      <c r="F25" s="9" t="str">
        <f t="shared" si="2"/>
        <v>N/A</v>
      </c>
      <c r="G25" s="8">
        <v>6.4557779199999998E-2</v>
      </c>
      <c r="H25" s="9" t="str">
        <f t="shared" si="3"/>
        <v>N/A</v>
      </c>
      <c r="I25" s="10" t="s">
        <v>1745</v>
      </c>
      <c r="J25" s="10" t="s">
        <v>1745</v>
      </c>
      <c r="K25" s="9" t="str">
        <f t="shared" si="4"/>
        <v>N/A</v>
      </c>
    </row>
    <row r="26" spans="1:11" x14ac:dyDescent="0.25">
      <c r="A26" s="89" t="s">
        <v>392</v>
      </c>
      <c r="B26" s="35" t="s">
        <v>213</v>
      </c>
      <c r="C26" s="88">
        <v>0.1080302485</v>
      </c>
      <c r="D26" s="9" t="str">
        <f t="shared" si="5"/>
        <v>N/A</v>
      </c>
      <c r="E26" s="8">
        <v>1.0864644636</v>
      </c>
      <c r="F26" s="9" t="str">
        <f t="shared" si="2"/>
        <v>N/A</v>
      </c>
      <c r="G26" s="8">
        <v>2.1949644932000001</v>
      </c>
      <c r="H26" s="9" t="str">
        <f t="shared" si="3"/>
        <v>N/A</v>
      </c>
      <c r="I26" s="10">
        <v>905.7</v>
      </c>
      <c r="J26" s="10">
        <v>102</v>
      </c>
      <c r="K26" s="9" t="str">
        <f t="shared" si="4"/>
        <v>No</v>
      </c>
    </row>
    <row r="27" spans="1:11" x14ac:dyDescent="0.25">
      <c r="A27" s="89" t="s">
        <v>393</v>
      </c>
      <c r="B27" s="35" t="s">
        <v>213</v>
      </c>
      <c r="C27" s="88">
        <v>0</v>
      </c>
      <c r="D27" s="9" t="str">
        <f t="shared" si="5"/>
        <v>N/A</v>
      </c>
      <c r="E27" s="8">
        <v>0</v>
      </c>
      <c r="F27" s="9" t="str">
        <f t="shared" si="2"/>
        <v>N/A</v>
      </c>
      <c r="G27" s="8">
        <v>0</v>
      </c>
      <c r="H27" s="9" t="str">
        <f t="shared" si="3"/>
        <v>N/A</v>
      </c>
      <c r="I27" s="10" t="s">
        <v>1745</v>
      </c>
      <c r="J27" s="10" t="s">
        <v>1745</v>
      </c>
      <c r="K27" s="9" t="str">
        <f t="shared" si="4"/>
        <v>N/A</v>
      </c>
    </row>
    <row r="28" spans="1:11" x14ac:dyDescent="0.25">
      <c r="A28" s="89" t="s">
        <v>398</v>
      </c>
      <c r="B28" s="35" t="s">
        <v>213</v>
      </c>
      <c r="C28" s="88">
        <v>0</v>
      </c>
      <c r="D28" s="9" t="str">
        <f t="shared" si="5"/>
        <v>N/A</v>
      </c>
      <c r="E28" s="8">
        <v>0</v>
      </c>
      <c r="F28" s="9" t="str">
        <f t="shared" si="2"/>
        <v>N/A</v>
      </c>
      <c r="G28" s="8">
        <v>0</v>
      </c>
      <c r="H28" s="9" t="str">
        <f t="shared" si="3"/>
        <v>N/A</v>
      </c>
      <c r="I28" s="10" t="s">
        <v>1745</v>
      </c>
      <c r="J28" s="10" t="s">
        <v>1745</v>
      </c>
      <c r="K28" s="9" t="str">
        <f t="shared" si="4"/>
        <v>N/A</v>
      </c>
    </row>
    <row r="29" spans="1:11" x14ac:dyDescent="0.25">
      <c r="A29" s="89" t="s">
        <v>399</v>
      </c>
      <c r="B29" s="35" t="s">
        <v>213</v>
      </c>
      <c r="C29" s="88">
        <v>1.8005041412</v>
      </c>
      <c r="D29" s="9" t="str">
        <f t="shared" si="5"/>
        <v>N/A</v>
      </c>
      <c r="E29" s="8">
        <v>1.5844273427</v>
      </c>
      <c r="F29" s="9" t="str">
        <f t="shared" si="2"/>
        <v>N/A</v>
      </c>
      <c r="G29" s="8">
        <v>2.0658489348</v>
      </c>
      <c r="H29" s="9" t="str">
        <f t="shared" si="3"/>
        <v>N/A</v>
      </c>
      <c r="I29" s="10">
        <v>-12</v>
      </c>
      <c r="J29" s="10">
        <v>30.38</v>
      </c>
      <c r="K29" s="9" t="str">
        <f t="shared" si="4"/>
        <v>No</v>
      </c>
    </row>
    <row r="30" spans="1:11" x14ac:dyDescent="0.25">
      <c r="A30" s="89" t="s">
        <v>400</v>
      </c>
      <c r="B30" s="35" t="s">
        <v>213</v>
      </c>
      <c r="C30" s="88">
        <v>0</v>
      </c>
      <c r="D30" s="9" t="str">
        <f t="shared" si="5"/>
        <v>N/A</v>
      </c>
      <c r="E30" s="8">
        <v>0</v>
      </c>
      <c r="F30" s="9" t="str">
        <f t="shared" si="2"/>
        <v>N/A</v>
      </c>
      <c r="G30" s="8">
        <v>0</v>
      </c>
      <c r="H30" s="9" t="str">
        <f t="shared" si="3"/>
        <v>N/A</v>
      </c>
      <c r="I30" s="10" t="s">
        <v>1745</v>
      </c>
      <c r="J30" s="10" t="s">
        <v>1745</v>
      </c>
      <c r="K30" s="9" t="str">
        <f t="shared" si="4"/>
        <v>N/A</v>
      </c>
    </row>
    <row r="31" spans="1:11" x14ac:dyDescent="0.25">
      <c r="A31" s="89" t="s">
        <v>32</v>
      </c>
      <c r="B31" s="35" t="s">
        <v>213</v>
      </c>
      <c r="C31" s="88">
        <v>99.855959669000001</v>
      </c>
      <c r="D31" s="9" t="str">
        <f t="shared" si="5"/>
        <v>N/A</v>
      </c>
      <c r="E31" s="8">
        <v>100</v>
      </c>
      <c r="F31" s="9" t="str">
        <f t="shared" si="2"/>
        <v>N/A</v>
      </c>
      <c r="G31" s="8">
        <v>100</v>
      </c>
      <c r="H31" s="9" t="str">
        <f t="shared" si="3"/>
        <v>N/A</v>
      </c>
      <c r="I31" s="10">
        <v>0.14419999999999999</v>
      </c>
      <c r="J31" s="10">
        <v>0</v>
      </c>
      <c r="K31" s="9" t="str">
        <f t="shared" ref="K31:K43" si="6">IF(J31="Div by 0", "N/A", IF(J31="N/A","N/A", IF(J31&gt;30, "No", IF(J31&lt;-30, "No", "Yes"))))</f>
        <v>Yes</v>
      </c>
    </row>
    <row r="32" spans="1:11" x14ac:dyDescent="0.25">
      <c r="A32" s="89" t="s">
        <v>39</v>
      </c>
      <c r="B32" s="35" t="s">
        <v>267</v>
      </c>
      <c r="C32" s="88">
        <v>99.793174766999996</v>
      </c>
      <c r="D32" s="9" t="str">
        <f>IF($B32="N/A","N/A",IF(C32&gt;100,"No",IF(C32&lt;85,"No","Yes")))</f>
        <v>Yes</v>
      </c>
      <c r="E32" s="8">
        <v>100</v>
      </c>
      <c r="F32" s="9" t="str">
        <f>IF($B32="N/A","N/A",IF(E32&gt;100,"No",IF(E32&lt;85,"No","Yes")))</f>
        <v>Yes</v>
      </c>
      <c r="G32" s="8">
        <v>100</v>
      </c>
      <c r="H32" s="9" t="str">
        <f>IF($B32="N/A","N/A",IF(G32&gt;100,"No",IF(G32&lt;85,"No","Yes")))</f>
        <v>Yes</v>
      </c>
      <c r="I32" s="10">
        <v>0.20730000000000001</v>
      </c>
      <c r="J32" s="10">
        <v>0</v>
      </c>
      <c r="K32" s="9" t="str">
        <f t="shared" si="6"/>
        <v>Yes</v>
      </c>
    </row>
    <row r="33" spans="1:11" x14ac:dyDescent="0.25">
      <c r="A33" s="89" t="s">
        <v>907</v>
      </c>
      <c r="B33" s="35" t="s">
        <v>213</v>
      </c>
      <c r="C33" s="88">
        <v>48.359177785999997</v>
      </c>
      <c r="D33" s="9" t="str">
        <f t="shared" si="5"/>
        <v>N/A</v>
      </c>
      <c r="E33" s="8">
        <v>56.813037573999999</v>
      </c>
      <c r="F33" s="9" t="str">
        <f t="shared" si="2"/>
        <v>N/A</v>
      </c>
      <c r="G33" s="8">
        <v>56.165267915000001</v>
      </c>
      <c r="H33" s="9" t="str">
        <f t="shared" si="3"/>
        <v>N/A</v>
      </c>
      <c r="I33" s="10">
        <v>17.48</v>
      </c>
      <c r="J33" s="10">
        <v>-1.1399999999999999</v>
      </c>
      <c r="K33" s="9" t="str">
        <f t="shared" si="6"/>
        <v>Yes</v>
      </c>
    </row>
    <row r="34" spans="1:11" x14ac:dyDescent="0.25">
      <c r="A34" s="89" t="s">
        <v>848</v>
      </c>
      <c r="B34" s="35" t="s">
        <v>268</v>
      </c>
      <c r="C34" s="88">
        <v>6.9960331771000002</v>
      </c>
      <c r="D34" s="9" t="str">
        <f>IF($B34="N/A","N/A",IF(C34&gt;25,"No",IF(C34&lt;5,"No","Yes")))</f>
        <v>Yes</v>
      </c>
      <c r="E34" s="8">
        <v>4.1647804435999998</v>
      </c>
      <c r="F34" s="9" t="str">
        <f>IF($B34="N/A","N/A",IF(E34&gt;25,"No",IF(E34&lt;5,"No","Yes")))</f>
        <v>No</v>
      </c>
      <c r="G34" s="8">
        <v>3.7443511943000001</v>
      </c>
      <c r="H34" s="9" t="str">
        <f>IF($B34="N/A","N/A",IF(G34&gt;25,"No",IF(G34&lt;5,"No","Yes")))</f>
        <v>No</v>
      </c>
      <c r="I34" s="10">
        <v>-40.5</v>
      </c>
      <c r="J34" s="10">
        <v>-10.1</v>
      </c>
      <c r="K34" s="9" t="str">
        <f t="shared" si="6"/>
        <v>Yes</v>
      </c>
    </row>
    <row r="35" spans="1:11" x14ac:dyDescent="0.25">
      <c r="A35" s="89" t="s">
        <v>849</v>
      </c>
      <c r="B35" s="35" t="s">
        <v>269</v>
      </c>
      <c r="C35" s="88">
        <v>38.261810314000002</v>
      </c>
      <c r="D35" s="9" t="str">
        <f>IF($B35="N/A","N/A",IF(C35&gt;70,"No",IF(C35&lt;40,"No","Yes")))</f>
        <v>No</v>
      </c>
      <c r="E35" s="8">
        <v>47.849705749000002</v>
      </c>
      <c r="F35" s="9" t="str">
        <f>IF($B35="N/A","N/A",IF(E35&gt;70,"No",IF(E35&lt;40,"No","Yes")))</f>
        <v>Yes</v>
      </c>
      <c r="G35" s="8">
        <v>41.123305358000003</v>
      </c>
      <c r="H35" s="9" t="str">
        <f>IF($B35="N/A","N/A",IF(G35&gt;70,"No",IF(G35&lt;40,"No","Yes")))</f>
        <v>Yes</v>
      </c>
      <c r="I35" s="10">
        <v>25.06</v>
      </c>
      <c r="J35" s="10">
        <v>-14.1</v>
      </c>
      <c r="K35" s="9" t="str">
        <f t="shared" si="6"/>
        <v>Yes</v>
      </c>
    </row>
    <row r="36" spans="1:11" x14ac:dyDescent="0.25">
      <c r="A36" s="89" t="s">
        <v>850</v>
      </c>
      <c r="B36" s="35" t="s">
        <v>270</v>
      </c>
      <c r="C36" s="88">
        <v>54.742156508999997</v>
      </c>
      <c r="D36" s="9" t="str">
        <f>IF($B36="N/A","N/A",IF(C36&gt;55,"No",IF(C36&lt;20,"No","Yes")))</f>
        <v>Yes</v>
      </c>
      <c r="E36" s="8">
        <v>47.985513806999997</v>
      </c>
      <c r="F36" s="9" t="str">
        <f>IF($B36="N/A","N/A",IF(E36&gt;55,"No",IF(E36&lt;20,"No","Yes")))</f>
        <v>Yes</v>
      </c>
      <c r="G36" s="8">
        <v>55.132343446999997</v>
      </c>
      <c r="H36" s="9" t="str">
        <f>IF($B36="N/A","N/A",IF(G36&gt;55,"No",IF(G36&lt;20,"No","Yes")))</f>
        <v>No</v>
      </c>
      <c r="I36" s="10">
        <v>-12.3</v>
      </c>
      <c r="J36" s="10">
        <v>14.89</v>
      </c>
      <c r="K36" s="9" t="str">
        <f t="shared" si="6"/>
        <v>Yes</v>
      </c>
    </row>
    <row r="37" spans="1:11" x14ac:dyDescent="0.25">
      <c r="A37" s="89" t="s">
        <v>163</v>
      </c>
      <c r="B37" s="35" t="s">
        <v>246</v>
      </c>
      <c r="C37" s="88">
        <v>91.681670867999998</v>
      </c>
      <c r="D37" s="9" t="str">
        <f>IF($B37="N/A","N/A",IF(C37&gt;95,"Yes","No"))</f>
        <v>No</v>
      </c>
      <c r="E37" s="8">
        <v>92.666364870999999</v>
      </c>
      <c r="F37" s="9" t="str">
        <f>IF($B37="N/A","N/A",IF(E37&gt;95,"Yes","No"))</f>
        <v>No</v>
      </c>
      <c r="G37" s="8">
        <v>89.606197546999994</v>
      </c>
      <c r="H37" s="9" t="str">
        <f>IF($B37="N/A","N/A",IF(G37&gt;95,"Yes","No"))</f>
        <v>No</v>
      </c>
      <c r="I37" s="10">
        <v>1.0740000000000001</v>
      </c>
      <c r="J37" s="10">
        <v>-3.3</v>
      </c>
      <c r="K37" s="9" t="str">
        <f t="shared" si="6"/>
        <v>Yes</v>
      </c>
    </row>
    <row r="38" spans="1:11" x14ac:dyDescent="0.25">
      <c r="A38" s="89" t="s">
        <v>41</v>
      </c>
      <c r="B38" s="35" t="s">
        <v>213</v>
      </c>
      <c r="C38" s="88">
        <v>0</v>
      </c>
      <c r="D38" s="9" t="str">
        <f t="shared" ref="D38:D47" si="7">IF($B38="N/A","N/A",IF(C38&gt;15,"No",IF(C38&lt;-15,"No","Yes")))</f>
        <v>N/A</v>
      </c>
      <c r="E38" s="8">
        <v>0</v>
      </c>
      <c r="F38" s="9" t="str">
        <f>IF($B38="N/A","N/A",IF(E38&gt;15,"No",IF(E38&lt;-15,"No","Yes")))</f>
        <v>N/A</v>
      </c>
      <c r="G38" s="8">
        <v>0</v>
      </c>
      <c r="H38" s="9" t="str">
        <f>IF($B38="N/A","N/A",IF(G38&gt;15,"No",IF(G38&lt;-15,"No","Yes")))</f>
        <v>N/A</v>
      </c>
      <c r="I38" s="10" t="s">
        <v>1745</v>
      </c>
      <c r="J38" s="10" t="s">
        <v>1745</v>
      </c>
      <c r="K38" s="9" t="str">
        <f t="shared" si="6"/>
        <v>N/A</v>
      </c>
    </row>
    <row r="39" spans="1:11" x14ac:dyDescent="0.25">
      <c r="A39" s="89" t="s">
        <v>42</v>
      </c>
      <c r="B39" s="35" t="s">
        <v>213</v>
      </c>
      <c r="C39" s="88" t="s">
        <v>1745</v>
      </c>
      <c r="D39" s="9" t="str">
        <f t="shared" si="7"/>
        <v>N/A</v>
      </c>
      <c r="E39" s="8" t="s">
        <v>1745</v>
      </c>
      <c r="F39" s="9" t="str">
        <f>IF($B39="N/A","N/A",IF(E39&gt;15,"No",IF(E39&lt;-15,"No","Yes")))</f>
        <v>N/A</v>
      </c>
      <c r="G39" s="8" t="s">
        <v>1745</v>
      </c>
      <c r="H39" s="9" t="str">
        <f>IF($B39="N/A","N/A",IF(G39&gt;15,"No",IF(G39&lt;-15,"No","Yes")))</f>
        <v>N/A</v>
      </c>
      <c r="I39" s="10" t="s">
        <v>1745</v>
      </c>
      <c r="J39" s="10" t="s">
        <v>1745</v>
      </c>
      <c r="K39" s="9" t="str">
        <f t="shared" si="6"/>
        <v>N/A</v>
      </c>
    </row>
    <row r="40" spans="1:11" x14ac:dyDescent="0.25">
      <c r="A40" s="89" t="s">
        <v>43</v>
      </c>
      <c r="B40" s="35" t="s">
        <v>223</v>
      </c>
      <c r="C40" s="88">
        <v>95.930670685999999</v>
      </c>
      <c r="D40" s="9" t="str">
        <f>IF($B40="N/A","N/A",IF(C40&gt;100,"No",IF(C40&lt;98,"No","Yes")))</f>
        <v>No</v>
      </c>
      <c r="E40" s="8">
        <v>94.856348471000004</v>
      </c>
      <c r="F40" s="9" t="str">
        <f>IF($B40="N/A","N/A",IF(E40&gt;100,"No",IF(E40&lt;98,"No","Yes")))</f>
        <v>No</v>
      </c>
      <c r="G40" s="8">
        <v>94.293478261000004</v>
      </c>
      <c r="H40" s="9" t="str">
        <f>IF($B40="N/A","N/A",IF(G40&gt;100,"No",IF(G40&lt;98,"No","Yes")))</f>
        <v>No</v>
      </c>
      <c r="I40" s="10">
        <v>-1.1200000000000001</v>
      </c>
      <c r="J40" s="10">
        <v>-0.59299999999999997</v>
      </c>
      <c r="K40" s="9" t="str">
        <f t="shared" si="6"/>
        <v>Yes</v>
      </c>
    </row>
    <row r="41" spans="1:11" x14ac:dyDescent="0.25">
      <c r="A41" s="89" t="s">
        <v>44</v>
      </c>
      <c r="B41" s="35" t="s">
        <v>213</v>
      </c>
      <c r="C41" s="88">
        <v>88.727415554000004</v>
      </c>
      <c r="D41" s="9" t="str">
        <f t="shared" si="7"/>
        <v>N/A</v>
      </c>
      <c r="E41" s="8">
        <v>91.060087933999995</v>
      </c>
      <c r="F41" s="9" t="str">
        <f t="shared" ref="F41:F47" si="8">IF($B41="N/A","N/A",IF(E41&gt;15,"No",IF(E41&lt;-15,"No","Yes")))</f>
        <v>N/A</v>
      </c>
      <c r="G41" s="8">
        <v>91.354466858999999</v>
      </c>
      <c r="H41" s="9" t="str">
        <f t="shared" ref="H41:H47" si="9">IF($B41="N/A","N/A",IF(G41&gt;15,"No",IF(G41&lt;-15,"No","Yes")))</f>
        <v>N/A</v>
      </c>
      <c r="I41" s="10">
        <v>2.629</v>
      </c>
      <c r="J41" s="10">
        <v>0.32329999999999998</v>
      </c>
      <c r="K41" s="9" t="str">
        <f t="shared" si="6"/>
        <v>Yes</v>
      </c>
    </row>
    <row r="42" spans="1:11" x14ac:dyDescent="0.25">
      <c r="A42" s="89" t="s">
        <v>45</v>
      </c>
      <c r="B42" s="35" t="s">
        <v>213</v>
      </c>
      <c r="C42" s="88">
        <v>11.272584446</v>
      </c>
      <c r="D42" s="9" t="str">
        <f t="shared" si="7"/>
        <v>N/A</v>
      </c>
      <c r="E42" s="8">
        <v>8.9399120663999998</v>
      </c>
      <c r="F42" s="9" t="str">
        <f t="shared" si="8"/>
        <v>N/A</v>
      </c>
      <c r="G42" s="8">
        <v>8.6455331411999996</v>
      </c>
      <c r="H42" s="9" t="str">
        <f t="shared" si="9"/>
        <v>N/A</v>
      </c>
      <c r="I42" s="10">
        <v>-20.7</v>
      </c>
      <c r="J42" s="10">
        <v>-3.29</v>
      </c>
      <c r="K42" s="9" t="str">
        <f t="shared" si="6"/>
        <v>Yes</v>
      </c>
    </row>
    <row r="43" spans="1:11" x14ac:dyDescent="0.25">
      <c r="A43" s="89" t="s">
        <v>50</v>
      </c>
      <c r="B43" s="35" t="s">
        <v>213</v>
      </c>
      <c r="C43" s="88">
        <v>0</v>
      </c>
      <c r="D43" s="9" t="str">
        <f t="shared" si="7"/>
        <v>N/A</v>
      </c>
      <c r="E43" s="8">
        <v>0</v>
      </c>
      <c r="F43" s="9" t="str">
        <f t="shared" si="8"/>
        <v>N/A</v>
      </c>
      <c r="G43" s="8">
        <v>0</v>
      </c>
      <c r="H43" s="9" t="str">
        <f t="shared" si="9"/>
        <v>N/A</v>
      </c>
      <c r="I43" s="10" t="s">
        <v>1745</v>
      </c>
      <c r="J43" s="10" t="s">
        <v>1745</v>
      </c>
      <c r="K43" s="9" t="str">
        <f t="shared" si="6"/>
        <v>N/A</v>
      </c>
    </row>
    <row r="44" spans="1:11" x14ac:dyDescent="0.25">
      <c r="A44" s="89" t="s">
        <v>910</v>
      </c>
      <c r="B44" s="35" t="s">
        <v>213</v>
      </c>
      <c r="C44" s="88">
        <v>91.645660785000004</v>
      </c>
      <c r="D44" s="9" t="str">
        <f t="shared" si="7"/>
        <v>N/A</v>
      </c>
      <c r="E44" s="8">
        <v>92.847442282000003</v>
      </c>
      <c r="F44" s="9" t="str">
        <f t="shared" si="8"/>
        <v>N/A</v>
      </c>
      <c r="G44" s="8">
        <v>93.415106519999995</v>
      </c>
      <c r="H44" s="9" t="str">
        <f t="shared" si="9"/>
        <v>N/A</v>
      </c>
      <c r="I44" s="10">
        <v>1.3109999999999999</v>
      </c>
      <c r="J44" s="10">
        <v>0.61140000000000005</v>
      </c>
      <c r="K44" s="9" t="str">
        <f>IF(J44="Div by 0", "N/A", IF(J44="N/A","N/A", IF(J44&gt;30, "No", IF(J44&lt;-30, "No", "Yes"))))</f>
        <v>Yes</v>
      </c>
    </row>
    <row r="45" spans="1:11" x14ac:dyDescent="0.25">
      <c r="A45" s="89" t="s">
        <v>911</v>
      </c>
      <c r="B45" s="35" t="s">
        <v>213</v>
      </c>
      <c r="C45" s="88">
        <v>8.3543392149999995</v>
      </c>
      <c r="D45" s="9" t="str">
        <f t="shared" si="7"/>
        <v>N/A</v>
      </c>
      <c r="E45" s="8">
        <v>7.1525577183999998</v>
      </c>
      <c r="F45" s="9" t="str">
        <f t="shared" si="8"/>
        <v>N/A</v>
      </c>
      <c r="G45" s="8">
        <v>6.5848934796999998</v>
      </c>
      <c r="H45" s="9" t="str">
        <f t="shared" si="9"/>
        <v>N/A</v>
      </c>
      <c r="I45" s="10">
        <v>-14.4</v>
      </c>
      <c r="J45" s="10">
        <v>-7.94</v>
      </c>
      <c r="K45" s="9" t="str">
        <f>IF(J45="Div by 0", "N/A", IF(J45="N/A","N/A", IF(J45&gt;30, "No", IF(J45&lt;-30, "No", "Yes"))))</f>
        <v>Yes</v>
      </c>
    </row>
    <row r="46" spans="1:11" x14ac:dyDescent="0.25">
      <c r="A46" s="89" t="s">
        <v>934</v>
      </c>
      <c r="B46" s="35" t="s">
        <v>213</v>
      </c>
      <c r="C46" s="88">
        <v>0</v>
      </c>
      <c r="D46" s="9" t="str">
        <f t="shared" si="7"/>
        <v>N/A</v>
      </c>
      <c r="E46" s="8">
        <v>0</v>
      </c>
      <c r="F46" s="9" t="str">
        <f t="shared" si="8"/>
        <v>N/A</v>
      </c>
      <c r="G46" s="8">
        <v>0</v>
      </c>
      <c r="H46" s="9" t="str">
        <f t="shared" si="9"/>
        <v>N/A</v>
      </c>
      <c r="I46" s="10" t="s">
        <v>1745</v>
      </c>
      <c r="J46" s="10" t="s">
        <v>1745</v>
      </c>
      <c r="K46" s="9" t="str">
        <f>IF(J46="Div by 0", "N/A", IF(J46="N/A","N/A", IF(J46&gt;30, "No", IF(J46&lt;-30, "No", "Yes"))))</f>
        <v>N/A</v>
      </c>
    </row>
    <row r="47" spans="1:11" x14ac:dyDescent="0.25">
      <c r="A47" s="89" t="s">
        <v>922</v>
      </c>
      <c r="B47" s="35" t="s">
        <v>213</v>
      </c>
      <c r="C47" s="88">
        <v>0</v>
      </c>
      <c r="D47" s="9" t="str">
        <f t="shared" si="7"/>
        <v>N/A</v>
      </c>
      <c r="E47" s="8">
        <v>0</v>
      </c>
      <c r="F47" s="9" t="str">
        <f t="shared" si="8"/>
        <v>N/A</v>
      </c>
      <c r="G47" s="8">
        <v>0</v>
      </c>
      <c r="H47" s="9" t="str">
        <f t="shared" si="9"/>
        <v>N/A</v>
      </c>
      <c r="I47" s="10" t="s">
        <v>1745</v>
      </c>
      <c r="J47" s="10" t="s">
        <v>1745</v>
      </c>
      <c r="K47" s="9" t="str">
        <f>IF(J47="Div by 0", "N/A", IF(J47="N/A","N/A", IF(J47&gt;30, "No", IF(J47&lt;-30, "No", "Yes"))))</f>
        <v>N/A</v>
      </c>
    </row>
    <row r="48" spans="1:11" ht="12" customHeight="1" x14ac:dyDescent="0.25">
      <c r="A48" s="163" t="s">
        <v>1633</v>
      </c>
      <c r="B48" s="164"/>
      <c r="C48" s="164"/>
      <c r="D48" s="164"/>
      <c r="E48" s="164"/>
      <c r="F48" s="164"/>
      <c r="G48" s="164"/>
      <c r="H48" s="164"/>
      <c r="I48" s="164"/>
      <c r="J48" s="164"/>
      <c r="K48" s="165"/>
    </row>
    <row r="49" spans="1:11" x14ac:dyDescent="0.25">
      <c r="A49" s="156" t="s">
        <v>1631</v>
      </c>
      <c r="B49" s="157"/>
      <c r="C49" s="157"/>
      <c r="D49" s="157"/>
      <c r="E49" s="157"/>
      <c r="F49" s="157"/>
      <c r="G49" s="157"/>
      <c r="H49" s="157"/>
      <c r="I49" s="157"/>
      <c r="J49" s="157"/>
      <c r="K49" s="158"/>
    </row>
    <row r="50" spans="1:11" x14ac:dyDescent="0.25">
      <c r="A50" s="159" t="s">
        <v>1732</v>
      </c>
      <c r="B50" s="159"/>
      <c r="C50" s="159"/>
      <c r="D50" s="159"/>
      <c r="E50" s="159"/>
      <c r="F50" s="159"/>
      <c r="G50" s="159"/>
      <c r="H50" s="159"/>
      <c r="I50" s="159"/>
      <c r="J50" s="159"/>
      <c r="K50" s="160"/>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sqref="A1:K1"/>
    </sheetView>
  </sheetViews>
  <sheetFormatPr defaultColWidth="9.1796875" defaultRowHeight="12.5" x14ac:dyDescent="0.25"/>
  <cols>
    <col min="1" max="1" width="77.26953125" style="90" customWidth="1"/>
    <col min="2" max="2" width="9.453125" style="21"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21"/>
  </cols>
  <sheetData>
    <row r="1" spans="1:11" s="20" customFormat="1" ht="18.75" customHeight="1" x14ac:dyDescent="0.25">
      <c r="A1" s="147" t="s">
        <v>1723</v>
      </c>
      <c r="B1" s="148"/>
      <c r="C1" s="148"/>
      <c r="D1" s="148"/>
      <c r="E1" s="148"/>
      <c r="F1" s="148"/>
      <c r="G1" s="148"/>
      <c r="H1" s="148"/>
      <c r="I1" s="148"/>
      <c r="J1" s="148"/>
      <c r="K1" s="149"/>
    </row>
    <row r="2" spans="1:11" ht="13" x14ac:dyDescent="0.3">
      <c r="A2" s="153" t="s">
        <v>1586</v>
      </c>
      <c r="B2" s="154"/>
      <c r="C2" s="154"/>
      <c r="D2" s="154"/>
      <c r="E2" s="154"/>
      <c r="F2" s="154"/>
      <c r="G2" s="154"/>
      <c r="H2" s="154"/>
      <c r="I2" s="154"/>
      <c r="J2" s="154"/>
      <c r="K2" s="155"/>
    </row>
    <row r="3" spans="1:11" ht="13" x14ac:dyDescent="0.3">
      <c r="A3" s="153" t="s">
        <v>1744</v>
      </c>
      <c r="B3" s="161"/>
      <c r="C3" s="161"/>
      <c r="D3" s="161"/>
      <c r="E3" s="161"/>
      <c r="F3" s="161"/>
      <c r="G3" s="161"/>
      <c r="H3" s="161"/>
      <c r="I3" s="161"/>
      <c r="J3" s="161"/>
      <c r="K3" s="162"/>
    </row>
    <row r="4" spans="1:11" ht="13" x14ac:dyDescent="0.3">
      <c r="A4" s="150" t="s">
        <v>648</v>
      </c>
      <c r="B4" s="151"/>
      <c r="C4" s="151"/>
      <c r="D4" s="151"/>
      <c r="E4" s="151"/>
      <c r="F4" s="151"/>
      <c r="G4" s="151"/>
      <c r="H4" s="151"/>
      <c r="I4" s="151"/>
      <c r="J4" s="151"/>
      <c r="K4" s="152"/>
    </row>
    <row r="5" spans="1:11" ht="52" x14ac:dyDescent="0.3">
      <c r="A5" s="22" t="s">
        <v>11</v>
      </c>
      <c r="B5" s="23" t="s">
        <v>212</v>
      </c>
      <c r="C5" s="23" t="s">
        <v>649</v>
      </c>
      <c r="D5" s="23" t="s">
        <v>1724</v>
      </c>
      <c r="E5" s="23" t="s">
        <v>1694</v>
      </c>
      <c r="F5" s="23" t="s">
        <v>1721</v>
      </c>
      <c r="G5" s="23" t="s">
        <v>1718</v>
      </c>
      <c r="H5" s="23" t="s">
        <v>1719</v>
      </c>
      <c r="I5" s="24" t="s">
        <v>1725</v>
      </c>
      <c r="J5" s="24" t="s">
        <v>1722</v>
      </c>
      <c r="K5" s="23" t="s">
        <v>650</v>
      </c>
    </row>
    <row r="6" spans="1:11" x14ac:dyDescent="0.25">
      <c r="A6" s="86" t="s">
        <v>12</v>
      </c>
      <c r="B6" s="5" t="s">
        <v>213</v>
      </c>
      <c r="C6" s="87">
        <v>6051958</v>
      </c>
      <c r="D6" s="9" t="str">
        <f t="shared" ref="D6:D15" si="0">IF($B6="N/A","N/A",IF(C6&lt;0,"No","Yes"))</f>
        <v>N/A</v>
      </c>
      <c r="E6" s="87">
        <v>5821290</v>
      </c>
      <c r="F6" s="9" t="str">
        <f t="shared" ref="F6:F15" si="1">IF($B6="N/A","N/A",IF(E6&lt;0,"No","Yes"))</f>
        <v>N/A</v>
      </c>
      <c r="G6" s="87">
        <v>6727320</v>
      </c>
      <c r="H6" s="9" t="str">
        <f t="shared" ref="H6:H15" si="2">IF($B6="N/A","N/A",IF(G6&lt;0,"No","Yes"))</f>
        <v>N/A</v>
      </c>
      <c r="I6" s="10">
        <v>-3.81</v>
      </c>
      <c r="J6" s="10">
        <v>15.56</v>
      </c>
      <c r="K6" s="9" t="str">
        <f t="shared" ref="K6:K15" si="3">IF(J6="Div by 0", "N/A", IF(J6="N/A","N/A", IF(J6&gt;30, "No", IF(J6&lt;-30, "No", "Yes"))))</f>
        <v>Yes</v>
      </c>
    </row>
    <row r="7" spans="1:11" x14ac:dyDescent="0.25">
      <c r="A7" s="86" t="s">
        <v>443</v>
      </c>
      <c r="B7" s="5" t="s">
        <v>213</v>
      </c>
      <c r="C7" s="88">
        <v>14.900483446999999</v>
      </c>
      <c r="D7" s="9" t="str">
        <f t="shared" si="0"/>
        <v>N/A</v>
      </c>
      <c r="E7" s="88">
        <v>14.541175580999999</v>
      </c>
      <c r="F7" s="9" t="str">
        <f t="shared" si="1"/>
        <v>N/A</v>
      </c>
      <c r="G7" s="88">
        <v>14.74622881</v>
      </c>
      <c r="H7" s="9" t="str">
        <f t="shared" si="2"/>
        <v>N/A</v>
      </c>
      <c r="I7" s="10">
        <v>-2.41</v>
      </c>
      <c r="J7" s="10">
        <v>1.41</v>
      </c>
      <c r="K7" s="9" t="str">
        <f t="shared" si="3"/>
        <v>Yes</v>
      </c>
    </row>
    <row r="8" spans="1:11" x14ac:dyDescent="0.25">
      <c r="A8" s="86" t="s">
        <v>444</v>
      </c>
      <c r="B8" s="5" t="s">
        <v>213</v>
      </c>
      <c r="C8" s="88">
        <v>27.544556654000001</v>
      </c>
      <c r="D8" s="9" t="str">
        <f t="shared" si="0"/>
        <v>N/A</v>
      </c>
      <c r="E8" s="88">
        <v>28.234532208000001</v>
      </c>
      <c r="F8" s="9" t="str">
        <f t="shared" si="1"/>
        <v>N/A</v>
      </c>
      <c r="G8" s="88">
        <v>27.389822396</v>
      </c>
      <c r="H8" s="9" t="str">
        <f t="shared" si="2"/>
        <v>N/A</v>
      </c>
      <c r="I8" s="10">
        <v>2.5049999999999999</v>
      </c>
      <c r="J8" s="10">
        <v>-2.99</v>
      </c>
      <c r="K8" s="9" t="str">
        <f t="shared" si="3"/>
        <v>Yes</v>
      </c>
    </row>
    <row r="9" spans="1:11" x14ac:dyDescent="0.25">
      <c r="A9" s="86" t="s">
        <v>445</v>
      </c>
      <c r="B9" s="5" t="s">
        <v>213</v>
      </c>
      <c r="C9" s="88">
        <v>20.190953077</v>
      </c>
      <c r="D9" s="9" t="str">
        <f t="shared" si="0"/>
        <v>N/A</v>
      </c>
      <c r="E9" s="88">
        <v>19.836273403</v>
      </c>
      <c r="F9" s="9" t="str">
        <f t="shared" si="1"/>
        <v>N/A</v>
      </c>
      <c r="G9" s="88">
        <v>19.880398138</v>
      </c>
      <c r="H9" s="9" t="str">
        <f t="shared" si="2"/>
        <v>N/A</v>
      </c>
      <c r="I9" s="10">
        <v>-1.76</v>
      </c>
      <c r="J9" s="10">
        <v>0.22239999999999999</v>
      </c>
      <c r="K9" s="9" t="str">
        <f t="shared" si="3"/>
        <v>Yes</v>
      </c>
    </row>
    <row r="10" spans="1:11" x14ac:dyDescent="0.25">
      <c r="A10" s="86" t="s">
        <v>446</v>
      </c>
      <c r="B10" s="5" t="s">
        <v>213</v>
      </c>
      <c r="C10" s="88">
        <v>33.875631654999999</v>
      </c>
      <c r="D10" s="9" t="str">
        <f t="shared" si="0"/>
        <v>N/A</v>
      </c>
      <c r="E10" s="88">
        <v>33.566511890000001</v>
      </c>
      <c r="F10" s="9" t="str">
        <f t="shared" si="1"/>
        <v>N/A</v>
      </c>
      <c r="G10" s="88">
        <v>34.217860901999998</v>
      </c>
      <c r="H10" s="9" t="str">
        <f t="shared" si="2"/>
        <v>N/A</v>
      </c>
      <c r="I10" s="10">
        <v>-0.91300000000000003</v>
      </c>
      <c r="J10" s="10">
        <v>1.94</v>
      </c>
      <c r="K10" s="9" t="str">
        <f t="shared" si="3"/>
        <v>Yes</v>
      </c>
    </row>
    <row r="11" spans="1:11" ht="13" x14ac:dyDescent="0.3">
      <c r="A11" s="86" t="s">
        <v>1628</v>
      </c>
      <c r="B11" s="5" t="s">
        <v>213</v>
      </c>
      <c r="C11" s="88">
        <v>90.908314301000004</v>
      </c>
      <c r="D11" s="9" t="str">
        <f t="shared" si="0"/>
        <v>N/A</v>
      </c>
      <c r="E11" s="88">
        <v>90.474894739999996</v>
      </c>
      <c r="F11" s="9" t="str">
        <f t="shared" si="1"/>
        <v>N/A</v>
      </c>
      <c r="G11" s="88">
        <v>90.808984855999995</v>
      </c>
      <c r="H11" s="9" t="str">
        <f t="shared" si="2"/>
        <v>N/A</v>
      </c>
      <c r="I11" s="10">
        <v>-0.47699999999999998</v>
      </c>
      <c r="J11" s="10">
        <v>0.36930000000000002</v>
      </c>
      <c r="K11" s="9" t="str">
        <f t="shared" si="3"/>
        <v>Yes</v>
      </c>
    </row>
    <row r="12" spans="1:11" x14ac:dyDescent="0.25">
      <c r="A12" s="86" t="s">
        <v>16</v>
      </c>
      <c r="B12" s="5" t="s">
        <v>213</v>
      </c>
      <c r="C12" s="88">
        <v>10.730841159000001</v>
      </c>
      <c r="D12" s="9" t="str">
        <f t="shared" si="0"/>
        <v>N/A</v>
      </c>
      <c r="E12" s="88">
        <v>11.87867294</v>
      </c>
      <c r="F12" s="9" t="str">
        <f t="shared" si="1"/>
        <v>N/A</v>
      </c>
      <c r="G12" s="88">
        <v>10.950259538999999</v>
      </c>
      <c r="H12" s="9" t="str">
        <f t="shared" si="2"/>
        <v>N/A</v>
      </c>
      <c r="I12" s="10">
        <v>10.7</v>
      </c>
      <c r="J12" s="10">
        <v>-7.82</v>
      </c>
      <c r="K12" s="9" t="str">
        <f t="shared" si="3"/>
        <v>Yes</v>
      </c>
    </row>
    <row r="13" spans="1:11" x14ac:dyDescent="0.25">
      <c r="A13" s="86" t="s">
        <v>36</v>
      </c>
      <c r="B13" s="5" t="s">
        <v>213</v>
      </c>
      <c r="C13" s="88">
        <v>22.836658227000001</v>
      </c>
      <c r="D13" s="9" t="str">
        <f t="shared" si="0"/>
        <v>N/A</v>
      </c>
      <c r="E13" s="88">
        <v>23.063561006</v>
      </c>
      <c r="F13" s="9" t="str">
        <f t="shared" si="1"/>
        <v>N/A</v>
      </c>
      <c r="G13" s="88">
        <v>21.207837713</v>
      </c>
      <c r="H13" s="9" t="str">
        <f t="shared" si="2"/>
        <v>N/A</v>
      </c>
      <c r="I13" s="10">
        <v>0.99360000000000004</v>
      </c>
      <c r="J13" s="10">
        <v>-8.0500000000000007</v>
      </c>
      <c r="K13" s="9" t="str">
        <f t="shared" si="3"/>
        <v>Yes</v>
      </c>
    </row>
    <row r="14" spans="1:11" x14ac:dyDescent="0.25">
      <c r="A14" s="86" t="s">
        <v>37</v>
      </c>
      <c r="B14" s="5" t="s">
        <v>213</v>
      </c>
      <c r="C14" s="88">
        <v>81.623003194999995</v>
      </c>
      <c r="D14" s="9" t="str">
        <f t="shared" si="0"/>
        <v>N/A</v>
      </c>
      <c r="E14" s="88">
        <v>62.896995707999999</v>
      </c>
      <c r="F14" s="9" t="str">
        <f t="shared" si="1"/>
        <v>N/A</v>
      </c>
      <c r="G14" s="88">
        <v>36.105764360000002</v>
      </c>
      <c r="H14" s="9" t="str">
        <f t="shared" si="2"/>
        <v>N/A</v>
      </c>
      <c r="I14" s="10">
        <v>-22.9</v>
      </c>
      <c r="J14" s="10">
        <v>-42.6</v>
      </c>
      <c r="K14" s="9" t="str">
        <f t="shared" si="3"/>
        <v>No</v>
      </c>
    </row>
    <row r="15" spans="1:11" x14ac:dyDescent="0.25">
      <c r="A15" s="86" t="s">
        <v>38</v>
      </c>
      <c r="B15" s="5" t="s">
        <v>213</v>
      </c>
      <c r="C15" s="88">
        <v>9.4425800150000008</v>
      </c>
      <c r="D15" s="9" t="str">
        <f t="shared" si="0"/>
        <v>N/A</v>
      </c>
      <c r="E15" s="88">
        <v>10.334881724000001</v>
      </c>
      <c r="F15" s="9" t="str">
        <f t="shared" si="1"/>
        <v>N/A</v>
      </c>
      <c r="G15" s="88">
        <v>9.1683640035000007</v>
      </c>
      <c r="H15" s="9" t="str">
        <f t="shared" si="2"/>
        <v>N/A</v>
      </c>
      <c r="I15" s="10">
        <v>9.4499999999999993</v>
      </c>
      <c r="J15" s="10">
        <v>-11.3</v>
      </c>
      <c r="K15" s="9" t="str">
        <f t="shared" si="3"/>
        <v>Yes</v>
      </c>
    </row>
    <row r="16" spans="1:11" x14ac:dyDescent="0.25">
      <c r="A16" s="86" t="s">
        <v>376</v>
      </c>
      <c r="B16" s="5" t="s">
        <v>213</v>
      </c>
      <c r="C16" s="8">
        <v>29.080951982999999</v>
      </c>
      <c r="D16" s="9" t="str">
        <f t="shared" ref="D16:D41" si="4">IF($B16="N/A","N/A",IF(C16&lt;0,"No","Yes"))</f>
        <v>N/A</v>
      </c>
      <c r="E16" s="8">
        <v>28.503974204999999</v>
      </c>
      <c r="F16" s="9" t="str">
        <f t="shared" ref="F16:F41" si="5">IF($B16="N/A","N/A",IF(E16&lt;0,"No","Yes"))</f>
        <v>N/A</v>
      </c>
      <c r="G16" s="8">
        <v>28.704030727999999</v>
      </c>
      <c r="H16" s="9" t="str">
        <f t="shared" ref="H16:H41" si="6">IF($B16="N/A","N/A",IF(G16&lt;0,"No","Yes"))</f>
        <v>N/A</v>
      </c>
      <c r="I16" s="10">
        <v>-1.98</v>
      </c>
      <c r="J16" s="10">
        <v>0.70189999999999997</v>
      </c>
      <c r="K16" s="9" t="str">
        <f t="shared" ref="K16:K41" si="7">IF(J16="Div by 0", "N/A", IF(J16="N/A","N/A", IF(J16&gt;30, "No", IF(J16&lt;-30, "No", "Yes"))))</f>
        <v>Yes</v>
      </c>
    </row>
    <row r="17" spans="1:11" x14ac:dyDescent="0.25">
      <c r="A17" s="86" t="s">
        <v>377</v>
      </c>
      <c r="B17" s="5" t="s">
        <v>213</v>
      </c>
      <c r="C17" s="8">
        <v>2.08858026E-2</v>
      </c>
      <c r="D17" s="9" t="str">
        <f t="shared" si="4"/>
        <v>N/A</v>
      </c>
      <c r="E17" s="8">
        <v>6.5964760000000004E-3</v>
      </c>
      <c r="F17" s="9" t="str">
        <f t="shared" si="5"/>
        <v>N/A</v>
      </c>
      <c r="G17" s="8">
        <v>2.7499807000000002E-3</v>
      </c>
      <c r="H17" s="9" t="str">
        <f t="shared" si="6"/>
        <v>N/A</v>
      </c>
      <c r="I17" s="10">
        <v>-68.400000000000006</v>
      </c>
      <c r="J17" s="10">
        <v>-58.3</v>
      </c>
      <c r="K17" s="9" t="str">
        <f t="shared" si="7"/>
        <v>No</v>
      </c>
    </row>
    <row r="18" spans="1:11" x14ac:dyDescent="0.25">
      <c r="A18" s="86" t="s">
        <v>378</v>
      </c>
      <c r="B18" s="5" t="s">
        <v>213</v>
      </c>
      <c r="C18" s="8">
        <v>3.9766303731999999</v>
      </c>
      <c r="D18" s="9" t="str">
        <f t="shared" si="4"/>
        <v>N/A</v>
      </c>
      <c r="E18" s="8">
        <v>3.6659915586</v>
      </c>
      <c r="F18" s="9" t="str">
        <f t="shared" si="5"/>
        <v>N/A</v>
      </c>
      <c r="G18" s="8">
        <v>3.4406866329999999</v>
      </c>
      <c r="H18" s="9" t="str">
        <f t="shared" si="6"/>
        <v>N/A</v>
      </c>
      <c r="I18" s="10">
        <v>-7.81</v>
      </c>
      <c r="J18" s="10">
        <v>-6.15</v>
      </c>
      <c r="K18" s="9" t="str">
        <f t="shared" si="7"/>
        <v>Yes</v>
      </c>
    </row>
    <row r="19" spans="1:11" x14ac:dyDescent="0.25">
      <c r="A19" s="86" t="s">
        <v>379</v>
      </c>
      <c r="B19" s="5" t="s">
        <v>213</v>
      </c>
      <c r="C19" s="8">
        <v>8.9213606571999993</v>
      </c>
      <c r="D19" s="9" t="str">
        <f t="shared" si="4"/>
        <v>N/A</v>
      </c>
      <c r="E19" s="8">
        <v>11.797883286999999</v>
      </c>
      <c r="F19" s="9" t="str">
        <f t="shared" si="5"/>
        <v>N/A</v>
      </c>
      <c r="G19" s="8">
        <v>14.143849259</v>
      </c>
      <c r="H19" s="9" t="str">
        <f t="shared" si="6"/>
        <v>N/A</v>
      </c>
      <c r="I19" s="10">
        <v>32.24</v>
      </c>
      <c r="J19" s="10">
        <v>19.88</v>
      </c>
      <c r="K19" s="9" t="str">
        <f t="shared" si="7"/>
        <v>Yes</v>
      </c>
    </row>
    <row r="20" spans="1:11" x14ac:dyDescent="0.25">
      <c r="A20" s="86" t="s">
        <v>380</v>
      </c>
      <c r="B20" s="5" t="s">
        <v>213</v>
      </c>
      <c r="C20" s="8">
        <v>4.8740424173000001</v>
      </c>
      <c r="D20" s="9" t="str">
        <f t="shared" si="4"/>
        <v>N/A</v>
      </c>
      <c r="E20" s="8">
        <v>6.1682548025999999</v>
      </c>
      <c r="F20" s="9" t="str">
        <f t="shared" si="5"/>
        <v>N/A</v>
      </c>
      <c r="G20" s="8">
        <v>5.2223619509999999</v>
      </c>
      <c r="H20" s="9" t="str">
        <f t="shared" si="6"/>
        <v>N/A</v>
      </c>
      <c r="I20" s="10">
        <v>26.55</v>
      </c>
      <c r="J20" s="10">
        <v>-15.3</v>
      </c>
      <c r="K20" s="9" t="str">
        <f t="shared" si="7"/>
        <v>Yes</v>
      </c>
    </row>
    <row r="21" spans="1:11" x14ac:dyDescent="0.25">
      <c r="A21" s="86" t="s">
        <v>381</v>
      </c>
      <c r="B21" s="5" t="s">
        <v>213</v>
      </c>
      <c r="C21" s="8">
        <v>0.12929699780000001</v>
      </c>
      <c r="D21" s="9" t="str">
        <f t="shared" si="4"/>
        <v>N/A</v>
      </c>
      <c r="E21" s="8">
        <v>8.0050985300000002E-2</v>
      </c>
      <c r="F21" s="9" t="str">
        <f t="shared" si="5"/>
        <v>N/A</v>
      </c>
      <c r="G21" s="8">
        <v>0.2934601</v>
      </c>
      <c r="H21" s="9" t="str">
        <f t="shared" si="6"/>
        <v>N/A</v>
      </c>
      <c r="I21" s="10">
        <v>-38.1</v>
      </c>
      <c r="J21" s="10">
        <v>266.60000000000002</v>
      </c>
      <c r="K21" s="9" t="str">
        <f t="shared" si="7"/>
        <v>No</v>
      </c>
    </row>
    <row r="22" spans="1:11" x14ac:dyDescent="0.25">
      <c r="A22" s="86" t="s">
        <v>382</v>
      </c>
      <c r="B22" s="5" t="s">
        <v>213</v>
      </c>
      <c r="C22" s="8">
        <v>22.347329575</v>
      </c>
      <c r="D22" s="9" t="str">
        <f t="shared" si="4"/>
        <v>N/A</v>
      </c>
      <c r="E22" s="8">
        <v>25.126063123000002</v>
      </c>
      <c r="F22" s="9" t="str">
        <f t="shared" si="5"/>
        <v>N/A</v>
      </c>
      <c r="G22" s="8">
        <v>27.563427933</v>
      </c>
      <c r="H22" s="9" t="str">
        <f t="shared" si="6"/>
        <v>N/A</v>
      </c>
      <c r="I22" s="10">
        <v>12.43</v>
      </c>
      <c r="J22" s="10">
        <v>9.7010000000000005</v>
      </c>
      <c r="K22" s="9" t="str">
        <f t="shared" si="7"/>
        <v>Yes</v>
      </c>
    </row>
    <row r="23" spans="1:11" x14ac:dyDescent="0.25">
      <c r="A23" s="86" t="s">
        <v>383</v>
      </c>
      <c r="B23" s="5" t="s">
        <v>213</v>
      </c>
      <c r="C23" s="8">
        <v>2.9411969E-3</v>
      </c>
      <c r="D23" s="9" t="str">
        <f t="shared" si="4"/>
        <v>N/A</v>
      </c>
      <c r="E23" s="8">
        <v>2.4977281699999999E-2</v>
      </c>
      <c r="F23" s="9" t="str">
        <f t="shared" si="5"/>
        <v>N/A</v>
      </c>
      <c r="G23" s="8">
        <v>1.6797179299999999E-2</v>
      </c>
      <c r="H23" s="9" t="str">
        <f t="shared" si="6"/>
        <v>N/A</v>
      </c>
      <c r="I23" s="10">
        <v>749.2</v>
      </c>
      <c r="J23" s="10">
        <v>-32.799999999999997</v>
      </c>
      <c r="K23" s="9" t="str">
        <f t="shared" si="7"/>
        <v>No</v>
      </c>
    </row>
    <row r="24" spans="1:11" x14ac:dyDescent="0.25">
      <c r="A24" s="86" t="s">
        <v>384</v>
      </c>
      <c r="B24" s="5" t="s">
        <v>213</v>
      </c>
      <c r="C24" s="8">
        <v>17.642257266000001</v>
      </c>
      <c r="D24" s="9" t="str">
        <f t="shared" si="4"/>
        <v>N/A</v>
      </c>
      <c r="E24" s="8">
        <v>14.766108543</v>
      </c>
      <c r="F24" s="9" t="str">
        <f t="shared" si="5"/>
        <v>N/A</v>
      </c>
      <c r="G24" s="8">
        <v>11.30164761</v>
      </c>
      <c r="H24" s="9" t="str">
        <f t="shared" si="6"/>
        <v>N/A</v>
      </c>
      <c r="I24" s="10">
        <v>-16.3</v>
      </c>
      <c r="J24" s="10">
        <v>-23.5</v>
      </c>
      <c r="K24" s="9" t="str">
        <f t="shared" si="7"/>
        <v>Yes</v>
      </c>
    </row>
    <row r="25" spans="1:11" x14ac:dyDescent="0.25">
      <c r="A25" s="86" t="s">
        <v>385</v>
      </c>
      <c r="B25" s="5" t="s">
        <v>213</v>
      </c>
      <c r="C25" s="8">
        <v>2.348050003</v>
      </c>
      <c r="D25" s="9" t="str">
        <f t="shared" si="4"/>
        <v>N/A</v>
      </c>
      <c r="E25" s="8">
        <v>2.9824660857</v>
      </c>
      <c r="F25" s="9" t="str">
        <f t="shared" si="5"/>
        <v>N/A</v>
      </c>
      <c r="G25" s="8">
        <v>2.7424591070000002</v>
      </c>
      <c r="H25" s="9" t="str">
        <f t="shared" si="6"/>
        <v>N/A</v>
      </c>
      <c r="I25" s="10">
        <v>27.02</v>
      </c>
      <c r="J25" s="10">
        <v>-8.0500000000000007</v>
      </c>
      <c r="K25" s="9" t="str">
        <f t="shared" si="7"/>
        <v>Yes</v>
      </c>
    </row>
    <row r="26" spans="1:11" x14ac:dyDescent="0.25">
      <c r="A26" s="86" t="s">
        <v>386</v>
      </c>
      <c r="B26" s="5" t="s">
        <v>213</v>
      </c>
      <c r="C26" s="8">
        <v>5.1315789039000004</v>
      </c>
      <c r="D26" s="9" t="str">
        <f t="shared" si="4"/>
        <v>N/A</v>
      </c>
      <c r="E26" s="8">
        <v>2.3905010744999999</v>
      </c>
      <c r="F26" s="9" t="str">
        <f t="shared" si="5"/>
        <v>N/A</v>
      </c>
      <c r="G26" s="8">
        <v>2.5868102008</v>
      </c>
      <c r="H26" s="9" t="str">
        <f t="shared" si="6"/>
        <v>N/A</v>
      </c>
      <c r="I26" s="10">
        <v>-53.4</v>
      </c>
      <c r="J26" s="10">
        <v>8.2119999999999997</v>
      </c>
      <c r="K26" s="9" t="str">
        <f t="shared" si="7"/>
        <v>Yes</v>
      </c>
    </row>
    <row r="27" spans="1:11" x14ac:dyDescent="0.25">
      <c r="A27" s="86" t="s">
        <v>387</v>
      </c>
      <c r="B27" s="5" t="s">
        <v>213</v>
      </c>
      <c r="C27" s="8">
        <v>2.7263903700000001E-2</v>
      </c>
      <c r="D27" s="9" t="str">
        <f t="shared" si="4"/>
        <v>N/A</v>
      </c>
      <c r="E27" s="8">
        <v>2.3706085799999999E-2</v>
      </c>
      <c r="F27" s="9" t="str">
        <f t="shared" si="5"/>
        <v>N/A</v>
      </c>
      <c r="G27" s="8">
        <v>2.5983601200000001E-2</v>
      </c>
      <c r="H27" s="9" t="str">
        <f t="shared" si="6"/>
        <v>N/A</v>
      </c>
      <c r="I27" s="10">
        <v>-13</v>
      </c>
      <c r="J27" s="10">
        <v>9.6069999999999993</v>
      </c>
      <c r="K27" s="9" t="str">
        <f t="shared" si="7"/>
        <v>Yes</v>
      </c>
    </row>
    <row r="28" spans="1:11" x14ac:dyDescent="0.25">
      <c r="A28" s="86" t="s">
        <v>388</v>
      </c>
      <c r="B28" s="5" t="s">
        <v>213</v>
      </c>
      <c r="C28" s="8">
        <v>4.4283189000000004E-3</v>
      </c>
      <c r="D28" s="9" t="str">
        <f t="shared" si="4"/>
        <v>N/A</v>
      </c>
      <c r="E28" s="8">
        <v>8.9842628999999997E-3</v>
      </c>
      <c r="F28" s="9" t="str">
        <f t="shared" si="5"/>
        <v>N/A</v>
      </c>
      <c r="G28" s="8">
        <v>1.05688447E-2</v>
      </c>
      <c r="H28" s="9" t="str">
        <f t="shared" si="6"/>
        <v>N/A</v>
      </c>
      <c r="I28" s="10">
        <v>102.9</v>
      </c>
      <c r="J28" s="10">
        <v>17.64</v>
      </c>
      <c r="K28" s="9" t="str">
        <f t="shared" si="7"/>
        <v>Yes</v>
      </c>
    </row>
    <row r="29" spans="1:11" x14ac:dyDescent="0.25">
      <c r="A29" s="86" t="s">
        <v>389</v>
      </c>
      <c r="B29" s="5" t="s">
        <v>213</v>
      </c>
      <c r="C29" s="8">
        <v>0</v>
      </c>
      <c r="D29" s="9" t="str">
        <f t="shared" si="4"/>
        <v>N/A</v>
      </c>
      <c r="E29" s="8">
        <v>0</v>
      </c>
      <c r="F29" s="9" t="str">
        <f t="shared" si="5"/>
        <v>N/A</v>
      </c>
      <c r="G29" s="8">
        <v>0</v>
      </c>
      <c r="H29" s="9" t="str">
        <f t="shared" si="6"/>
        <v>N/A</v>
      </c>
      <c r="I29" s="10" t="s">
        <v>1745</v>
      </c>
      <c r="J29" s="10" t="s">
        <v>1745</v>
      </c>
      <c r="K29" s="9" t="str">
        <f t="shared" si="7"/>
        <v>N/A</v>
      </c>
    </row>
    <row r="30" spans="1:11" x14ac:dyDescent="0.25">
      <c r="A30" s="86" t="s">
        <v>390</v>
      </c>
      <c r="B30" s="5" t="s">
        <v>213</v>
      </c>
      <c r="C30" s="8">
        <v>1.4292068782</v>
      </c>
      <c r="D30" s="9" t="str">
        <f t="shared" si="4"/>
        <v>N/A</v>
      </c>
      <c r="E30" s="8">
        <v>0.88509591519999997</v>
      </c>
      <c r="F30" s="9" t="str">
        <f t="shared" si="5"/>
        <v>N/A</v>
      </c>
      <c r="G30" s="8">
        <v>0.17995278949999999</v>
      </c>
      <c r="H30" s="9" t="str">
        <f t="shared" si="6"/>
        <v>N/A</v>
      </c>
      <c r="I30" s="10">
        <v>-38.1</v>
      </c>
      <c r="J30" s="10">
        <v>-79.7</v>
      </c>
      <c r="K30" s="9" t="str">
        <f t="shared" si="7"/>
        <v>No</v>
      </c>
    </row>
    <row r="31" spans="1:11" x14ac:dyDescent="0.25">
      <c r="A31" s="86" t="s">
        <v>391</v>
      </c>
      <c r="B31" s="5" t="s">
        <v>213</v>
      </c>
      <c r="C31" s="8">
        <v>0.19365633400000001</v>
      </c>
      <c r="D31" s="9" t="str">
        <f t="shared" si="4"/>
        <v>N/A</v>
      </c>
      <c r="E31" s="8">
        <v>0.25793252010000001</v>
      </c>
      <c r="F31" s="9" t="str">
        <f t="shared" si="5"/>
        <v>N/A</v>
      </c>
      <c r="G31" s="8">
        <v>0.181662237</v>
      </c>
      <c r="H31" s="9" t="str">
        <f t="shared" si="6"/>
        <v>N/A</v>
      </c>
      <c r="I31" s="10">
        <v>33.19</v>
      </c>
      <c r="J31" s="10">
        <v>-29.6</v>
      </c>
      <c r="K31" s="9" t="str">
        <f t="shared" si="7"/>
        <v>Yes</v>
      </c>
    </row>
    <row r="32" spans="1:11" x14ac:dyDescent="0.25">
      <c r="A32" s="86" t="s">
        <v>392</v>
      </c>
      <c r="B32" s="5" t="s">
        <v>213</v>
      </c>
      <c r="C32" s="8">
        <v>1.1757847626</v>
      </c>
      <c r="D32" s="9" t="str">
        <f t="shared" si="4"/>
        <v>N/A</v>
      </c>
      <c r="E32" s="8">
        <v>1.1660130314999999</v>
      </c>
      <c r="F32" s="9" t="str">
        <f t="shared" si="5"/>
        <v>N/A</v>
      </c>
      <c r="G32" s="8">
        <v>1.3279731007</v>
      </c>
      <c r="H32" s="9" t="str">
        <f t="shared" si="6"/>
        <v>N/A</v>
      </c>
      <c r="I32" s="10">
        <v>-0.83099999999999996</v>
      </c>
      <c r="J32" s="10">
        <v>13.89</v>
      </c>
      <c r="K32" s="9" t="str">
        <f t="shared" si="7"/>
        <v>Yes</v>
      </c>
    </row>
    <row r="33" spans="1:11" x14ac:dyDescent="0.25">
      <c r="A33" s="86" t="s">
        <v>393</v>
      </c>
      <c r="B33" s="5" t="s">
        <v>213</v>
      </c>
      <c r="C33" s="8">
        <v>0.18473360189999999</v>
      </c>
      <c r="D33" s="9" t="str">
        <f t="shared" si="4"/>
        <v>N/A</v>
      </c>
      <c r="E33" s="8">
        <v>0.19454450819999999</v>
      </c>
      <c r="F33" s="9" t="str">
        <f t="shared" si="5"/>
        <v>N/A</v>
      </c>
      <c r="G33" s="8">
        <v>0.34080436190000002</v>
      </c>
      <c r="H33" s="9" t="str">
        <f t="shared" si="6"/>
        <v>N/A</v>
      </c>
      <c r="I33" s="10">
        <v>5.3109999999999999</v>
      </c>
      <c r="J33" s="10">
        <v>75.180000000000007</v>
      </c>
      <c r="K33" s="9" t="str">
        <f t="shared" si="7"/>
        <v>No</v>
      </c>
    </row>
    <row r="34" spans="1:11" x14ac:dyDescent="0.25">
      <c r="A34" s="86" t="s">
        <v>394</v>
      </c>
      <c r="B34" s="5" t="s">
        <v>213</v>
      </c>
      <c r="C34" s="8">
        <v>4.9570700000000003E-5</v>
      </c>
      <c r="D34" s="9" t="str">
        <f t="shared" si="4"/>
        <v>N/A</v>
      </c>
      <c r="E34" s="8">
        <v>3.4356600000000002E-5</v>
      </c>
      <c r="F34" s="9" t="str">
        <f t="shared" si="5"/>
        <v>N/A</v>
      </c>
      <c r="G34" s="8">
        <v>0</v>
      </c>
      <c r="H34" s="9" t="str">
        <f t="shared" si="6"/>
        <v>N/A</v>
      </c>
      <c r="I34" s="10">
        <v>-30.7</v>
      </c>
      <c r="J34" s="10">
        <v>-100</v>
      </c>
      <c r="K34" s="9" t="str">
        <f t="shared" si="7"/>
        <v>No</v>
      </c>
    </row>
    <row r="35" spans="1:11" x14ac:dyDescent="0.25">
      <c r="A35" s="86" t="s">
        <v>395</v>
      </c>
      <c r="B35" s="5" t="s">
        <v>213</v>
      </c>
      <c r="C35" s="8">
        <v>1.238177793</v>
      </c>
      <c r="D35" s="9" t="str">
        <f t="shared" si="4"/>
        <v>N/A</v>
      </c>
      <c r="E35" s="8">
        <v>1.0984678654</v>
      </c>
      <c r="F35" s="9" t="str">
        <f t="shared" si="5"/>
        <v>N/A</v>
      </c>
      <c r="G35" s="8">
        <v>1.2854450211999999</v>
      </c>
      <c r="H35" s="9" t="str">
        <f t="shared" si="6"/>
        <v>N/A</v>
      </c>
      <c r="I35" s="10">
        <v>-11.3</v>
      </c>
      <c r="J35" s="10">
        <v>17.02</v>
      </c>
      <c r="K35" s="9" t="str">
        <f t="shared" si="7"/>
        <v>Yes</v>
      </c>
    </row>
    <row r="36" spans="1:11" x14ac:dyDescent="0.25">
      <c r="A36" s="86" t="s">
        <v>396</v>
      </c>
      <c r="B36" s="5" t="s">
        <v>213</v>
      </c>
      <c r="C36" s="8">
        <v>0.85104688429999997</v>
      </c>
      <c r="D36" s="9" t="str">
        <f t="shared" si="4"/>
        <v>N/A</v>
      </c>
      <c r="E36" s="8">
        <v>0.55778014840000001</v>
      </c>
      <c r="F36" s="9" t="str">
        <f t="shared" si="5"/>
        <v>N/A</v>
      </c>
      <c r="G36" s="8">
        <v>0.42519160680000001</v>
      </c>
      <c r="H36" s="9" t="str">
        <f t="shared" si="6"/>
        <v>N/A</v>
      </c>
      <c r="I36" s="10">
        <v>-34.5</v>
      </c>
      <c r="J36" s="10">
        <v>-23.8</v>
      </c>
      <c r="K36" s="9" t="str">
        <f t="shared" si="7"/>
        <v>Yes</v>
      </c>
    </row>
    <row r="37" spans="1:11" x14ac:dyDescent="0.25">
      <c r="A37" s="86" t="s">
        <v>397</v>
      </c>
      <c r="B37" s="5" t="s">
        <v>213</v>
      </c>
      <c r="C37" s="8">
        <v>0</v>
      </c>
      <c r="D37" s="9" t="str">
        <f t="shared" si="4"/>
        <v>N/A</v>
      </c>
      <c r="E37" s="8">
        <v>0</v>
      </c>
      <c r="F37" s="9" t="str">
        <f t="shared" si="5"/>
        <v>N/A</v>
      </c>
      <c r="G37" s="8">
        <v>0</v>
      </c>
      <c r="H37" s="9" t="str">
        <f t="shared" si="6"/>
        <v>N/A</v>
      </c>
      <c r="I37" s="10" t="s">
        <v>1745</v>
      </c>
      <c r="J37" s="10" t="s">
        <v>1745</v>
      </c>
      <c r="K37" s="9" t="str">
        <f t="shared" si="7"/>
        <v>N/A</v>
      </c>
    </row>
    <row r="38" spans="1:11" x14ac:dyDescent="0.25">
      <c r="A38" s="86" t="s">
        <v>398</v>
      </c>
      <c r="B38" s="5" t="s">
        <v>213</v>
      </c>
      <c r="C38" s="8">
        <v>0</v>
      </c>
      <c r="D38" s="9" t="str">
        <f t="shared" si="4"/>
        <v>N/A</v>
      </c>
      <c r="E38" s="8">
        <v>0</v>
      </c>
      <c r="F38" s="9" t="str">
        <f t="shared" si="5"/>
        <v>N/A</v>
      </c>
      <c r="G38" s="8">
        <v>0</v>
      </c>
      <c r="H38" s="9" t="str">
        <f t="shared" si="6"/>
        <v>N/A</v>
      </c>
      <c r="I38" s="10" t="s">
        <v>1745</v>
      </c>
      <c r="J38" s="10" t="s">
        <v>1745</v>
      </c>
      <c r="K38" s="9" t="str">
        <f t="shared" si="7"/>
        <v>N/A</v>
      </c>
    </row>
    <row r="39" spans="1:11" x14ac:dyDescent="0.25">
      <c r="A39" s="86" t="s">
        <v>399</v>
      </c>
      <c r="B39" s="5" t="s">
        <v>213</v>
      </c>
      <c r="C39" s="8">
        <v>0.42032677689999998</v>
      </c>
      <c r="D39" s="9" t="str">
        <f t="shared" si="4"/>
        <v>N/A</v>
      </c>
      <c r="E39" s="8">
        <v>0.29457388309999999</v>
      </c>
      <c r="F39" s="9" t="str">
        <f t="shared" si="5"/>
        <v>N/A</v>
      </c>
      <c r="G39" s="8">
        <v>0.20413775470000001</v>
      </c>
      <c r="H39" s="9" t="str">
        <f t="shared" si="6"/>
        <v>N/A</v>
      </c>
      <c r="I39" s="10">
        <v>-29.9</v>
      </c>
      <c r="J39" s="10">
        <v>-30.7</v>
      </c>
      <c r="K39" s="9" t="str">
        <f t="shared" si="7"/>
        <v>No</v>
      </c>
    </row>
    <row r="40" spans="1:11" x14ac:dyDescent="0.25">
      <c r="A40" s="86" t="s">
        <v>400</v>
      </c>
      <c r="B40" s="5" t="s">
        <v>213</v>
      </c>
      <c r="C40" s="8">
        <v>0</v>
      </c>
      <c r="D40" s="9" t="str">
        <f t="shared" si="4"/>
        <v>N/A</v>
      </c>
      <c r="E40" s="8">
        <v>0</v>
      </c>
      <c r="F40" s="9" t="str">
        <f t="shared" si="5"/>
        <v>N/A</v>
      </c>
      <c r="G40" s="8">
        <v>0</v>
      </c>
      <c r="H40" s="9" t="str">
        <f t="shared" si="6"/>
        <v>N/A</v>
      </c>
      <c r="I40" s="10" t="s">
        <v>1745</v>
      </c>
      <c r="J40" s="10" t="s">
        <v>1745</v>
      </c>
      <c r="K40" s="9" t="str">
        <f t="shared" si="7"/>
        <v>N/A</v>
      </c>
    </row>
    <row r="41" spans="1:11" x14ac:dyDescent="0.25">
      <c r="A41" s="86" t="s">
        <v>401</v>
      </c>
      <c r="B41" s="5" t="s">
        <v>213</v>
      </c>
      <c r="C41" s="8">
        <v>0</v>
      </c>
      <c r="D41" s="9" t="str">
        <f t="shared" si="4"/>
        <v>N/A</v>
      </c>
      <c r="E41" s="8">
        <v>0</v>
      </c>
      <c r="F41" s="9" t="str">
        <f t="shared" si="5"/>
        <v>N/A</v>
      </c>
      <c r="G41" s="8">
        <v>0</v>
      </c>
      <c r="H41" s="9" t="str">
        <f t="shared" si="6"/>
        <v>N/A</v>
      </c>
      <c r="I41" s="10" t="s">
        <v>1745</v>
      </c>
      <c r="J41" s="10" t="s">
        <v>1745</v>
      </c>
      <c r="K41" s="9" t="str">
        <f t="shared" si="7"/>
        <v>N/A</v>
      </c>
    </row>
    <row r="42" spans="1:11" x14ac:dyDescent="0.25">
      <c r="A42" s="86" t="s">
        <v>32</v>
      </c>
      <c r="B42" s="5" t="s">
        <v>213</v>
      </c>
      <c r="C42" s="8">
        <v>99.997058803000002</v>
      </c>
      <c r="D42" s="9" t="str">
        <f t="shared" ref="D42:D51" si="8">IF($B42="N/A","N/A",IF(C42&lt;0,"No","Yes"))</f>
        <v>N/A</v>
      </c>
      <c r="E42" s="8">
        <v>99.975022718000005</v>
      </c>
      <c r="F42" s="9" t="str">
        <f t="shared" ref="F42:F51" si="9">IF($B42="N/A","N/A",IF(E42&lt;0,"No","Yes"))</f>
        <v>N/A</v>
      </c>
      <c r="G42" s="8">
        <v>99.983202821000006</v>
      </c>
      <c r="H42" s="9" t="str">
        <f t="shared" ref="H42:H51" si="10">IF($B42="N/A","N/A",IF(G42&lt;0,"No","Yes"))</f>
        <v>N/A</v>
      </c>
      <c r="I42" s="10">
        <v>-2.1999999999999999E-2</v>
      </c>
      <c r="J42" s="10">
        <v>8.2000000000000007E-3</v>
      </c>
      <c r="K42" s="9" t="str">
        <f t="shared" ref="K42:K51" si="11">IF(J42="Div by 0", "N/A", IF(J42="N/A","N/A", IF(J42&gt;30, "No", IF(J42&lt;-30, "No", "Yes"))))</f>
        <v>Yes</v>
      </c>
    </row>
    <row r="43" spans="1:11" x14ac:dyDescent="0.25">
      <c r="A43" s="86"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86" t="s">
        <v>40</v>
      </c>
      <c r="B44" s="5" t="s">
        <v>213</v>
      </c>
      <c r="C44" s="8">
        <v>39.821655776999997</v>
      </c>
      <c r="D44" s="9" t="str">
        <f t="shared" si="8"/>
        <v>N/A</v>
      </c>
      <c r="E44" s="8">
        <v>45.301173435000003</v>
      </c>
      <c r="F44" s="9" t="str">
        <f t="shared" si="9"/>
        <v>N/A</v>
      </c>
      <c r="G44" s="8">
        <v>50.677337393000002</v>
      </c>
      <c r="H44" s="9" t="str">
        <f t="shared" si="10"/>
        <v>N/A</v>
      </c>
      <c r="I44" s="10">
        <v>13.76</v>
      </c>
      <c r="J44" s="10">
        <v>11.87</v>
      </c>
      <c r="K44" s="9" t="str">
        <f t="shared" si="11"/>
        <v>Yes</v>
      </c>
    </row>
    <row r="45" spans="1:11" x14ac:dyDescent="0.25">
      <c r="A45" s="86" t="s">
        <v>163</v>
      </c>
      <c r="B45" s="5" t="s">
        <v>213</v>
      </c>
      <c r="C45" s="8">
        <v>93.316757980999995</v>
      </c>
      <c r="D45" s="9" t="str">
        <f t="shared" si="8"/>
        <v>N/A</v>
      </c>
      <c r="E45" s="8">
        <v>92.680282204999997</v>
      </c>
      <c r="F45" s="9" t="str">
        <f t="shared" si="9"/>
        <v>N/A</v>
      </c>
      <c r="G45" s="8">
        <v>91.632775013</v>
      </c>
      <c r="H45" s="9" t="str">
        <f t="shared" si="10"/>
        <v>N/A</v>
      </c>
      <c r="I45" s="10">
        <v>-0.68200000000000005</v>
      </c>
      <c r="J45" s="10">
        <v>-1.1299999999999999</v>
      </c>
      <c r="K45" s="9" t="str">
        <f t="shared" si="11"/>
        <v>Yes</v>
      </c>
    </row>
    <row r="46" spans="1:11" x14ac:dyDescent="0.25">
      <c r="A46" s="86" t="s">
        <v>41</v>
      </c>
      <c r="B46" s="5" t="s">
        <v>213</v>
      </c>
      <c r="C46" s="8">
        <v>69.079877092000004</v>
      </c>
      <c r="D46" s="9" t="str">
        <f t="shared" si="8"/>
        <v>N/A</v>
      </c>
      <c r="E46" s="8">
        <v>71.535507994</v>
      </c>
      <c r="F46" s="9" t="str">
        <f t="shared" si="9"/>
        <v>N/A</v>
      </c>
      <c r="G46" s="8">
        <v>71.914194609999996</v>
      </c>
      <c r="H46" s="9" t="str">
        <f t="shared" si="10"/>
        <v>N/A</v>
      </c>
      <c r="I46" s="10">
        <v>3.5550000000000002</v>
      </c>
      <c r="J46" s="10">
        <v>0.52939999999999998</v>
      </c>
      <c r="K46" s="9" t="str">
        <f t="shared" si="11"/>
        <v>Yes</v>
      </c>
    </row>
    <row r="47" spans="1:11" x14ac:dyDescent="0.25">
      <c r="A47" s="86" t="s">
        <v>42</v>
      </c>
      <c r="B47" s="5" t="s">
        <v>213</v>
      </c>
      <c r="C47" s="8">
        <v>89.699680510999997</v>
      </c>
      <c r="D47" s="9" t="str">
        <f t="shared" si="8"/>
        <v>N/A</v>
      </c>
      <c r="E47" s="8">
        <v>93.197424893000004</v>
      </c>
      <c r="F47" s="9" t="str">
        <f t="shared" si="9"/>
        <v>N/A</v>
      </c>
      <c r="G47" s="8">
        <v>85.036977003000004</v>
      </c>
      <c r="H47" s="9" t="str">
        <f t="shared" si="10"/>
        <v>N/A</v>
      </c>
      <c r="I47" s="10">
        <v>3.899</v>
      </c>
      <c r="J47" s="10">
        <v>-8.76</v>
      </c>
      <c r="K47" s="9" t="str">
        <f t="shared" si="11"/>
        <v>Yes</v>
      </c>
    </row>
    <row r="48" spans="1:11" x14ac:dyDescent="0.25">
      <c r="A48" s="86" t="s">
        <v>43</v>
      </c>
      <c r="B48" s="5" t="s">
        <v>213</v>
      </c>
      <c r="C48" s="8">
        <v>96.686558086000005</v>
      </c>
      <c r="D48" s="9" t="str">
        <f t="shared" si="8"/>
        <v>N/A</v>
      </c>
      <c r="E48" s="8">
        <v>97.321359473000001</v>
      </c>
      <c r="F48" s="9" t="str">
        <f t="shared" si="9"/>
        <v>N/A</v>
      </c>
      <c r="G48" s="8">
        <v>97.263152883999993</v>
      </c>
      <c r="H48" s="9" t="str">
        <f t="shared" si="10"/>
        <v>N/A</v>
      </c>
      <c r="I48" s="10">
        <v>0.65659999999999996</v>
      </c>
      <c r="J48" s="10">
        <v>-0.06</v>
      </c>
      <c r="K48" s="9" t="str">
        <f t="shared" si="11"/>
        <v>Yes</v>
      </c>
    </row>
    <row r="49" spans="1:12" x14ac:dyDescent="0.25">
      <c r="A49" s="86" t="s">
        <v>44</v>
      </c>
      <c r="B49" s="5" t="s">
        <v>213</v>
      </c>
      <c r="C49" s="8">
        <v>0</v>
      </c>
      <c r="D49" s="9" t="str">
        <f t="shared" si="8"/>
        <v>N/A</v>
      </c>
      <c r="E49" s="8">
        <v>0</v>
      </c>
      <c r="F49" s="9" t="str">
        <f t="shared" si="9"/>
        <v>N/A</v>
      </c>
      <c r="G49" s="8">
        <v>0</v>
      </c>
      <c r="H49" s="9" t="str">
        <f t="shared" si="10"/>
        <v>N/A</v>
      </c>
      <c r="I49" s="10" t="s">
        <v>1745</v>
      </c>
      <c r="J49" s="10" t="s">
        <v>1745</v>
      </c>
      <c r="K49" s="9" t="str">
        <f t="shared" si="11"/>
        <v>N/A</v>
      </c>
    </row>
    <row r="50" spans="1:12" x14ac:dyDescent="0.25">
      <c r="A50" s="86" t="s">
        <v>45</v>
      </c>
      <c r="B50" s="5" t="s">
        <v>213</v>
      </c>
      <c r="C50" s="8">
        <v>100</v>
      </c>
      <c r="D50" s="9" t="str">
        <f t="shared" si="8"/>
        <v>N/A</v>
      </c>
      <c r="E50" s="8">
        <v>100</v>
      </c>
      <c r="F50" s="9" t="str">
        <f t="shared" si="9"/>
        <v>N/A</v>
      </c>
      <c r="G50" s="8">
        <v>100</v>
      </c>
      <c r="H50" s="9" t="str">
        <f t="shared" si="10"/>
        <v>N/A</v>
      </c>
      <c r="I50" s="10">
        <v>0</v>
      </c>
      <c r="J50" s="10">
        <v>0</v>
      </c>
      <c r="K50" s="9" t="str">
        <f t="shared" si="11"/>
        <v>Yes</v>
      </c>
    </row>
    <row r="51" spans="1:12" x14ac:dyDescent="0.25">
      <c r="A51" s="86" t="s">
        <v>50</v>
      </c>
      <c r="B51" s="5" t="s">
        <v>213</v>
      </c>
      <c r="C51" s="8">
        <v>0</v>
      </c>
      <c r="D51" s="9" t="str">
        <f t="shared" si="8"/>
        <v>N/A</v>
      </c>
      <c r="E51" s="8">
        <v>0</v>
      </c>
      <c r="F51" s="9" t="str">
        <f t="shared" si="9"/>
        <v>N/A</v>
      </c>
      <c r="G51" s="8">
        <v>0</v>
      </c>
      <c r="H51" s="9" t="str">
        <f t="shared" si="10"/>
        <v>N/A</v>
      </c>
      <c r="I51" s="10" t="s">
        <v>1745</v>
      </c>
      <c r="J51" s="10" t="s">
        <v>1745</v>
      </c>
      <c r="K51" s="9" t="str">
        <f t="shared" si="11"/>
        <v>N/A</v>
      </c>
      <c r="L51" s="60"/>
    </row>
    <row r="52" spans="1:12" s="60" customFormat="1" x14ac:dyDescent="0.25">
      <c r="A52" s="89" t="s">
        <v>895</v>
      </c>
      <c r="B52" s="5" t="s">
        <v>213</v>
      </c>
      <c r="C52" s="8">
        <v>0.34236853589999999</v>
      </c>
      <c r="D52" s="9" t="str">
        <f t="shared" ref="D52:D57" si="12">IF($B52="N/A","N/A",IF(C52&lt;0,"No","Yes"))</f>
        <v>N/A</v>
      </c>
      <c r="E52" s="8">
        <v>0.323124256</v>
      </c>
      <c r="F52" s="9" t="str">
        <f t="shared" ref="F52:F57" si="13">IF($B52="N/A","N/A",IF(E52&lt;0,"No","Yes"))</f>
        <v>N/A</v>
      </c>
      <c r="G52" s="8">
        <v>0.31742209380000003</v>
      </c>
      <c r="H52" s="9" t="str">
        <f t="shared" ref="H52:H57" si="14">IF($B52="N/A","N/A",IF(G52&lt;0,"No","Yes"))</f>
        <v>N/A</v>
      </c>
      <c r="I52" s="10">
        <v>-5.62</v>
      </c>
      <c r="J52" s="10">
        <v>-1.76</v>
      </c>
      <c r="K52" s="9" t="str">
        <f t="shared" ref="K52:K57" si="15">IF(J52="Div by 0", "N/A", IF(J52="N/A","N/A", IF(J52&gt;30, "No", IF(J52&lt;-30, "No", "Yes"))))</f>
        <v>Yes</v>
      </c>
    </row>
    <row r="53" spans="1:12" s="60" customFormat="1" x14ac:dyDescent="0.25">
      <c r="A53" s="89" t="s">
        <v>896</v>
      </c>
      <c r="B53" s="5" t="s">
        <v>213</v>
      </c>
      <c r="C53" s="8">
        <v>9.9141499999999999E-5</v>
      </c>
      <c r="D53" s="9" t="str">
        <f t="shared" si="12"/>
        <v>N/A</v>
      </c>
      <c r="E53" s="8">
        <v>1.7178319999999999E-4</v>
      </c>
      <c r="F53" s="9" t="str">
        <f t="shared" si="13"/>
        <v>N/A</v>
      </c>
      <c r="G53" s="8">
        <v>3.1216000000000002E-4</v>
      </c>
      <c r="H53" s="9" t="str">
        <f t="shared" si="14"/>
        <v>N/A</v>
      </c>
      <c r="I53" s="10">
        <v>73.27</v>
      </c>
      <c r="J53" s="10">
        <v>81.72</v>
      </c>
      <c r="K53" s="9" t="str">
        <f t="shared" si="15"/>
        <v>No</v>
      </c>
    </row>
    <row r="54" spans="1:12" s="60" customFormat="1" x14ac:dyDescent="0.25">
      <c r="A54" s="89" t="s">
        <v>897</v>
      </c>
      <c r="B54" s="5" t="s">
        <v>213</v>
      </c>
      <c r="C54" s="8">
        <v>0.93944802660000004</v>
      </c>
      <c r="D54" s="9" t="str">
        <f t="shared" si="12"/>
        <v>N/A</v>
      </c>
      <c r="E54" s="8">
        <v>1.2055231743999999</v>
      </c>
      <c r="F54" s="9" t="str">
        <f t="shared" si="13"/>
        <v>N/A</v>
      </c>
      <c r="G54" s="8">
        <v>1.8520153641999999</v>
      </c>
      <c r="H54" s="9" t="str">
        <f t="shared" si="14"/>
        <v>N/A</v>
      </c>
      <c r="I54" s="10">
        <v>28.32</v>
      </c>
      <c r="J54" s="10">
        <v>53.63</v>
      </c>
      <c r="K54" s="9" t="str">
        <f t="shared" si="15"/>
        <v>No</v>
      </c>
    </row>
    <row r="55" spans="1:12" s="60" customFormat="1" x14ac:dyDescent="0.25">
      <c r="A55" s="89" t="s">
        <v>898</v>
      </c>
      <c r="B55" s="5" t="s">
        <v>213</v>
      </c>
      <c r="C55" s="8">
        <v>0</v>
      </c>
      <c r="D55" s="9" t="str">
        <f t="shared" si="12"/>
        <v>N/A</v>
      </c>
      <c r="E55" s="8">
        <v>0</v>
      </c>
      <c r="F55" s="9" t="str">
        <f t="shared" si="13"/>
        <v>N/A</v>
      </c>
      <c r="G55" s="8">
        <v>0</v>
      </c>
      <c r="H55" s="9" t="str">
        <f t="shared" si="14"/>
        <v>N/A</v>
      </c>
      <c r="I55" s="10" t="s">
        <v>1745</v>
      </c>
      <c r="J55" s="10" t="s">
        <v>1745</v>
      </c>
      <c r="K55" s="9" t="str">
        <f t="shared" si="15"/>
        <v>N/A</v>
      </c>
    </row>
    <row r="56" spans="1:12" s="60" customFormat="1" x14ac:dyDescent="0.25">
      <c r="A56" s="89" t="s">
        <v>899</v>
      </c>
      <c r="B56" s="5" t="s">
        <v>213</v>
      </c>
      <c r="C56" s="8">
        <v>0</v>
      </c>
      <c r="D56" s="9" t="str">
        <f t="shared" si="12"/>
        <v>N/A</v>
      </c>
      <c r="E56" s="8">
        <v>0</v>
      </c>
      <c r="F56" s="9" t="str">
        <f t="shared" si="13"/>
        <v>N/A</v>
      </c>
      <c r="G56" s="8">
        <v>0</v>
      </c>
      <c r="H56" s="9" t="str">
        <f t="shared" si="14"/>
        <v>N/A</v>
      </c>
      <c r="I56" s="10" t="s">
        <v>1745</v>
      </c>
      <c r="J56" s="10" t="s">
        <v>1745</v>
      </c>
      <c r="K56" s="9" t="str">
        <f t="shared" si="15"/>
        <v>N/A</v>
      </c>
    </row>
    <row r="57" spans="1:12" s="60" customFormat="1" ht="25" x14ac:dyDescent="0.25">
      <c r="A57" s="89" t="s">
        <v>935</v>
      </c>
      <c r="B57" s="5" t="s">
        <v>213</v>
      </c>
      <c r="C57" s="8">
        <v>0</v>
      </c>
      <c r="D57" s="9" t="str">
        <f t="shared" si="12"/>
        <v>N/A</v>
      </c>
      <c r="E57" s="8">
        <v>0</v>
      </c>
      <c r="F57" s="9" t="str">
        <f t="shared" si="13"/>
        <v>N/A</v>
      </c>
      <c r="G57" s="8">
        <v>0</v>
      </c>
      <c r="H57" s="9" t="str">
        <f t="shared" si="14"/>
        <v>N/A</v>
      </c>
      <c r="I57" s="10" t="s">
        <v>1745</v>
      </c>
      <c r="J57" s="10" t="s">
        <v>1745</v>
      </c>
      <c r="K57" s="9" t="str">
        <f t="shared" si="15"/>
        <v>N/A</v>
      </c>
      <c r="L57" s="21"/>
    </row>
    <row r="58" spans="1:12" ht="12" customHeight="1" x14ac:dyDescent="0.25">
      <c r="A58" s="163" t="s">
        <v>1633</v>
      </c>
      <c r="B58" s="164"/>
      <c r="C58" s="164"/>
      <c r="D58" s="164"/>
      <c r="E58" s="164"/>
      <c r="F58" s="164"/>
      <c r="G58" s="164"/>
      <c r="H58" s="164"/>
      <c r="I58" s="164"/>
      <c r="J58" s="164"/>
      <c r="K58" s="165"/>
    </row>
    <row r="59" spans="1:12" x14ac:dyDescent="0.25">
      <c r="A59" s="156" t="s">
        <v>1631</v>
      </c>
      <c r="B59" s="157"/>
      <c r="C59" s="157"/>
      <c r="D59" s="157"/>
      <c r="E59" s="157"/>
      <c r="F59" s="157"/>
      <c r="G59" s="157"/>
      <c r="H59" s="157"/>
      <c r="I59" s="157"/>
      <c r="J59" s="157"/>
      <c r="K59" s="158"/>
    </row>
    <row r="60" spans="1:12" x14ac:dyDescent="0.25">
      <c r="A60" s="159" t="s">
        <v>1732</v>
      </c>
      <c r="B60" s="159"/>
      <c r="C60" s="159"/>
      <c r="D60" s="159"/>
      <c r="E60" s="159"/>
      <c r="F60" s="159"/>
      <c r="G60" s="159"/>
      <c r="H60" s="159"/>
      <c r="I60" s="159"/>
      <c r="J60" s="159"/>
      <c r="K60" s="160"/>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E6" activePane="bottomRight" state="frozen"/>
      <selection activeCell="A11" sqref="A11"/>
      <selection pane="topRight" activeCell="A11" sqref="A11"/>
      <selection pane="bottomLeft" activeCell="A11" sqref="A11"/>
      <selection pane="bottomRight" sqref="A1:K1"/>
    </sheetView>
  </sheetViews>
  <sheetFormatPr defaultColWidth="9.1796875" defaultRowHeight="12.5" x14ac:dyDescent="0.25"/>
  <cols>
    <col min="1" max="1" width="77.26953125" style="21" customWidth="1"/>
    <col min="2" max="2" width="9.453125" style="21"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21"/>
  </cols>
  <sheetData>
    <row r="1" spans="1:11" s="20" customFormat="1" ht="18.75" customHeight="1" x14ac:dyDescent="0.25">
      <c r="A1" s="147" t="s">
        <v>1727</v>
      </c>
      <c r="B1" s="148"/>
      <c r="C1" s="148"/>
      <c r="D1" s="148"/>
      <c r="E1" s="148"/>
      <c r="F1" s="148"/>
      <c r="G1" s="148"/>
      <c r="H1" s="148"/>
      <c r="I1" s="148"/>
      <c r="J1" s="148"/>
      <c r="K1" s="149"/>
    </row>
    <row r="2" spans="1:11" ht="13" x14ac:dyDescent="0.3">
      <c r="A2" s="153" t="s">
        <v>1587</v>
      </c>
      <c r="B2" s="154"/>
      <c r="C2" s="154"/>
      <c r="D2" s="154"/>
      <c r="E2" s="154"/>
      <c r="F2" s="154"/>
      <c r="G2" s="154"/>
      <c r="H2" s="154"/>
      <c r="I2" s="154"/>
      <c r="J2" s="154"/>
      <c r="K2" s="155"/>
    </row>
    <row r="3" spans="1:11" ht="13" x14ac:dyDescent="0.3">
      <c r="A3" s="153" t="s">
        <v>1744</v>
      </c>
      <c r="B3" s="161"/>
      <c r="C3" s="161"/>
      <c r="D3" s="161"/>
      <c r="E3" s="161"/>
      <c r="F3" s="161"/>
      <c r="G3" s="161"/>
      <c r="H3" s="161"/>
      <c r="I3" s="161"/>
      <c r="J3" s="161"/>
      <c r="K3" s="162"/>
    </row>
    <row r="4" spans="1:11" ht="13" x14ac:dyDescent="0.3">
      <c r="A4" s="150" t="s">
        <v>648</v>
      </c>
      <c r="B4" s="151"/>
      <c r="C4" s="151"/>
      <c r="D4" s="151"/>
      <c r="E4" s="151"/>
      <c r="F4" s="151"/>
      <c r="G4" s="151"/>
      <c r="H4" s="151"/>
      <c r="I4" s="151"/>
      <c r="J4" s="151"/>
      <c r="K4" s="152"/>
    </row>
    <row r="5" spans="1:11" ht="55.5" customHeight="1" x14ac:dyDescent="0.3">
      <c r="A5" s="22" t="s">
        <v>11</v>
      </c>
      <c r="B5" s="23" t="s">
        <v>212</v>
      </c>
      <c r="C5" s="23" t="s">
        <v>649</v>
      </c>
      <c r="D5" s="23" t="s">
        <v>1724</v>
      </c>
      <c r="E5" s="23" t="s">
        <v>1694</v>
      </c>
      <c r="F5" s="23" t="s">
        <v>1721</v>
      </c>
      <c r="G5" s="23" t="s">
        <v>1718</v>
      </c>
      <c r="H5" s="23" t="s">
        <v>1719</v>
      </c>
      <c r="I5" s="24" t="s">
        <v>1725</v>
      </c>
      <c r="J5" s="24" t="s">
        <v>1722</v>
      </c>
      <c r="K5" s="23" t="s">
        <v>650</v>
      </c>
    </row>
    <row r="6" spans="1:11" s="28" customFormat="1" ht="12.75" customHeight="1" x14ac:dyDescent="0.25">
      <c r="A6" s="2" t="s">
        <v>344</v>
      </c>
      <c r="B6" s="9" t="s">
        <v>213</v>
      </c>
      <c r="C6" s="27">
        <v>7</v>
      </c>
      <c r="D6" s="9" t="s">
        <v>213</v>
      </c>
      <c r="E6" s="27">
        <v>7</v>
      </c>
      <c r="F6" s="9" t="s">
        <v>213</v>
      </c>
      <c r="G6" s="27">
        <v>7</v>
      </c>
      <c r="H6" s="9" t="s">
        <v>213</v>
      </c>
      <c r="I6" s="135" t="s">
        <v>213</v>
      </c>
      <c r="J6" s="135" t="s">
        <v>213</v>
      </c>
      <c r="K6" s="9" t="s">
        <v>213</v>
      </c>
    </row>
    <row r="7" spans="1:11" x14ac:dyDescent="0.25">
      <c r="A7" s="3" t="s">
        <v>12</v>
      </c>
      <c r="B7" s="30" t="s">
        <v>213</v>
      </c>
      <c r="C7" s="31">
        <v>2478074</v>
      </c>
      <c r="D7" s="32" t="str">
        <f>IF($B7="N/A","N/A",IF(C7&gt;15,"No",IF(C7&lt;-15,"No","Yes")))</f>
        <v>N/A</v>
      </c>
      <c r="E7" s="31">
        <v>2401596</v>
      </c>
      <c r="F7" s="32" t="str">
        <f>IF($B7="N/A","N/A",IF(E7&gt;15,"No",IF(E7&lt;-15,"No","Yes")))</f>
        <v>N/A</v>
      </c>
      <c r="G7" s="31">
        <v>2729387</v>
      </c>
      <c r="H7" s="32" t="str">
        <f>IF($B7="N/A","N/A",IF(G7&gt;15,"No",IF(G7&lt;-15,"No","Yes")))</f>
        <v>N/A</v>
      </c>
      <c r="I7" s="33">
        <v>-3.09</v>
      </c>
      <c r="J7" s="33">
        <v>13.65</v>
      </c>
      <c r="K7" s="32" t="str">
        <f t="shared" ref="K7:K22" si="0">IF(J7="Div by 0", "N/A", IF(J7="N/A","N/A", IF(J7&gt;30, "No", IF(J7&lt;-30, "No", "Yes"))))</f>
        <v>Yes</v>
      </c>
    </row>
    <row r="8" spans="1:11" x14ac:dyDescent="0.25">
      <c r="A8" s="3" t="s">
        <v>362</v>
      </c>
      <c r="B8" s="30" t="s">
        <v>213</v>
      </c>
      <c r="C8" s="34">
        <v>0.59449394970000002</v>
      </c>
      <c r="D8" s="32" t="str">
        <f>IF($B8="N/A","N/A",IF(C8&gt;15,"No",IF(C8&lt;-15,"No","Yes")))</f>
        <v>N/A</v>
      </c>
      <c r="E8" s="34">
        <v>0</v>
      </c>
      <c r="F8" s="32" t="str">
        <f>IF($B8="N/A","N/A",IF(E8&gt;15,"No",IF(E8&lt;-15,"No","Yes")))</f>
        <v>N/A</v>
      </c>
      <c r="G8" s="34">
        <v>0</v>
      </c>
      <c r="H8" s="32" t="str">
        <f>IF($B8="N/A","N/A",IF(G8&gt;15,"No",IF(G8&lt;-15,"No","Yes")))</f>
        <v>N/A</v>
      </c>
      <c r="I8" s="33">
        <v>-100</v>
      </c>
      <c r="J8" s="33" t="s">
        <v>1745</v>
      </c>
      <c r="K8" s="32" t="str">
        <f t="shared" si="0"/>
        <v>N/A</v>
      </c>
    </row>
    <row r="9" spans="1:11" x14ac:dyDescent="0.25">
      <c r="A9" s="3" t="s">
        <v>119</v>
      </c>
      <c r="B9" s="35" t="s">
        <v>213</v>
      </c>
      <c r="C9" s="9">
        <v>99.40550605</v>
      </c>
      <c r="D9" s="9" t="str">
        <f>IF($B9="N/A","N/A",IF(C9&gt;15,"No",IF(C9&lt;-15,"No","Yes")))</f>
        <v>N/A</v>
      </c>
      <c r="E9" s="9">
        <v>100</v>
      </c>
      <c r="F9" s="9" t="str">
        <f>IF($B9="N/A","N/A",IF(E9&gt;15,"No",IF(E9&lt;-15,"No","Yes")))</f>
        <v>N/A</v>
      </c>
      <c r="G9" s="9">
        <v>100</v>
      </c>
      <c r="H9" s="9" t="str">
        <f>IF($B9="N/A","N/A",IF(G9&gt;15,"No",IF(G9&lt;-15,"No","Yes")))</f>
        <v>N/A</v>
      </c>
      <c r="I9" s="10">
        <v>0.59799999999999998</v>
      </c>
      <c r="J9" s="10">
        <v>0</v>
      </c>
      <c r="K9" s="9" t="str">
        <f t="shared" si="0"/>
        <v>Yes</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3" t="s">
        <v>836</v>
      </c>
      <c r="B11" s="35" t="s">
        <v>214</v>
      </c>
      <c r="C11" s="9">
        <v>98.142589768999997</v>
      </c>
      <c r="D11" s="9" t="str">
        <f>IF(OR($B11="N/A",$C11="N/A"),"N/A",IF(C11&gt;100,"No",IF(C11&lt;95,"No","Yes")))</f>
        <v>Yes</v>
      </c>
      <c r="E11" s="9">
        <v>99.211399419000003</v>
      </c>
      <c r="F11" s="9" t="str">
        <f>IF(OR($B11="N/A",$E11="N/A"),"N/A",IF(E11&gt;100,"No",IF(E11&lt;95,"No","Yes")))</f>
        <v>Yes</v>
      </c>
      <c r="G11" s="9">
        <v>99.999596979000003</v>
      </c>
      <c r="H11" s="9" t="str">
        <f>IF($B11="N/A","N/A",IF(G11&gt;100,"No",IF(G11&lt;95,"No","Yes")))</f>
        <v>Yes</v>
      </c>
      <c r="I11" s="10">
        <v>1.089</v>
      </c>
      <c r="J11" s="10">
        <v>0.79449999999999998</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5">
      <c r="A13" s="3" t="s">
        <v>837</v>
      </c>
      <c r="B13" s="35" t="s">
        <v>214</v>
      </c>
      <c r="C13" s="9">
        <v>76.321893535000001</v>
      </c>
      <c r="D13" s="9" t="str">
        <f t="shared" si="1"/>
        <v>No</v>
      </c>
      <c r="E13" s="9">
        <v>75.370711810000003</v>
      </c>
      <c r="F13" s="9" t="str">
        <f t="shared" si="2"/>
        <v>No</v>
      </c>
      <c r="G13" s="9">
        <v>99.999596979000003</v>
      </c>
      <c r="H13" s="9" t="str">
        <f t="shared" si="3"/>
        <v>Yes</v>
      </c>
      <c r="I13" s="10">
        <v>-1.25</v>
      </c>
      <c r="J13" s="10">
        <v>32.68</v>
      </c>
      <c r="K13" s="9" t="str">
        <f t="shared" si="0"/>
        <v>No</v>
      </c>
    </row>
    <row r="14" spans="1:11" x14ac:dyDescent="0.25">
      <c r="A14" s="3" t="s">
        <v>13</v>
      </c>
      <c r="B14" s="35" t="s">
        <v>213</v>
      </c>
      <c r="C14" s="36">
        <v>14732</v>
      </c>
      <c r="D14" s="9" t="str">
        <f>IF($B14="N/A","N/A",IF(C14&gt;15,"No",IF(C14&lt;-15,"No","Yes")))</f>
        <v>N/A</v>
      </c>
      <c r="E14" s="36">
        <v>0</v>
      </c>
      <c r="F14" s="9" t="str">
        <f>IF($B14="N/A","N/A",IF(E14&gt;15,"No",IF(E14&lt;-15,"No","Yes")))</f>
        <v>N/A</v>
      </c>
      <c r="G14" s="36">
        <v>0</v>
      </c>
      <c r="H14" s="9" t="str">
        <f>IF($B14="N/A","N/A",IF(G14&gt;15,"No",IF(G14&lt;-15,"No","Yes")))</f>
        <v>N/A</v>
      </c>
      <c r="I14" s="10">
        <v>-100</v>
      </c>
      <c r="J14" s="10" t="s">
        <v>1745</v>
      </c>
      <c r="K14" s="9" t="str">
        <f t="shared" si="0"/>
        <v>N/A</v>
      </c>
    </row>
    <row r="15" spans="1:11" ht="14.25" customHeight="1" x14ac:dyDescent="0.25">
      <c r="A15" s="3" t="s">
        <v>442</v>
      </c>
      <c r="B15" s="35" t="s">
        <v>213</v>
      </c>
      <c r="C15" s="9">
        <v>4.0727667699999998E-2</v>
      </c>
      <c r="D15" s="9" t="str">
        <f>IF($B15="N/A","N/A",IF(C15&gt;15,"No",IF(C15&lt;-15,"No","Yes")))</f>
        <v>N/A</v>
      </c>
      <c r="E15" s="9" t="s">
        <v>1745</v>
      </c>
      <c r="F15" s="9" t="str">
        <f>IF($B15="N/A","N/A",IF(E15&gt;15,"No",IF(E15&lt;-15,"No","Yes")))</f>
        <v>N/A</v>
      </c>
      <c r="G15" s="9" t="s">
        <v>1745</v>
      </c>
      <c r="H15" s="9" t="str">
        <f>IF($B15="N/A","N/A",IF(G15&gt;15,"No",IF(G15&lt;-15,"No","Yes")))</f>
        <v>N/A</v>
      </c>
      <c r="I15" s="10" t="s">
        <v>1745</v>
      </c>
      <c r="J15" s="10" t="s">
        <v>1745</v>
      </c>
      <c r="K15" s="9" t="str">
        <f t="shared" si="0"/>
        <v>N/A</v>
      </c>
    </row>
    <row r="16" spans="1:11" ht="12.75" customHeight="1" x14ac:dyDescent="0.25">
      <c r="A16" s="3" t="s">
        <v>859</v>
      </c>
      <c r="B16" s="35" t="s">
        <v>213</v>
      </c>
      <c r="C16" s="37">
        <v>32.666666667000001</v>
      </c>
      <c r="D16" s="9" t="str">
        <f>IF($B16="N/A","N/A",IF(C16&gt;15,"No",IF(C16&lt;-15,"No","Yes")))</f>
        <v>N/A</v>
      </c>
      <c r="E16" s="37" t="s">
        <v>1745</v>
      </c>
      <c r="F16" s="9" t="str">
        <f>IF($B16="N/A","N/A",IF(E16&gt;15,"No",IF(E16&lt;-15,"No","Yes")))</f>
        <v>N/A</v>
      </c>
      <c r="G16" s="37" t="s">
        <v>1745</v>
      </c>
      <c r="H16" s="9" t="str">
        <f>IF($B16="N/A","N/A",IF(G16&gt;15,"No",IF(G16&lt;-15,"No","Yes")))</f>
        <v>N/A</v>
      </c>
      <c r="I16" s="10" t="s">
        <v>1745</v>
      </c>
      <c r="J16" s="10" t="s">
        <v>1745</v>
      </c>
      <c r="K16" s="9" t="str">
        <f t="shared" si="0"/>
        <v>N/A</v>
      </c>
    </row>
    <row r="17" spans="1:11" x14ac:dyDescent="0.25">
      <c r="A17" s="3" t="s">
        <v>131</v>
      </c>
      <c r="B17" s="35" t="s">
        <v>213</v>
      </c>
      <c r="C17" s="36">
        <v>36</v>
      </c>
      <c r="D17" s="9" t="str">
        <f>IF($B17="N/A","N/A",IF(C17&gt;15,"No",IF(C17&lt;-15,"No","Yes")))</f>
        <v>N/A</v>
      </c>
      <c r="E17" s="36">
        <v>0</v>
      </c>
      <c r="F17" s="9" t="str">
        <f>IF($B17="N/A","N/A",IF(E17&gt;15,"No",IF(E17&lt;-15,"No","Yes")))</f>
        <v>N/A</v>
      </c>
      <c r="G17" s="36">
        <v>0</v>
      </c>
      <c r="H17" s="9" t="str">
        <f>IF($B17="N/A","N/A",IF(G17&gt;15,"No",IF(G17&lt;-15,"No","Yes")))</f>
        <v>N/A</v>
      </c>
      <c r="I17" s="10">
        <v>-100</v>
      </c>
      <c r="J17" s="10" t="s">
        <v>1745</v>
      </c>
      <c r="K17" s="9" t="str">
        <f t="shared" si="0"/>
        <v>N/A</v>
      </c>
    </row>
    <row r="18" spans="1:11" x14ac:dyDescent="0.25">
      <c r="A18" s="3" t="s">
        <v>346</v>
      </c>
      <c r="B18" s="35" t="s">
        <v>213</v>
      </c>
      <c r="C18" s="8">
        <v>1.4527411E-3</v>
      </c>
      <c r="D18" s="9" t="str">
        <f>IF($B18="N/A","N/A",IF(C18&gt;15,"No",IF(C18&lt;-15,"No","Yes")))</f>
        <v>N/A</v>
      </c>
      <c r="E18" s="8">
        <v>0</v>
      </c>
      <c r="F18" s="9" t="str">
        <f>IF($B18="N/A","N/A",IF(E18&gt;15,"No",IF(E18&lt;-15,"No","Yes")))</f>
        <v>N/A</v>
      </c>
      <c r="G18" s="8">
        <v>0</v>
      </c>
      <c r="H18" s="9" t="str">
        <f>IF($B18="N/A","N/A",IF(G18&gt;15,"No",IF(G18&lt;-15,"No","Yes")))</f>
        <v>N/A</v>
      </c>
      <c r="I18" s="10">
        <v>-100</v>
      </c>
      <c r="J18" s="10" t="s">
        <v>1745</v>
      </c>
      <c r="K18" s="9" t="str">
        <f t="shared" si="0"/>
        <v>N/A</v>
      </c>
    </row>
    <row r="19" spans="1:11" ht="27.75" customHeight="1" x14ac:dyDescent="0.25">
      <c r="A19" s="3" t="s">
        <v>838</v>
      </c>
      <c r="B19" s="35" t="s">
        <v>213</v>
      </c>
      <c r="C19" s="37">
        <v>11.555555556</v>
      </c>
      <c r="D19" s="9" t="str">
        <f>IF($B19="N/A","N/A",IF(C19&gt;60,"No",IF(C19&lt;15,"No","Yes")))</f>
        <v>N/A</v>
      </c>
      <c r="E19" s="37" t="s">
        <v>1745</v>
      </c>
      <c r="F19" s="9" t="str">
        <f>IF($B19="N/A","N/A",IF(E19&gt;60,"No",IF(E19&lt;15,"No","Yes")))</f>
        <v>N/A</v>
      </c>
      <c r="G19" s="37" t="s">
        <v>1745</v>
      </c>
      <c r="H19" s="9" t="str">
        <f>IF($B19="N/A","N/A",IF(G19&gt;60,"No",IF(G19&lt;15,"No","Yes")))</f>
        <v>N/A</v>
      </c>
      <c r="I19" s="10" t="s">
        <v>1745</v>
      </c>
      <c r="J19" s="10" t="s">
        <v>1745</v>
      </c>
      <c r="K19" s="9" t="str">
        <f t="shared" si="0"/>
        <v>N/A</v>
      </c>
    </row>
    <row r="20" spans="1:11" x14ac:dyDescent="0.25">
      <c r="A20" s="3" t="s">
        <v>27</v>
      </c>
      <c r="B20" s="35" t="s">
        <v>217</v>
      </c>
      <c r="C20" s="36">
        <v>0</v>
      </c>
      <c r="D20" s="9" t="str">
        <f>IF($B20="N/A","N/A",IF(C20="N/A","N/A",IF(C20=0,"Yes","No")))</f>
        <v>Yes</v>
      </c>
      <c r="E20" s="36">
        <v>0</v>
      </c>
      <c r="F20" s="9" t="str">
        <f>IF($B20="N/A","N/A",IF(E20="N/A","N/A",IF(E20=0,"Yes","No")))</f>
        <v>Yes</v>
      </c>
      <c r="G20" s="36">
        <v>0</v>
      </c>
      <c r="H20" s="9" t="str">
        <f>IF($B20="N/A","N/A",IF(G20=0,"Yes","No"))</f>
        <v>Yes</v>
      </c>
      <c r="I20" s="10" t="s">
        <v>1745</v>
      </c>
      <c r="J20" s="10" t="s">
        <v>1745</v>
      </c>
      <c r="K20" s="9" t="str">
        <f t="shared" si="0"/>
        <v>N/A</v>
      </c>
    </row>
    <row r="21" spans="1:11" x14ac:dyDescent="0.25">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1745</v>
      </c>
      <c r="J21" s="10" t="s">
        <v>1745</v>
      </c>
      <c r="K21" s="9" t="str">
        <f t="shared" si="0"/>
        <v>N/A</v>
      </c>
    </row>
    <row r="22" spans="1:11" x14ac:dyDescent="0.25">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1745</v>
      </c>
      <c r="J22" s="10" t="s">
        <v>1745</v>
      </c>
      <c r="K22" s="9" t="str">
        <f t="shared" si="0"/>
        <v>N/A</v>
      </c>
    </row>
    <row r="23" spans="1:11" ht="12" customHeight="1" x14ac:dyDescent="0.25">
      <c r="A23" s="163" t="s">
        <v>1633</v>
      </c>
      <c r="B23" s="164"/>
      <c r="C23" s="164"/>
      <c r="D23" s="164"/>
      <c r="E23" s="164"/>
      <c r="F23" s="164"/>
      <c r="G23" s="164"/>
      <c r="H23" s="164"/>
      <c r="I23" s="164"/>
      <c r="J23" s="164"/>
      <c r="K23" s="165"/>
    </row>
    <row r="24" spans="1:11" x14ac:dyDescent="0.25">
      <c r="A24" s="156" t="s">
        <v>1631</v>
      </c>
      <c r="B24" s="157"/>
      <c r="C24" s="157"/>
      <c r="D24" s="157"/>
      <c r="E24" s="157"/>
      <c r="F24" s="157"/>
      <c r="G24" s="157"/>
      <c r="H24" s="157"/>
      <c r="I24" s="157"/>
      <c r="J24" s="157"/>
      <c r="K24" s="158"/>
    </row>
    <row r="25" spans="1:11" x14ac:dyDescent="0.25">
      <c r="A25" s="159" t="s">
        <v>1732</v>
      </c>
      <c r="B25" s="159"/>
      <c r="C25" s="159"/>
      <c r="D25" s="159"/>
      <c r="E25" s="159"/>
      <c r="F25" s="159"/>
      <c r="G25" s="159"/>
      <c r="H25" s="159"/>
      <c r="I25" s="159"/>
      <c r="J25" s="159"/>
      <c r="K25" s="160"/>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E6" activePane="bottomRight" state="frozen"/>
      <selection activeCell="A11" sqref="A11"/>
      <selection pane="topRight" activeCell="A11" sqref="A11"/>
      <selection pane="bottomLeft" activeCell="A11" sqref="A11"/>
      <selection pane="bottomRight" sqref="A1:K1"/>
    </sheetView>
  </sheetViews>
  <sheetFormatPr defaultColWidth="9.1796875" defaultRowHeight="12.5" x14ac:dyDescent="0.25"/>
  <cols>
    <col min="1" max="1" width="77.26953125" style="21" customWidth="1"/>
    <col min="2" max="2" width="9.453125" style="21"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21"/>
  </cols>
  <sheetData>
    <row r="1" spans="1:11" s="20" customFormat="1" ht="18.75" customHeight="1" x14ac:dyDescent="0.25">
      <c r="A1" s="147" t="s">
        <v>1727</v>
      </c>
      <c r="B1" s="148"/>
      <c r="C1" s="148"/>
      <c r="D1" s="148"/>
      <c r="E1" s="148"/>
      <c r="F1" s="148"/>
      <c r="G1" s="148"/>
      <c r="H1" s="148"/>
      <c r="I1" s="148"/>
      <c r="J1" s="148"/>
      <c r="K1" s="149"/>
    </row>
    <row r="2" spans="1:11" ht="13" x14ac:dyDescent="0.3">
      <c r="A2" s="153" t="s">
        <v>1588</v>
      </c>
      <c r="B2" s="154"/>
      <c r="C2" s="154"/>
      <c r="D2" s="154"/>
      <c r="E2" s="154"/>
      <c r="F2" s="154"/>
      <c r="G2" s="154"/>
      <c r="H2" s="154"/>
      <c r="I2" s="154"/>
      <c r="J2" s="154"/>
      <c r="K2" s="155"/>
    </row>
    <row r="3" spans="1:11" ht="13" x14ac:dyDescent="0.3">
      <c r="A3" s="153" t="s">
        <v>1744</v>
      </c>
      <c r="B3" s="154"/>
      <c r="C3" s="154"/>
      <c r="D3" s="154"/>
      <c r="E3" s="154"/>
      <c r="F3" s="154"/>
      <c r="G3" s="154"/>
      <c r="H3" s="154"/>
      <c r="I3" s="154"/>
      <c r="J3" s="154"/>
      <c r="K3" s="155"/>
    </row>
    <row r="4" spans="1:11" ht="13" x14ac:dyDescent="0.3">
      <c r="A4" s="150" t="s">
        <v>648</v>
      </c>
      <c r="B4" s="151"/>
      <c r="C4" s="151"/>
      <c r="D4" s="151"/>
      <c r="E4" s="151"/>
      <c r="F4" s="151"/>
      <c r="G4" s="151"/>
      <c r="H4" s="151"/>
      <c r="I4" s="151"/>
      <c r="J4" s="151"/>
      <c r="K4" s="152"/>
    </row>
    <row r="5" spans="1:11" ht="55.5" customHeight="1" x14ac:dyDescent="0.3">
      <c r="A5" s="22" t="s">
        <v>11</v>
      </c>
      <c r="B5" s="23" t="s">
        <v>212</v>
      </c>
      <c r="C5" s="23" t="s">
        <v>649</v>
      </c>
      <c r="D5" s="23" t="s">
        <v>1724</v>
      </c>
      <c r="E5" s="23" t="s">
        <v>1694</v>
      </c>
      <c r="F5" s="23" t="s">
        <v>1721</v>
      </c>
      <c r="G5" s="23" t="s">
        <v>1718</v>
      </c>
      <c r="H5" s="23" t="s">
        <v>1719</v>
      </c>
      <c r="I5" s="24" t="s">
        <v>1725</v>
      </c>
      <c r="J5" s="24" t="s">
        <v>1722</v>
      </c>
      <c r="K5" s="23" t="s">
        <v>650</v>
      </c>
    </row>
    <row r="6" spans="1:11" x14ac:dyDescent="0.25">
      <c r="A6" s="3" t="s">
        <v>12</v>
      </c>
      <c r="B6" s="35" t="s">
        <v>213</v>
      </c>
      <c r="C6" s="36">
        <v>14732</v>
      </c>
      <c r="D6" s="9" t="str">
        <f>IF($B6="N/A","N/A",IF(C6&gt;15,"No",IF(C6&lt;-15,"No","Yes")))</f>
        <v>N/A</v>
      </c>
      <c r="E6" s="36">
        <v>0</v>
      </c>
      <c r="F6" s="9" t="str">
        <f>IF($B6="N/A","N/A",IF(E6&gt;15,"No",IF(E6&lt;-15,"No","Yes")))</f>
        <v>N/A</v>
      </c>
      <c r="G6" s="36">
        <v>0</v>
      </c>
      <c r="H6" s="9" t="str">
        <f>IF($B6="N/A","N/A",IF(G6&gt;15,"No",IF(G6&lt;-15,"No","Yes")))</f>
        <v>N/A</v>
      </c>
      <c r="I6" s="10">
        <v>-100</v>
      </c>
      <c r="J6" s="10" t="s">
        <v>1745</v>
      </c>
      <c r="K6" s="9" t="str">
        <f t="shared" ref="K6:K18" si="0">IF(J6="Div by 0", "N/A", IF(J6="N/A","N/A", IF(J6&gt;30, "No", IF(J6&lt;-30, "No", "Yes"))))</f>
        <v>N/A</v>
      </c>
    </row>
    <row r="7" spans="1:11" x14ac:dyDescent="0.25">
      <c r="A7" s="3" t="s">
        <v>30</v>
      </c>
      <c r="B7" s="35" t="s">
        <v>214</v>
      </c>
      <c r="C7" s="9">
        <v>100</v>
      </c>
      <c r="D7" s="9" t="str">
        <f>IF($B7="N/A","N/A",IF(C7&gt;100,"No",IF(C7&lt;95,"No","Yes")))</f>
        <v>Yes</v>
      </c>
      <c r="E7" s="9" t="s">
        <v>1745</v>
      </c>
      <c r="F7" s="9" t="str">
        <f>IF($B7="N/A","N/A",IF(E7&gt;100,"No",IF(E7&lt;95,"No","Yes")))</f>
        <v>No</v>
      </c>
      <c r="G7" s="9" t="s">
        <v>1745</v>
      </c>
      <c r="H7" s="9" t="str">
        <f>IF($B7="N/A","N/A",IF(G7&gt;100,"No",IF(G7&lt;95,"No","Yes")))</f>
        <v>No</v>
      </c>
      <c r="I7" s="10" t="s">
        <v>1745</v>
      </c>
      <c r="J7" s="10" t="s">
        <v>1745</v>
      </c>
      <c r="K7" s="9" t="str">
        <f t="shared" si="0"/>
        <v>N/A</v>
      </c>
    </row>
    <row r="8" spans="1:11" x14ac:dyDescent="0.25">
      <c r="A8" s="3" t="s">
        <v>29</v>
      </c>
      <c r="B8" s="35" t="s">
        <v>217</v>
      </c>
      <c r="C8" s="9">
        <v>0</v>
      </c>
      <c r="D8" s="9" t="str">
        <f>IF($B8="N/A","N/A",IF(C8=0,"Yes","No"))</f>
        <v>Yes</v>
      </c>
      <c r="E8" s="9" t="s">
        <v>1745</v>
      </c>
      <c r="F8" s="9" t="str">
        <f>IF($B8="N/A","N/A",IF(E8=0,"Yes","No"))</f>
        <v>No</v>
      </c>
      <c r="G8" s="9" t="s">
        <v>1745</v>
      </c>
      <c r="H8" s="9" t="str">
        <f>IF($B8="N/A","N/A",IF(G8=0,"Yes","No"))</f>
        <v>No</v>
      </c>
      <c r="I8" s="10" t="s">
        <v>1745</v>
      </c>
      <c r="J8" s="10" t="s">
        <v>1745</v>
      </c>
      <c r="K8" s="9" t="str">
        <f t="shared" si="0"/>
        <v>N/A</v>
      </c>
    </row>
    <row r="9" spans="1:11" x14ac:dyDescent="0.25">
      <c r="A9" s="3" t="s">
        <v>851</v>
      </c>
      <c r="B9" s="35" t="s">
        <v>271</v>
      </c>
      <c r="C9" s="37">
        <v>64.421463481000004</v>
      </c>
      <c r="D9" s="9" t="str">
        <f>IF($B9="N/A","N/A",IF(C9&gt;60,"No",IF(C9&lt;15,"No","Yes")))</f>
        <v>No</v>
      </c>
      <c r="E9" s="37" t="s">
        <v>1745</v>
      </c>
      <c r="F9" s="9" t="str">
        <f>IF($B9="N/A","N/A",IF(E9&gt;60,"No",IF(E9&lt;15,"No","Yes")))</f>
        <v>No</v>
      </c>
      <c r="G9" s="37" t="s">
        <v>1745</v>
      </c>
      <c r="H9" s="9" t="str">
        <f>IF($B9="N/A","N/A",IF(G9&gt;60,"No",IF(G9&lt;15,"No","Yes")))</f>
        <v>No</v>
      </c>
      <c r="I9" s="10" t="s">
        <v>1745</v>
      </c>
      <c r="J9" s="10" t="s">
        <v>1745</v>
      </c>
      <c r="K9" s="9" t="str">
        <f t="shared" si="0"/>
        <v>N/A</v>
      </c>
    </row>
    <row r="10" spans="1:11" x14ac:dyDescent="0.25">
      <c r="A10" s="3" t="s">
        <v>14</v>
      </c>
      <c r="B10" s="35" t="s">
        <v>272</v>
      </c>
      <c r="C10" s="9">
        <v>0</v>
      </c>
      <c r="D10" s="9" t="str">
        <f>IF($B10="N/A","N/A",IF(C10&gt;15,"No",IF(C10&lt;=0,"No","Yes")))</f>
        <v>No</v>
      </c>
      <c r="E10" s="9" t="s">
        <v>1745</v>
      </c>
      <c r="F10" s="9" t="str">
        <f>IF($B10="N/A","N/A",IF(E10&gt;15,"No",IF(E10&lt;=0,"No","Yes")))</f>
        <v>No</v>
      </c>
      <c r="G10" s="9" t="s">
        <v>1745</v>
      </c>
      <c r="H10" s="9" t="str">
        <f>IF($B10="N/A","N/A",IF(G10&gt;15,"No",IF(G10&lt;=0,"No","Yes")))</f>
        <v>No</v>
      </c>
      <c r="I10" s="10" t="s">
        <v>1745</v>
      </c>
      <c r="J10" s="10" t="s">
        <v>1745</v>
      </c>
      <c r="K10" s="9" t="str">
        <f t="shared" si="0"/>
        <v>N/A</v>
      </c>
    </row>
    <row r="11" spans="1:11" x14ac:dyDescent="0.25">
      <c r="A11" s="3" t="s">
        <v>874</v>
      </c>
      <c r="B11" s="35" t="s">
        <v>213</v>
      </c>
      <c r="C11" s="37" t="s">
        <v>1745</v>
      </c>
      <c r="D11" s="9" t="str">
        <f>IF($B11="N/A","N/A",IF(C11&gt;15,"No",IF(C11&lt;-15,"No","Yes")))</f>
        <v>N/A</v>
      </c>
      <c r="E11" s="37" t="s">
        <v>1745</v>
      </c>
      <c r="F11" s="9" t="str">
        <f>IF($B11="N/A","N/A",IF(E11&gt;15,"No",IF(E11&lt;-15,"No","Yes")))</f>
        <v>N/A</v>
      </c>
      <c r="G11" s="37" t="s">
        <v>1745</v>
      </c>
      <c r="H11" s="9" t="str">
        <f>IF($B11="N/A","N/A",IF(G11&gt;15,"No",IF(G11&lt;-15,"No","Yes")))</f>
        <v>N/A</v>
      </c>
      <c r="I11" s="10" t="s">
        <v>1745</v>
      </c>
      <c r="J11" s="10" t="s">
        <v>1745</v>
      </c>
      <c r="K11" s="9" t="str">
        <f t="shared" si="0"/>
        <v>N/A</v>
      </c>
    </row>
    <row r="12" spans="1:11" x14ac:dyDescent="0.25">
      <c r="A12" s="3" t="s">
        <v>936</v>
      </c>
      <c r="B12" s="35" t="s">
        <v>213</v>
      </c>
      <c r="C12" s="9">
        <v>0.34618517510000002</v>
      </c>
      <c r="D12" s="9" t="str">
        <f>IF($B12="N/A","N/A",IF(C12&gt;15,"No",IF(C12&lt;-15,"No","Yes")))</f>
        <v>N/A</v>
      </c>
      <c r="E12" s="9" t="s">
        <v>1745</v>
      </c>
      <c r="F12" s="9" t="str">
        <f>IF($B12="N/A","N/A",IF(E12&gt;15,"No",IF(E12&lt;-15,"No","Yes")))</f>
        <v>N/A</v>
      </c>
      <c r="G12" s="9" t="s">
        <v>1745</v>
      </c>
      <c r="H12" s="9" t="str">
        <f>IF($B12="N/A","N/A",IF(G12&gt;15,"No",IF(G12&lt;-15,"No","Yes")))</f>
        <v>N/A</v>
      </c>
      <c r="I12" s="10" t="s">
        <v>1745</v>
      </c>
      <c r="J12" s="10" t="s">
        <v>1745</v>
      </c>
      <c r="K12" s="9" t="str">
        <f t="shared" si="0"/>
        <v>N/A</v>
      </c>
    </row>
    <row r="13" spans="1:11" x14ac:dyDescent="0.25">
      <c r="A13" s="3" t="s">
        <v>51</v>
      </c>
      <c r="B13" s="35" t="s">
        <v>273</v>
      </c>
      <c r="C13" s="9">
        <v>100</v>
      </c>
      <c r="D13" s="9" t="str">
        <f>IF($B13="N/A","N/A",IF(C13&gt;99,"No",IF(C13&lt;95,"No","Yes")))</f>
        <v>No</v>
      </c>
      <c r="E13" s="9" t="s">
        <v>1745</v>
      </c>
      <c r="F13" s="9" t="str">
        <f>IF($B13="N/A","N/A",IF(E13&gt;99,"No",IF(E13&lt;95,"No","Yes")))</f>
        <v>No</v>
      </c>
      <c r="G13" s="9" t="s">
        <v>1745</v>
      </c>
      <c r="H13" s="9" t="str">
        <f>IF($B13="N/A","N/A",IF(G13&gt;99,"No",IF(G13&lt;95,"No","Yes")))</f>
        <v>No</v>
      </c>
      <c r="I13" s="10" t="s">
        <v>1745</v>
      </c>
      <c r="J13" s="10" t="s">
        <v>1745</v>
      </c>
      <c r="K13" s="9" t="str">
        <f t="shared" si="0"/>
        <v>N/A</v>
      </c>
    </row>
    <row r="14" spans="1:11" x14ac:dyDescent="0.25">
      <c r="A14" s="3" t="s">
        <v>52</v>
      </c>
      <c r="B14" s="35" t="s">
        <v>274</v>
      </c>
      <c r="C14" s="9">
        <v>0</v>
      </c>
      <c r="D14" s="9" t="str">
        <f>IF($B14="N/A","N/A",IF(C14&gt;6,"No",IF(C14&lt;=0,"No","Yes")))</f>
        <v>No</v>
      </c>
      <c r="E14" s="9" t="s">
        <v>1745</v>
      </c>
      <c r="F14" s="9" t="str">
        <f>IF($B14="N/A","N/A",IF(E14&gt;6,"No",IF(E14&lt;=0,"No","Yes")))</f>
        <v>No</v>
      </c>
      <c r="G14" s="9" t="s">
        <v>1745</v>
      </c>
      <c r="H14" s="9" t="str">
        <f>IF($B14="N/A","N/A",IF(G14&gt;6,"No",IF(G14&lt;=0,"No","Yes")))</f>
        <v>No</v>
      </c>
      <c r="I14" s="10" t="s">
        <v>1745</v>
      </c>
      <c r="J14" s="10" t="s">
        <v>1745</v>
      </c>
      <c r="K14" s="9" t="str">
        <f t="shared" si="0"/>
        <v>N/A</v>
      </c>
    </row>
    <row r="15" spans="1:11" x14ac:dyDescent="0.25">
      <c r="A15" s="3" t="s">
        <v>164</v>
      </c>
      <c r="B15" s="35" t="s">
        <v>213</v>
      </c>
      <c r="C15" s="9">
        <v>87.618789031000006</v>
      </c>
      <c r="D15" s="9" t="str">
        <f>IF($B15="N/A","N/A",IF(C15&gt;15,"No",IF(C15&lt;-15,"No","Yes")))</f>
        <v>N/A</v>
      </c>
      <c r="E15" s="9" t="s">
        <v>1745</v>
      </c>
      <c r="F15" s="9" t="str">
        <f>IF($B15="N/A","N/A",IF(E15&gt;15,"No",IF(E15&lt;-15,"No","Yes")))</f>
        <v>N/A</v>
      </c>
      <c r="G15" s="9" t="s">
        <v>1745</v>
      </c>
      <c r="H15" s="9" t="str">
        <f>IF($B15="N/A","N/A",IF(G15&gt;15,"No",IF(G15&lt;-15,"No","Yes")))</f>
        <v>N/A</v>
      </c>
      <c r="I15" s="10" t="s">
        <v>1745</v>
      </c>
      <c r="J15" s="10" t="s">
        <v>1745</v>
      </c>
      <c r="K15" s="9" t="str">
        <f t="shared" si="0"/>
        <v>N/A</v>
      </c>
    </row>
    <row r="16" spans="1:11" x14ac:dyDescent="0.25">
      <c r="A16" s="3" t="s">
        <v>165</v>
      </c>
      <c r="B16" s="35" t="s">
        <v>275</v>
      </c>
      <c r="C16" s="9">
        <v>100</v>
      </c>
      <c r="D16" s="9" t="str">
        <f>IF($B16="N/A","N/A",IF(C16&gt;98,"Yes","No"))</f>
        <v>Yes</v>
      </c>
      <c r="E16" s="9" t="s">
        <v>1745</v>
      </c>
      <c r="F16" s="9" t="str">
        <f>IF($B16="N/A","N/A",IF(E16&gt;98,"Yes","No"))</f>
        <v>Yes</v>
      </c>
      <c r="G16" s="9" t="s">
        <v>1745</v>
      </c>
      <c r="H16" s="9" t="str">
        <f>IF($B16="N/A","N/A",IF(G16&gt;98,"Yes","No"))</f>
        <v>Yes</v>
      </c>
      <c r="I16" s="10" t="s">
        <v>1745</v>
      </c>
      <c r="J16" s="10" t="s">
        <v>1745</v>
      </c>
      <c r="K16" s="9" t="str">
        <f t="shared" si="0"/>
        <v>N/A</v>
      </c>
    </row>
    <row r="17" spans="1:11" x14ac:dyDescent="0.25">
      <c r="A17" s="3" t="s">
        <v>21</v>
      </c>
      <c r="B17" s="35" t="s">
        <v>275</v>
      </c>
      <c r="C17" s="9">
        <v>99.918544664999999</v>
      </c>
      <c r="D17" s="9" t="str">
        <f>IF($B17="N/A","N/A",IF(C17&gt;98,"Yes","No"))</f>
        <v>Yes</v>
      </c>
      <c r="E17" s="9" t="s">
        <v>1745</v>
      </c>
      <c r="F17" s="9" t="str">
        <f>IF($B17="N/A","N/A",IF(E17&gt;98,"Yes","No"))</f>
        <v>Yes</v>
      </c>
      <c r="G17" s="9" t="s">
        <v>1745</v>
      </c>
      <c r="H17" s="9" t="str">
        <f>IF($B17="N/A","N/A",IF(G17&gt;98,"Yes","No"))</f>
        <v>Yes</v>
      </c>
      <c r="I17" s="10" t="s">
        <v>1745</v>
      </c>
      <c r="J17" s="10" t="s">
        <v>1745</v>
      </c>
      <c r="K17" s="9" t="str">
        <f t="shared" si="0"/>
        <v>N/A</v>
      </c>
    </row>
    <row r="18" spans="1:11" x14ac:dyDescent="0.25">
      <c r="A18" s="3" t="s">
        <v>53</v>
      </c>
      <c r="B18" s="35" t="s">
        <v>275</v>
      </c>
      <c r="C18" s="9">
        <v>99.972848221999996</v>
      </c>
      <c r="D18" s="9" t="str">
        <f>IF($B18="N/A","N/A",IF(C18&gt;98,"Yes","No"))</f>
        <v>Yes</v>
      </c>
      <c r="E18" s="9" t="s">
        <v>1745</v>
      </c>
      <c r="F18" s="9" t="str">
        <f>IF($B18="N/A","N/A",IF(E18&gt;98,"Yes","No"))</f>
        <v>Yes</v>
      </c>
      <c r="G18" s="9" t="s">
        <v>1745</v>
      </c>
      <c r="H18" s="9" t="str">
        <f>IF($B18="N/A","N/A",IF(G18&gt;98,"Yes","No"))</f>
        <v>Yes</v>
      </c>
      <c r="I18" s="10" t="s">
        <v>1745</v>
      </c>
      <c r="J18" s="10" t="s">
        <v>1745</v>
      </c>
      <c r="K18" s="9" t="str">
        <f t="shared" si="0"/>
        <v>N/A</v>
      </c>
    </row>
    <row r="19" spans="1:11" ht="12.75" customHeight="1" x14ac:dyDescent="0.25">
      <c r="A19" s="3" t="s">
        <v>675</v>
      </c>
      <c r="B19" s="35" t="s">
        <v>223</v>
      </c>
      <c r="C19" s="9">
        <v>99.843877273999993</v>
      </c>
      <c r="D19" s="9" t="str">
        <f>IF($B19="N/A","N/A",IF(C19&gt;100,"No",IF(C19&lt;98,"No","Yes")))</f>
        <v>Yes</v>
      </c>
      <c r="E19" s="9" t="s">
        <v>1745</v>
      </c>
      <c r="F19" s="9" t="str">
        <f>IF($B19="N/A","N/A",IF(E19&gt;100,"No",IF(E19&lt;98,"No","Yes")))</f>
        <v>No</v>
      </c>
      <c r="G19" s="9" t="s">
        <v>1745</v>
      </c>
      <c r="H19" s="9" t="str">
        <f>IF($B19="N/A","N/A",IF(G19&gt;100,"No",IF(G19&lt;98,"No","Yes")))</f>
        <v>No</v>
      </c>
      <c r="I19" s="10" t="s">
        <v>1745</v>
      </c>
      <c r="J19" s="10" t="s">
        <v>1745</v>
      </c>
      <c r="K19" s="9" t="str">
        <f>IF(J19="Div by 0", "N/A", IF(J19="N/A","N/A", IF(J19&gt;30, "No", IF(J19&lt;-30, "No", "Yes"))))</f>
        <v>N/A</v>
      </c>
    </row>
    <row r="20" spans="1:11" x14ac:dyDescent="0.25">
      <c r="A20" s="3" t="s">
        <v>676</v>
      </c>
      <c r="B20" s="35" t="s">
        <v>223</v>
      </c>
      <c r="C20" s="9">
        <v>100</v>
      </c>
      <c r="D20" s="9" t="str">
        <f>IF($B20="N/A","N/A",IF(C20&gt;100,"No",IF(C20&lt;98,"No","Yes")))</f>
        <v>Yes</v>
      </c>
      <c r="E20" s="9" t="s">
        <v>1745</v>
      </c>
      <c r="F20" s="9" t="str">
        <f>IF($B20="N/A","N/A",IF(E20&gt;100,"No",IF(E20&lt;98,"No","Yes")))</f>
        <v>No</v>
      </c>
      <c r="G20" s="9" t="s">
        <v>1745</v>
      </c>
      <c r="H20" s="9" t="str">
        <f>IF($B20="N/A","N/A",IF(G20&gt;100,"No",IF(G20&lt;98,"No","Yes")))</f>
        <v>No</v>
      </c>
      <c r="I20" s="10" t="s">
        <v>1745</v>
      </c>
      <c r="J20" s="10" t="s">
        <v>1745</v>
      </c>
      <c r="K20" s="9" t="str">
        <f>IF(J20="Div by 0", "N/A", IF(J20="N/A","N/A", IF(J20&gt;30, "No", IF(J20&lt;-30, "No", "Yes"))))</f>
        <v>N/A</v>
      </c>
    </row>
    <row r="21" spans="1:11" x14ac:dyDescent="0.25">
      <c r="A21" s="3" t="s">
        <v>677</v>
      </c>
      <c r="B21" s="35" t="s">
        <v>223</v>
      </c>
      <c r="C21" s="9">
        <v>100</v>
      </c>
      <c r="D21" s="9" t="str">
        <f>IF($B21="N/A","N/A",IF(C21&gt;100,"No",IF(C21&lt;98,"No","Yes")))</f>
        <v>Yes</v>
      </c>
      <c r="E21" s="9" t="s">
        <v>1745</v>
      </c>
      <c r="F21" s="9" t="str">
        <f>IF($B21="N/A","N/A",IF(E21&gt;100,"No",IF(E21&lt;98,"No","Yes")))</f>
        <v>No</v>
      </c>
      <c r="G21" s="9" t="s">
        <v>1745</v>
      </c>
      <c r="H21" s="9" t="str">
        <f>IF($B21="N/A","N/A",IF(G21&gt;100,"No",IF(G21&lt;98,"No","Yes")))</f>
        <v>No</v>
      </c>
      <c r="I21" s="10" t="s">
        <v>1745</v>
      </c>
      <c r="J21" s="10" t="s">
        <v>1745</v>
      </c>
      <c r="K21" s="9" t="str">
        <f>IF(J21="Div by 0", "N/A", IF(J21="N/A","N/A", IF(J21&gt;30, "No", IF(J21&lt;-30, "No", "Yes"))))</f>
        <v>N/A</v>
      </c>
    </row>
    <row r="22" spans="1:11" ht="15" customHeight="1" x14ac:dyDescent="0.25">
      <c r="A22" s="3" t="s">
        <v>1701</v>
      </c>
      <c r="B22" s="35" t="s">
        <v>213</v>
      </c>
      <c r="C22" s="9">
        <v>60.867499320999997</v>
      </c>
      <c r="D22" s="9" t="str">
        <f>IF($B22="N/A","N/A",IF(C22&gt;15,"No",IF(C22&lt;-15,"No","Yes")))</f>
        <v>N/A</v>
      </c>
      <c r="E22" s="9" t="s">
        <v>1745</v>
      </c>
      <c r="F22" s="9" t="str">
        <f>IF($B22="N/A","N/A",IF(E22&gt;15,"No",IF(E22&lt;-15,"No","Yes")))</f>
        <v>N/A</v>
      </c>
      <c r="G22" s="9" t="s">
        <v>1745</v>
      </c>
      <c r="H22" s="9" t="str">
        <f>IF($B22="N/A","N/A",IF(G22&gt;15,"No",IF(G22&lt;-15,"No","Yes")))</f>
        <v>N/A</v>
      </c>
      <c r="I22" s="10" t="s">
        <v>1745</v>
      </c>
      <c r="J22" s="10" t="s">
        <v>1745</v>
      </c>
      <c r="K22" s="9" t="str">
        <f t="shared" ref="K22:K31" si="1">IF(J22="Div by 0", "N/A", IF(J22="N/A","N/A", IF(J22&gt;30, "No", IF(J22&lt;-30, "No", "Yes"))))</f>
        <v>N/A</v>
      </c>
    </row>
    <row r="23" spans="1:11" x14ac:dyDescent="0.25">
      <c r="A23" s="3" t="s">
        <v>937</v>
      </c>
      <c r="B23" s="35" t="s">
        <v>213</v>
      </c>
      <c r="C23" s="9">
        <v>39.132500679000003</v>
      </c>
      <c r="D23" s="9" t="str">
        <f>IF($B23="N/A","N/A",IF(C23&gt;15,"No",IF(C23&lt;-15,"No","Yes")))</f>
        <v>N/A</v>
      </c>
      <c r="E23" s="9" t="s">
        <v>1745</v>
      </c>
      <c r="F23" s="9" t="str">
        <f>IF($B23="N/A","N/A",IF(E23&gt;15,"No",IF(E23&lt;-15,"No","Yes")))</f>
        <v>N/A</v>
      </c>
      <c r="G23" s="9" t="s">
        <v>1745</v>
      </c>
      <c r="H23" s="9" t="str">
        <f>IF($B23="N/A","N/A",IF(G23&gt;15,"No",IF(G23&lt;-15,"No","Yes")))</f>
        <v>N/A</v>
      </c>
      <c r="I23" s="10" t="s">
        <v>1745</v>
      </c>
      <c r="J23" s="10" t="s">
        <v>1745</v>
      </c>
      <c r="K23" s="9" t="str">
        <f t="shared" si="1"/>
        <v>N/A</v>
      </c>
    </row>
    <row r="24" spans="1:11" ht="25" x14ac:dyDescent="0.25">
      <c r="A24" s="3" t="s">
        <v>938</v>
      </c>
      <c r="B24" s="35" t="s">
        <v>213</v>
      </c>
      <c r="C24" s="9">
        <v>0</v>
      </c>
      <c r="D24" s="9" t="str">
        <f>IF($B24="N/A","N/A",IF(C24&gt;15,"No",IF(C24&lt;-15,"No","Yes")))</f>
        <v>N/A</v>
      </c>
      <c r="E24" s="9" t="s">
        <v>1745</v>
      </c>
      <c r="F24" s="9" t="str">
        <f>IF($B24="N/A","N/A",IF(E24&gt;15,"No",IF(E24&lt;-15,"No","Yes")))</f>
        <v>N/A</v>
      </c>
      <c r="G24" s="9" t="s">
        <v>1745</v>
      </c>
      <c r="H24" s="9" t="str">
        <f>IF($B24="N/A","N/A",IF(G24&gt;15,"No",IF(G24&lt;-15,"No","Yes")))</f>
        <v>N/A</v>
      </c>
      <c r="I24" s="10" t="s">
        <v>1745</v>
      </c>
      <c r="J24" s="10" t="s">
        <v>1745</v>
      </c>
      <c r="K24" s="9" t="str">
        <f t="shared" si="1"/>
        <v>N/A</v>
      </c>
    </row>
    <row r="25" spans="1:11" x14ac:dyDescent="0.25">
      <c r="A25" s="3" t="s">
        <v>166</v>
      </c>
      <c r="B25" s="35" t="s">
        <v>213</v>
      </c>
      <c r="C25" s="9">
        <v>100</v>
      </c>
      <c r="D25" s="9" t="str">
        <f t="shared" ref="D25:D27" si="2">IF($B25="N/A","N/A",IF(C25&gt;15,"No",IF(C25&lt;-15,"No","Yes")))</f>
        <v>N/A</v>
      </c>
      <c r="E25" s="9" t="s">
        <v>1745</v>
      </c>
      <c r="F25" s="9" t="str">
        <f t="shared" ref="F25:F27" si="3">IF($B25="N/A","N/A",IF(E25&gt;15,"No",IF(E25&lt;-15,"No","Yes")))</f>
        <v>N/A</v>
      </c>
      <c r="G25" s="9" t="s">
        <v>1745</v>
      </c>
      <c r="H25" s="9" t="str">
        <f t="shared" ref="H25:H27" si="4">IF($B25="N/A","N/A",IF(G25&gt;15,"No",IF(G25&lt;-15,"No","Yes")))</f>
        <v>N/A</v>
      </c>
      <c r="I25" s="10" t="s">
        <v>1745</v>
      </c>
      <c r="J25" s="10" t="s">
        <v>1745</v>
      </c>
      <c r="K25" s="9" t="str">
        <f t="shared" si="1"/>
        <v>N/A</v>
      </c>
    </row>
    <row r="26" spans="1:11" x14ac:dyDescent="0.25">
      <c r="A26" s="3" t="s">
        <v>167</v>
      </c>
      <c r="B26" s="35" t="s">
        <v>213</v>
      </c>
      <c r="C26" s="9">
        <v>100</v>
      </c>
      <c r="D26" s="9" t="str">
        <f t="shared" si="2"/>
        <v>N/A</v>
      </c>
      <c r="E26" s="9" t="s">
        <v>1745</v>
      </c>
      <c r="F26" s="9" t="str">
        <f t="shared" si="3"/>
        <v>N/A</v>
      </c>
      <c r="G26" s="9" t="s">
        <v>1745</v>
      </c>
      <c r="H26" s="9" t="str">
        <f t="shared" si="4"/>
        <v>N/A</v>
      </c>
      <c r="I26" s="10" t="s">
        <v>1745</v>
      </c>
      <c r="J26" s="10" t="s">
        <v>1745</v>
      </c>
      <c r="K26" s="9" t="str">
        <f t="shared" si="1"/>
        <v>N/A</v>
      </c>
    </row>
    <row r="27" spans="1:11" x14ac:dyDescent="0.25">
      <c r="A27" s="3" t="s">
        <v>168</v>
      </c>
      <c r="B27" s="35" t="s">
        <v>213</v>
      </c>
      <c r="C27" s="9">
        <v>100</v>
      </c>
      <c r="D27" s="9" t="str">
        <f t="shared" si="2"/>
        <v>N/A</v>
      </c>
      <c r="E27" s="9" t="s">
        <v>1745</v>
      </c>
      <c r="F27" s="9" t="str">
        <f t="shared" si="3"/>
        <v>N/A</v>
      </c>
      <c r="G27" s="9" t="s">
        <v>1745</v>
      </c>
      <c r="H27" s="9" t="str">
        <f t="shared" si="4"/>
        <v>N/A</v>
      </c>
      <c r="I27" s="10" t="s">
        <v>1745</v>
      </c>
      <c r="J27" s="10" t="s">
        <v>1745</v>
      </c>
      <c r="K27" s="9" t="str">
        <f t="shared" si="1"/>
        <v>N/A</v>
      </c>
    </row>
    <row r="28" spans="1:11" x14ac:dyDescent="0.25">
      <c r="A28" s="3" t="s">
        <v>54</v>
      </c>
      <c r="B28" s="35" t="s">
        <v>213</v>
      </c>
      <c r="C28" s="9">
        <v>8.0301384740999993</v>
      </c>
      <c r="D28" s="9" t="str">
        <f>IF($B28="N/A","N/A",IF(C28&gt;15,"No",IF(C28&lt;-15,"No","Yes")))</f>
        <v>N/A</v>
      </c>
      <c r="E28" s="9" t="s">
        <v>1745</v>
      </c>
      <c r="F28" s="9" t="str">
        <f>IF($B28="N/A","N/A",IF(E28&gt;15,"No",IF(E28&lt;-15,"No","Yes")))</f>
        <v>N/A</v>
      </c>
      <c r="G28" s="9" t="s">
        <v>1745</v>
      </c>
      <c r="H28" s="9" t="str">
        <f>IF($B28="N/A","N/A",IF(G28&gt;15,"No",IF(G28&lt;-15,"No","Yes")))</f>
        <v>N/A</v>
      </c>
      <c r="I28" s="10" t="s">
        <v>1745</v>
      </c>
      <c r="J28" s="10" t="s">
        <v>1745</v>
      </c>
      <c r="K28" s="9" t="str">
        <f t="shared" si="1"/>
        <v>N/A</v>
      </c>
    </row>
    <row r="29" spans="1:11" x14ac:dyDescent="0.25">
      <c r="A29" s="3" t="s">
        <v>55</v>
      </c>
      <c r="B29" s="35" t="s">
        <v>213</v>
      </c>
      <c r="C29" s="9">
        <v>91.969861526000003</v>
      </c>
      <c r="D29" s="9" t="str">
        <f>IF($B29="N/A","N/A",IF(C29&gt;15,"No",IF(C29&lt;-15,"No","Yes")))</f>
        <v>N/A</v>
      </c>
      <c r="E29" s="9" t="s">
        <v>1745</v>
      </c>
      <c r="F29" s="9" t="str">
        <f>IF($B29="N/A","N/A",IF(E29&gt;15,"No",IF(E29&lt;-15,"No","Yes")))</f>
        <v>N/A</v>
      </c>
      <c r="G29" s="9" t="s">
        <v>1745</v>
      </c>
      <c r="H29" s="9" t="str">
        <f>IF($B29="N/A","N/A",IF(G29&gt;15,"No",IF(G29&lt;-15,"No","Yes")))</f>
        <v>N/A</v>
      </c>
      <c r="I29" s="10" t="s">
        <v>1745</v>
      </c>
      <c r="J29" s="10" t="s">
        <v>1745</v>
      </c>
      <c r="K29" s="9" t="str">
        <f t="shared" si="1"/>
        <v>N/A</v>
      </c>
    </row>
    <row r="30" spans="1:11" x14ac:dyDescent="0.25">
      <c r="A30" s="3" t="s">
        <v>56</v>
      </c>
      <c r="B30" s="35" t="s">
        <v>213</v>
      </c>
      <c r="C30" s="9">
        <v>85.786043985999996</v>
      </c>
      <c r="D30" s="9" t="str">
        <f>IF($B30="N/A","N/A",IF(C30&gt;15,"No",IF(C30&lt;-15,"No","Yes")))</f>
        <v>N/A</v>
      </c>
      <c r="E30" s="9" t="s">
        <v>1745</v>
      </c>
      <c r="F30" s="9" t="str">
        <f>IF($B30="N/A","N/A",IF(E30&gt;15,"No",IF(E30&lt;-15,"No","Yes")))</f>
        <v>N/A</v>
      </c>
      <c r="G30" s="9" t="s">
        <v>1745</v>
      </c>
      <c r="H30" s="9" t="str">
        <f>IF($B30="N/A","N/A",IF(G30&gt;15,"No",IF(G30&lt;-15,"No","Yes")))</f>
        <v>N/A</v>
      </c>
      <c r="I30" s="10" t="s">
        <v>1745</v>
      </c>
      <c r="J30" s="10" t="s">
        <v>1745</v>
      </c>
      <c r="K30" s="9" t="str">
        <f t="shared" si="1"/>
        <v>N/A</v>
      </c>
    </row>
    <row r="31" spans="1:11" x14ac:dyDescent="0.25">
      <c r="A31" s="3" t="s">
        <v>57</v>
      </c>
      <c r="B31" s="35" t="s">
        <v>213</v>
      </c>
      <c r="C31" s="9">
        <v>10.955742601000001</v>
      </c>
      <c r="D31" s="9" t="str">
        <f>IF($B31="N/A","N/A",IF(C31&gt;15,"No",IF(C31&lt;-15,"No","Yes")))</f>
        <v>N/A</v>
      </c>
      <c r="E31" s="9" t="s">
        <v>1745</v>
      </c>
      <c r="F31" s="9" t="str">
        <f>IF($B31="N/A","N/A",IF(E31&gt;15,"No",IF(E31&lt;-15,"No","Yes")))</f>
        <v>N/A</v>
      </c>
      <c r="G31" s="9" t="s">
        <v>1745</v>
      </c>
      <c r="H31" s="9" t="str">
        <f>IF($B31="N/A","N/A",IF(G31&gt;15,"No",IF(G31&lt;-15,"No","Yes")))</f>
        <v>N/A</v>
      </c>
      <c r="I31" s="10" t="s">
        <v>1745</v>
      </c>
      <c r="J31" s="10" t="s">
        <v>1745</v>
      </c>
      <c r="K31" s="9" t="str">
        <f t="shared" si="1"/>
        <v>N/A</v>
      </c>
    </row>
    <row r="32" spans="1:11" ht="12" customHeight="1" x14ac:dyDescent="0.25">
      <c r="A32" s="163" t="s">
        <v>1633</v>
      </c>
      <c r="B32" s="164"/>
      <c r="C32" s="164"/>
      <c r="D32" s="164"/>
      <c r="E32" s="164"/>
      <c r="F32" s="164"/>
      <c r="G32" s="164"/>
      <c r="H32" s="164"/>
      <c r="I32" s="164"/>
      <c r="J32" s="164"/>
      <c r="K32" s="165"/>
    </row>
    <row r="33" spans="1:11" x14ac:dyDescent="0.25">
      <c r="A33" s="156" t="s">
        <v>1631</v>
      </c>
      <c r="B33" s="157"/>
      <c r="C33" s="157"/>
      <c r="D33" s="157"/>
      <c r="E33" s="157"/>
      <c r="F33" s="157"/>
      <c r="G33" s="157"/>
      <c r="H33" s="157"/>
      <c r="I33" s="157"/>
      <c r="J33" s="157"/>
      <c r="K33" s="158"/>
    </row>
    <row r="34" spans="1:11" x14ac:dyDescent="0.25">
      <c r="A34" s="159" t="s">
        <v>1732</v>
      </c>
      <c r="B34" s="159"/>
      <c r="C34" s="159"/>
      <c r="D34" s="159"/>
      <c r="E34" s="159"/>
      <c r="F34" s="159"/>
      <c r="G34" s="159"/>
      <c r="H34" s="159"/>
      <c r="I34" s="159"/>
      <c r="J34" s="159"/>
      <c r="K34" s="160"/>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1" customWidth="1"/>
    <col min="2" max="2" width="9.453125" style="21"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21"/>
  </cols>
  <sheetData>
    <row r="1" spans="1:11" s="20" customFormat="1" ht="18.75" customHeight="1" x14ac:dyDescent="0.25">
      <c r="A1" s="147" t="s">
        <v>1727</v>
      </c>
      <c r="B1" s="148"/>
      <c r="C1" s="148"/>
      <c r="D1" s="148"/>
      <c r="E1" s="148"/>
      <c r="F1" s="148"/>
      <c r="G1" s="148"/>
      <c r="H1" s="148"/>
      <c r="I1" s="148"/>
      <c r="J1" s="148"/>
      <c r="K1" s="149"/>
    </row>
    <row r="2" spans="1:11" ht="13" x14ac:dyDescent="0.3">
      <c r="A2" s="153" t="s">
        <v>1589</v>
      </c>
      <c r="B2" s="154"/>
      <c r="C2" s="154"/>
      <c r="D2" s="154"/>
      <c r="E2" s="154"/>
      <c r="F2" s="154"/>
      <c r="G2" s="154"/>
      <c r="H2" s="154"/>
      <c r="I2" s="154"/>
      <c r="J2" s="154"/>
      <c r="K2" s="155"/>
    </row>
    <row r="3" spans="1:11" ht="13" x14ac:dyDescent="0.3">
      <c r="A3" s="153" t="s">
        <v>1744</v>
      </c>
      <c r="B3" s="154"/>
      <c r="C3" s="154"/>
      <c r="D3" s="154"/>
      <c r="E3" s="154"/>
      <c r="F3" s="154"/>
      <c r="G3" s="154"/>
      <c r="H3" s="154"/>
      <c r="I3" s="154"/>
      <c r="J3" s="154"/>
      <c r="K3" s="155"/>
    </row>
    <row r="4" spans="1:11" ht="13" x14ac:dyDescent="0.3">
      <c r="A4" s="150" t="s">
        <v>648</v>
      </c>
      <c r="B4" s="151"/>
      <c r="C4" s="151"/>
      <c r="D4" s="151"/>
      <c r="E4" s="151"/>
      <c r="F4" s="151"/>
      <c r="G4" s="151"/>
      <c r="H4" s="151"/>
      <c r="I4" s="151"/>
      <c r="J4" s="151"/>
      <c r="K4" s="152"/>
    </row>
    <row r="5" spans="1:11" ht="55.5" customHeight="1" x14ac:dyDescent="0.3">
      <c r="A5" s="22" t="s">
        <v>11</v>
      </c>
      <c r="B5" s="23" t="s">
        <v>212</v>
      </c>
      <c r="C5" s="23" t="s">
        <v>649</v>
      </c>
      <c r="D5" s="23" t="s">
        <v>1724</v>
      </c>
      <c r="E5" s="23" t="s">
        <v>1694</v>
      </c>
      <c r="F5" s="23" t="s">
        <v>1721</v>
      </c>
      <c r="G5" s="23" t="s">
        <v>1718</v>
      </c>
      <c r="H5" s="23" t="s">
        <v>1719</v>
      </c>
      <c r="I5" s="24" t="s">
        <v>1725</v>
      </c>
      <c r="J5" s="24" t="s">
        <v>1722</v>
      </c>
      <c r="K5" s="23" t="s">
        <v>650</v>
      </c>
    </row>
    <row r="6" spans="1:11" x14ac:dyDescent="0.25">
      <c r="A6" s="2" t="s">
        <v>12</v>
      </c>
      <c r="B6" s="85" t="s">
        <v>213</v>
      </c>
      <c r="C6" s="36">
        <v>2463342</v>
      </c>
      <c r="D6" s="9" t="str">
        <f t="shared" ref="D6:F18" si="0">IF($B6="N/A","N/A",IF(C6&lt;0,"No","Yes"))</f>
        <v>N/A</v>
      </c>
      <c r="E6" s="36">
        <v>2401596</v>
      </c>
      <c r="F6" s="9" t="str">
        <f t="shared" si="0"/>
        <v>N/A</v>
      </c>
      <c r="G6" s="36">
        <v>2729387</v>
      </c>
      <c r="H6" s="9" t="str">
        <f t="shared" ref="H6:H18" si="1">IF($B6="N/A","N/A",IF(G6&lt;0,"No","Yes"))</f>
        <v>N/A</v>
      </c>
      <c r="I6" s="10">
        <v>-2.5099999999999998</v>
      </c>
      <c r="J6" s="10">
        <v>13.65</v>
      </c>
      <c r="K6" s="9" t="str">
        <f t="shared" ref="K6:K18" si="2">IF(J6="Div by 0", "N/A", IF(J6="N/A","N/A", IF(J6&gt;30, "No", IF(J6&lt;-30, "No", "Yes"))))</f>
        <v>Yes</v>
      </c>
    </row>
    <row r="7" spans="1:11" x14ac:dyDescent="0.25">
      <c r="A7" s="26" t="s">
        <v>443</v>
      </c>
      <c r="B7" s="85" t="s">
        <v>213</v>
      </c>
      <c r="C7" s="9">
        <v>8.8365318336000005</v>
      </c>
      <c r="D7" s="9" t="str">
        <f t="shared" si="0"/>
        <v>N/A</v>
      </c>
      <c r="E7" s="9">
        <v>9.7305291980999993</v>
      </c>
      <c r="F7" s="9" t="str">
        <f t="shared" si="0"/>
        <v>N/A</v>
      </c>
      <c r="G7" s="9">
        <v>8.5712652694999996</v>
      </c>
      <c r="H7" s="9" t="str">
        <f t="shared" si="1"/>
        <v>N/A</v>
      </c>
      <c r="I7" s="10">
        <v>10.119999999999999</v>
      </c>
      <c r="J7" s="10">
        <v>-11.9</v>
      </c>
      <c r="K7" s="9" t="str">
        <f t="shared" si="2"/>
        <v>Yes</v>
      </c>
    </row>
    <row r="8" spans="1:11" x14ac:dyDescent="0.25">
      <c r="A8" s="26" t="s">
        <v>444</v>
      </c>
      <c r="B8" s="85" t="s">
        <v>213</v>
      </c>
      <c r="C8" s="9">
        <v>25.742710512999999</v>
      </c>
      <c r="D8" s="9" t="str">
        <f t="shared" si="0"/>
        <v>N/A</v>
      </c>
      <c r="E8" s="9">
        <v>28.509666072000002</v>
      </c>
      <c r="F8" s="9" t="str">
        <f t="shared" si="0"/>
        <v>N/A</v>
      </c>
      <c r="G8" s="9">
        <v>28.271879363</v>
      </c>
      <c r="H8" s="9" t="str">
        <f t="shared" si="1"/>
        <v>N/A</v>
      </c>
      <c r="I8" s="10">
        <v>10.75</v>
      </c>
      <c r="J8" s="10">
        <v>-0.83399999999999996</v>
      </c>
      <c r="K8" s="9" t="str">
        <f t="shared" si="2"/>
        <v>Yes</v>
      </c>
    </row>
    <row r="9" spans="1:11" x14ac:dyDescent="0.25">
      <c r="A9" s="26" t="s">
        <v>445</v>
      </c>
      <c r="B9" s="85" t="s">
        <v>213</v>
      </c>
      <c r="C9" s="9">
        <v>22.608228983</v>
      </c>
      <c r="D9" s="9" t="str">
        <f t="shared" si="0"/>
        <v>N/A</v>
      </c>
      <c r="E9" s="9">
        <v>21.324069494</v>
      </c>
      <c r="F9" s="9" t="str">
        <f t="shared" si="0"/>
        <v>N/A</v>
      </c>
      <c r="G9" s="9">
        <v>20.475550003999999</v>
      </c>
      <c r="H9" s="9" t="str">
        <f t="shared" si="1"/>
        <v>N/A</v>
      </c>
      <c r="I9" s="10">
        <v>-5.68</v>
      </c>
      <c r="J9" s="10">
        <v>-3.98</v>
      </c>
      <c r="K9" s="9" t="str">
        <f t="shared" si="2"/>
        <v>Yes</v>
      </c>
    </row>
    <row r="10" spans="1:11" x14ac:dyDescent="0.25">
      <c r="A10" s="26" t="s">
        <v>446</v>
      </c>
      <c r="B10" s="85" t="s">
        <v>213</v>
      </c>
      <c r="C10" s="9">
        <v>41.099408852000003</v>
      </c>
      <c r="D10" s="9" t="str">
        <f t="shared" si="0"/>
        <v>N/A</v>
      </c>
      <c r="E10" s="9">
        <v>38.284665697000001</v>
      </c>
      <c r="F10" s="9" t="str">
        <f t="shared" si="0"/>
        <v>N/A</v>
      </c>
      <c r="G10" s="9">
        <v>40.163597174000003</v>
      </c>
      <c r="H10" s="9" t="str">
        <f t="shared" si="1"/>
        <v>N/A</v>
      </c>
      <c r="I10" s="10">
        <v>-6.85</v>
      </c>
      <c r="J10" s="10">
        <v>4.9080000000000004</v>
      </c>
      <c r="K10" s="9" t="str">
        <f t="shared" si="2"/>
        <v>Yes</v>
      </c>
    </row>
    <row r="11" spans="1:11" x14ac:dyDescent="0.25">
      <c r="A11" s="2" t="s">
        <v>207</v>
      </c>
      <c r="B11" s="85" t="s">
        <v>213</v>
      </c>
      <c r="C11" s="9">
        <v>99.816550035999995</v>
      </c>
      <c r="D11" s="9" t="str">
        <f t="shared" si="0"/>
        <v>N/A</v>
      </c>
      <c r="E11" s="9">
        <v>95.570029263999999</v>
      </c>
      <c r="F11" s="9" t="str">
        <f t="shared" si="0"/>
        <v>N/A</v>
      </c>
      <c r="G11" s="9">
        <v>95.629091806999995</v>
      </c>
      <c r="H11" s="9" t="str">
        <f t="shared" si="1"/>
        <v>N/A</v>
      </c>
      <c r="I11" s="10">
        <v>-4.25</v>
      </c>
      <c r="J11" s="10">
        <v>6.1800000000000001E-2</v>
      </c>
      <c r="K11" s="9" t="str">
        <f t="shared" si="2"/>
        <v>Yes</v>
      </c>
    </row>
    <row r="12" spans="1:11" x14ac:dyDescent="0.25">
      <c r="A12" s="2" t="s">
        <v>936</v>
      </c>
      <c r="B12" s="85" t="s">
        <v>213</v>
      </c>
      <c r="C12" s="9">
        <v>1.8662451255000001</v>
      </c>
      <c r="D12" s="9" t="str">
        <f t="shared" si="0"/>
        <v>N/A</v>
      </c>
      <c r="E12" s="9">
        <v>1.6506523162</v>
      </c>
      <c r="F12" s="9" t="str">
        <f t="shared" si="0"/>
        <v>N/A</v>
      </c>
      <c r="G12" s="9">
        <v>1.4926794917999999</v>
      </c>
      <c r="H12" s="9" t="str">
        <f t="shared" si="1"/>
        <v>N/A</v>
      </c>
      <c r="I12" s="10">
        <v>-11.6</v>
      </c>
      <c r="J12" s="10">
        <v>-9.57</v>
      </c>
      <c r="K12" s="9" t="str">
        <f t="shared" si="2"/>
        <v>Yes</v>
      </c>
    </row>
    <row r="13" spans="1:11" x14ac:dyDescent="0.25">
      <c r="A13" s="2" t="s">
        <v>51</v>
      </c>
      <c r="B13" s="85"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85" t="s">
        <v>213</v>
      </c>
      <c r="C14" s="9">
        <v>0</v>
      </c>
      <c r="D14" s="9" t="str">
        <f t="shared" si="0"/>
        <v>N/A</v>
      </c>
      <c r="E14" s="9">
        <v>0</v>
      </c>
      <c r="F14" s="9" t="str">
        <f t="shared" si="0"/>
        <v>N/A</v>
      </c>
      <c r="G14" s="9">
        <v>0</v>
      </c>
      <c r="H14" s="9" t="str">
        <f t="shared" si="1"/>
        <v>N/A</v>
      </c>
      <c r="I14" s="10" t="s">
        <v>1745</v>
      </c>
      <c r="J14" s="10" t="s">
        <v>1745</v>
      </c>
      <c r="K14" s="9" t="str">
        <f t="shared" si="2"/>
        <v>N/A</v>
      </c>
    </row>
    <row r="15" spans="1:11" x14ac:dyDescent="0.25">
      <c r="A15" s="2" t="s">
        <v>164</v>
      </c>
      <c r="B15" s="85" t="s">
        <v>213</v>
      </c>
      <c r="C15" s="9">
        <v>5.1517004135000004</v>
      </c>
      <c r="D15" s="9" t="str">
        <f t="shared" si="0"/>
        <v>N/A</v>
      </c>
      <c r="E15" s="9">
        <v>1.8829145285</v>
      </c>
      <c r="F15" s="9" t="str">
        <f t="shared" si="0"/>
        <v>N/A</v>
      </c>
      <c r="G15" s="9">
        <v>0</v>
      </c>
      <c r="H15" s="9" t="str">
        <f t="shared" si="1"/>
        <v>N/A</v>
      </c>
      <c r="I15" s="10">
        <v>-63.5</v>
      </c>
      <c r="J15" s="10">
        <v>-100</v>
      </c>
      <c r="K15" s="9" t="str">
        <f t="shared" si="2"/>
        <v>No</v>
      </c>
    </row>
    <row r="16" spans="1:11" x14ac:dyDescent="0.25">
      <c r="A16" s="2" t="s">
        <v>165</v>
      </c>
      <c r="B16" s="85" t="s">
        <v>213</v>
      </c>
      <c r="C16" s="9">
        <v>100</v>
      </c>
      <c r="D16" s="9" t="str">
        <f t="shared" si="0"/>
        <v>N/A</v>
      </c>
      <c r="E16" s="9">
        <v>99.999958360999997</v>
      </c>
      <c r="F16" s="9" t="str">
        <f t="shared" si="0"/>
        <v>N/A</v>
      </c>
      <c r="G16" s="9">
        <v>99.999816808999995</v>
      </c>
      <c r="H16" s="9" t="str">
        <f t="shared" si="1"/>
        <v>N/A</v>
      </c>
      <c r="I16" s="10">
        <v>0</v>
      </c>
      <c r="J16" s="10">
        <v>0</v>
      </c>
      <c r="K16" s="9" t="str">
        <f t="shared" si="2"/>
        <v>Yes</v>
      </c>
    </row>
    <row r="17" spans="1:11" x14ac:dyDescent="0.25">
      <c r="A17" s="2" t="s">
        <v>21</v>
      </c>
      <c r="B17" s="85" t="s">
        <v>213</v>
      </c>
      <c r="C17" s="9">
        <v>100</v>
      </c>
      <c r="D17" s="9" t="str">
        <f t="shared" si="0"/>
        <v>N/A</v>
      </c>
      <c r="E17" s="9">
        <v>99.962191809000004</v>
      </c>
      <c r="F17" s="9" t="str">
        <f t="shared" si="0"/>
        <v>N/A</v>
      </c>
      <c r="G17" s="9">
        <v>99.929874364</v>
      </c>
      <c r="H17" s="9" t="str">
        <f t="shared" si="1"/>
        <v>N/A</v>
      </c>
      <c r="I17" s="10">
        <v>-3.7999999999999999E-2</v>
      </c>
      <c r="J17" s="10">
        <v>-3.2000000000000001E-2</v>
      </c>
      <c r="K17" s="9" t="str">
        <f t="shared" si="2"/>
        <v>Yes</v>
      </c>
    </row>
    <row r="18" spans="1:11" x14ac:dyDescent="0.25">
      <c r="A18" s="2" t="s">
        <v>53</v>
      </c>
      <c r="B18" s="85" t="s">
        <v>213</v>
      </c>
      <c r="C18" s="9">
        <v>99.997361307999995</v>
      </c>
      <c r="D18" s="9" t="str">
        <f t="shared" si="0"/>
        <v>N/A</v>
      </c>
      <c r="E18" s="9">
        <v>99.998875748000003</v>
      </c>
      <c r="F18" s="9" t="str">
        <f t="shared" si="0"/>
        <v>N/A</v>
      </c>
      <c r="G18" s="9">
        <v>99.998387915999999</v>
      </c>
      <c r="H18" s="9" t="str">
        <f t="shared" si="1"/>
        <v>N/A</v>
      </c>
      <c r="I18" s="10">
        <v>1.5E-3</v>
      </c>
      <c r="J18" s="10">
        <v>0</v>
      </c>
      <c r="K18" s="9" t="str">
        <f t="shared" si="2"/>
        <v>Yes</v>
      </c>
    </row>
    <row r="19" spans="1:11" x14ac:dyDescent="0.25">
      <c r="A19" s="3" t="s">
        <v>675</v>
      </c>
      <c r="B19" s="85" t="s">
        <v>213</v>
      </c>
      <c r="C19" s="9">
        <v>34.874857003000002</v>
      </c>
      <c r="D19" s="9" t="str">
        <f t="shared" ref="D19:D21" si="3">IF($B19="N/A","N/A",IF(C19&lt;0,"No","Yes"))</f>
        <v>N/A</v>
      </c>
      <c r="E19" s="9">
        <v>99.527897281999998</v>
      </c>
      <c r="F19" s="9" t="str">
        <f t="shared" ref="F19:F21" si="4">IF($B19="N/A","N/A",IF(E19&lt;0,"No","Yes"))</f>
        <v>N/A</v>
      </c>
      <c r="G19" s="9">
        <v>94.442085347000003</v>
      </c>
      <c r="H19" s="9" t="str">
        <f t="shared" ref="H19:H21" si="5">IF($B19="N/A","N/A",IF(G19&lt;0,"No","Yes"))</f>
        <v>N/A</v>
      </c>
      <c r="I19" s="10">
        <v>185.4</v>
      </c>
      <c r="J19" s="10">
        <v>-5.1100000000000003</v>
      </c>
      <c r="K19" s="9" t="str">
        <f>IF(J19="Div by 0", "N/A", IF(J19="N/A","N/A", IF(J19&gt;30, "No", IF(J19&lt;-30, "No", "Yes"))))</f>
        <v>Yes</v>
      </c>
    </row>
    <row r="20" spans="1:11" x14ac:dyDescent="0.25">
      <c r="A20" s="3" t="s">
        <v>676</v>
      </c>
      <c r="B20" s="85" t="s">
        <v>213</v>
      </c>
      <c r="C20" s="9">
        <v>34.954139539000003</v>
      </c>
      <c r="D20" s="9" t="str">
        <f t="shared" si="3"/>
        <v>N/A</v>
      </c>
      <c r="E20" s="9">
        <v>99.976432338999999</v>
      </c>
      <c r="F20" s="9" t="str">
        <f t="shared" si="4"/>
        <v>N/A</v>
      </c>
      <c r="G20" s="9">
        <v>94.936848456999996</v>
      </c>
      <c r="H20" s="9" t="str">
        <f t="shared" si="5"/>
        <v>N/A</v>
      </c>
      <c r="I20" s="10">
        <v>186</v>
      </c>
      <c r="J20" s="10">
        <v>-5.04</v>
      </c>
      <c r="K20" s="9" t="str">
        <f>IF(J20="Div by 0", "N/A", IF(J20="N/A","N/A", IF(J20&gt;30, "No", IF(J20&lt;-30, "No", "Yes"))))</f>
        <v>Yes</v>
      </c>
    </row>
    <row r="21" spans="1:11" x14ac:dyDescent="0.25">
      <c r="A21" s="3" t="s">
        <v>677</v>
      </c>
      <c r="B21" s="85" t="s">
        <v>213</v>
      </c>
      <c r="C21" s="9">
        <v>34.954139539000003</v>
      </c>
      <c r="D21" s="9" t="str">
        <f t="shared" si="3"/>
        <v>N/A</v>
      </c>
      <c r="E21" s="9">
        <v>99.976432338999999</v>
      </c>
      <c r="F21" s="9" t="str">
        <f t="shared" si="4"/>
        <v>N/A</v>
      </c>
      <c r="G21" s="9">
        <v>94.936848456999996</v>
      </c>
      <c r="H21" s="9" t="str">
        <f t="shared" si="5"/>
        <v>N/A</v>
      </c>
      <c r="I21" s="10">
        <v>186</v>
      </c>
      <c r="J21" s="10">
        <v>-5.04</v>
      </c>
      <c r="K21" s="9" t="str">
        <f>IF(J21="Div by 0", "N/A", IF(J21="N/A","N/A", IF(J21&gt;30, "No", IF(J21&lt;-30, "No", "Yes"))))</f>
        <v>Yes</v>
      </c>
    </row>
    <row r="22" spans="1:11" ht="16.5" customHeight="1" x14ac:dyDescent="0.25">
      <c r="A22" s="3" t="s">
        <v>1701</v>
      </c>
      <c r="B22" s="85" t="s">
        <v>213</v>
      </c>
      <c r="C22" s="9">
        <v>22.418364968999999</v>
      </c>
      <c r="D22" s="9" t="str">
        <f t="shared" ref="D22:D31" si="6">IF($B22="N/A","N/A",IF(C22&lt;0,"No","Yes"))</f>
        <v>N/A</v>
      </c>
      <c r="E22" s="9">
        <v>62.296864251999999</v>
      </c>
      <c r="F22" s="9" t="str">
        <f t="shared" ref="F22:F31" si="7">IF($B22="N/A","N/A",IF(E22&lt;0,"No","Yes"))</f>
        <v>N/A</v>
      </c>
      <c r="G22" s="9">
        <v>56.952202088</v>
      </c>
      <c r="I22" s="10">
        <v>177.9</v>
      </c>
      <c r="J22" s="10">
        <v>-8.58</v>
      </c>
      <c r="K22" s="9" t="str">
        <f t="shared" ref="K22:K31" si="8">IF(J22="Div by 0", "N/A", IF(J22="N/A","N/A", IF(J22&gt;30, "No", IF(J22&lt;-30, "No", "Yes"))))</f>
        <v>Yes</v>
      </c>
    </row>
    <row r="23" spans="1:11" x14ac:dyDescent="0.25">
      <c r="A23" s="3" t="s">
        <v>939</v>
      </c>
      <c r="B23" s="85" t="s">
        <v>213</v>
      </c>
      <c r="C23" s="9">
        <v>12.183976078000001</v>
      </c>
      <c r="D23" s="9" t="str">
        <f t="shared" si="6"/>
        <v>N/A</v>
      </c>
      <c r="E23" s="9">
        <v>36.573678504</v>
      </c>
      <c r="F23" s="9" t="str">
        <f t="shared" si="7"/>
        <v>N/A</v>
      </c>
      <c r="G23" s="9">
        <v>37.028167863</v>
      </c>
      <c r="H23" s="9" t="str">
        <f t="shared" ref="H23:H31" si="9">IF($B23="N/A","N/A",IF(G23&lt;0,"No","Yes"))</f>
        <v>N/A</v>
      </c>
      <c r="I23" s="10">
        <v>200.2</v>
      </c>
      <c r="J23" s="10">
        <v>1.2430000000000001</v>
      </c>
      <c r="K23" s="9" t="str">
        <f t="shared" si="8"/>
        <v>Yes</v>
      </c>
    </row>
    <row r="24" spans="1:11" x14ac:dyDescent="0.25">
      <c r="A24" s="3" t="s">
        <v>940</v>
      </c>
      <c r="B24" s="85" t="s">
        <v>213</v>
      </c>
      <c r="C24" s="9">
        <v>5.2530261699999997E-2</v>
      </c>
      <c r="D24" s="9" t="str">
        <f t="shared" si="6"/>
        <v>N/A</v>
      </c>
      <c r="E24" s="9">
        <v>0.2146072862</v>
      </c>
      <c r="F24" s="9" t="str">
        <f t="shared" si="7"/>
        <v>N/A</v>
      </c>
      <c r="G24" s="9">
        <v>0.2180343059</v>
      </c>
      <c r="H24" s="9" t="str">
        <f t="shared" si="9"/>
        <v>N/A</v>
      </c>
      <c r="I24" s="10">
        <v>308.5</v>
      </c>
      <c r="J24" s="10">
        <v>1.597</v>
      </c>
      <c r="K24" s="9" t="str">
        <f t="shared" si="8"/>
        <v>Yes</v>
      </c>
    </row>
    <row r="25" spans="1:11" x14ac:dyDescent="0.25">
      <c r="A25" s="2" t="s">
        <v>166</v>
      </c>
      <c r="B25" s="85" t="s">
        <v>213</v>
      </c>
      <c r="C25" s="9">
        <v>34.954139539000003</v>
      </c>
      <c r="D25" s="9" t="str">
        <f t="shared" si="6"/>
        <v>N/A</v>
      </c>
      <c r="E25" s="9">
        <v>99.976432338999999</v>
      </c>
      <c r="F25" s="9" t="str">
        <f t="shared" si="7"/>
        <v>N/A</v>
      </c>
      <c r="G25" s="9">
        <v>94.936848456999996</v>
      </c>
      <c r="H25" s="9" t="str">
        <f t="shared" si="9"/>
        <v>N/A</v>
      </c>
      <c r="I25" s="10">
        <v>186</v>
      </c>
      <c r="J25" s="10">
        <v>-5.04</v>
      </c>
      <c r="K25" s="9" t="str">
        <f t="shared" si="8"/>
        <v>Yes</v>
      </c>
    </row>
    <row r="26" spans="1:11" x14ac:dyDescent="0.25">
      <c r="A26" s="2" t="s">
        <v>167</v>
      </c>
      <c r="B26" s="85" t="s">
        <v>213</v>
      </c>
      <c r="C26" s="9">
        <v>34.954139539000003</v>
      </c>
      <c r="D26" s="9" t="str">
        <f t="shared" si="6"/>
        <v>N/A</v>
      </c>
      <c r="E26" s="9">
        <v>99.976432338999999</v>
      </c>
      <c r="F26" s="9" t="str">
        <f t="shared" si="7"/>
        <v>N/A</v>
      </c>
      <c r="G26" s="9">
        <v>94.936848456999996</v>
      </c>
      <c r="H26" s="9" t="str">
        <f t="shared" si="9"/>
        <v>N/A</v>
      </c>
      <c r="I26" s="10">
        <v>186</v>
      </c>
      <c r="J26" s="10">
        <v>-5.04</v>
      </c>
      <c r="K26" s="9" t="str">
        <f t="shared" si="8"/>
        <v>Yes</v>
      </c>
    </row>
    <row r="27" spans="1:11" x14ac:dyDescent="0.25">
      <c r="A27" s="2" t="s">
        <v>168</v>
      </c>
      <c r="B27" s="85" t="s">
        <v>213</v>
      </c>
      <c r="C27" s="9">
        <v>34.954139539000003</v>
      </c>
      <c r="D27" s="9" t="str">
        <f t="shared" si="6"/>
        <v>N/A</v>
      </c>
      <c r="E27" s="9">
        <v>99.976432338999999</v>
      </c>
      <c r="F27" s="9" t="str">
        <f t="shared" si="7"/>
        <v>N/A</v>
      </c>
      <c r="G27" s="9">
        <v>94.936848456999996</v>
      </c>
      <c r="H27" s="9" t="str">
        <f t="shared" si="9"/>
        <v>N/A</v>
      </c>
      <c r="I27" s="10">
        <v>186</v>
      </c>
      <c r="J27" s="10">
        <v>-5.04</v>
      </c>
      <c r="K27" s="9" t="str">
        <f t="shared" si="8"/>
        <v>Yes</v>
      </c>
    </row>
    <row r="28" spans="1:11" x14ac:dyDescent="0.25">
      <c r="A28" s="2" t="s">
        <v>54</v>
      </c>
      <c r="B28" s="85" t="s">
        <v>213</v>
      </c>
      <c r="C28" s="9">
        <v>7.5154404057999997</v>
      </c>
      <c r="D28" s="9" t="str">
        <f t="shared" si="6"/>
        <v>N/A</v>
      </c>
      <c r="E28" s="9">
        <v>21.557539236</v>
      </c>
      <c r="F28" s="9" t="str">
        <f t="shared" si="7"/>
        <v>N/A</v>
      </c>
      <c r="G28" s="9">
        <v>19.807927568</v>
      </c>
      <c r="H28" s="9" t="str">
        <f t="shared" si="9"/>
        <v>N/A</v>
      </c>
      <c r="I28" s="10">
        <v>186.8</v>
      </c>
      <c r="J28" s="10">
        <v>-8.1199999999999992</v>
      </c>
      <c r="K28" s="9" t="str">
        <f t="shared" si="8"/>
        <v>Yes</v>
      </c>
    </row>
    <row r="29" spans="1:11" x14ac:dyDescent="0.25">
      <c r="A29" s="2" t="s">
        <v>55</v>
      </c>
      <c r="B29" s="85" t="s">
        <v>213</v>
      </c>
      <c r="C29" s="9">
        <v>27.438699133</v>
      </c>
      <c r="D29" s="9" t="str">
        <f t="shared" si="6"/>
        <v>N/A</v>
      </c>
      <c r="E29" s="9">
        <v>78.418893103000002</v>
      </c>
      <c r="F29" s="9" t="str">
        <f t="shared" si="7"/>
        <v>N/A</v>
      </c>
      <c r="G29" s="9">
        <v>75.128920890000003</v>
      </c>
      <c r="H29" s="9" t="str">
        <f t="shared" si="9"/>
        <v>N/A</v>
      </c>
      <c r="I29" s="10">
        <v>185.8</v>
      </c>
      <c r="J29" s="10">
        <v>-4.2</v>
      </c>
      <c r="K29" s="9" t="str">
        <f t="shared" si="8"/>
        <v>Yes</v>
      </c>
    </row>
    <row r="30" spans="1:11" x14ac:dyDescent="0.25">
      <c r="A30" s="2" t="s">
        <v>56</v>
      </c>
      <c r="B30" s="85" t="s">
        <v>213</v>
      </c>
      <c r="C30" s="9">
        <v>28.660616350000002</v>
      </c>
      <c r="D30" s="9" t="str">
        <f t="shared" si="6"/>
        <v>N/A</v>
      </c>
      <c r="E30" s="9">
        <v>83.953379335999998</v>
      </c>
      <c r="F30" s="9" t="str">
        <f t="shared" si="7"/>
        <v>N/A</v>
      </c>
      <c r="G30" s="9">
        <v>80.612423229000001</v>
      </c>
      <c r="H30" s="9" t="str">
        <f t="shared" si="9"/>
        <v>N/A</v>
      </c>
      <c r="I30" s="10">
        <v>192.9</v>
      </c>
      <c r="J30" s="10">
        <v>-3.98</v>
      </c>
      <c r="K30" s="9" t="str">
        <f t="shared" si="8"/>
        <v>Yes</v>
      </c>
    </row>
    <row r="31" spans="1:11" x14ac:dyDescent="0.25">
      <c r="A31" s="2" t="s">
        <v>57</v>
      </c>
      <c r="B31" s="85" t="s">
        <v>213</v>
      </c>
      <c r="C31" s="9">
        <v>4.7368574887000001</v>
      </c>
      <c r="D31" s="9" t="str">
        <f t="shared" si="6"/>
        <v>N/A</v>
      </c>
      <c r="E31" s="9">
        <v>12.963962298</v>
      </c>
      <c r="F31" s="9" t="str">
        <f t="shared" si="7"/>
        <v>N/A</v>
      </c>
      <c r="G31" s="9">
        <v>11.808695505999999</v>
      </c>
      <c r="H31" s="9" t="str">
        <f t="shared" si="9"/>
        <v>N/A</v>
      </c>
      <c r="I31" s="10">
        <v>173.7</v>
      </c>
      <c r="J31" s="10">
        <v>-8.91</v>
      </c>
      <c r="K31" s="9" t="str">
        <f t="shared" si="8"/>
        <v>Yes</v>
      </c>
    </row>
    <row r="32" spans="1:11" ht="12" customHeight="1" x14ac:dyDescent="0.25">
      <c r="A32" s="163" t="s">
        <v>1633</v>
      </c>
      <c r="B32" s="164"/>
      <c r="C32" s="164"/>
      <c r="D32" s="164"/>
      <c r="E32" s="164"/>
      <c r="F32" s="164"/>
      <c r="G32" s="164"/>
      <c r="H32" s="164"/>
      <c r="I32" s="164"/>
      <c r="J32" s="164"/>
      <c r="K32" s="165"/>
    </row>
    <row r="33" spans="1:11" x14ac:dyDescent="0.25">
      <c r="A33" s="156" t="s">
        <v>1631</v>
      </c>
      <c r="B33" s="157"/>
      <c r="C33" s="157"/>
      <c r="D33" s="157"/>
      <c r="E33" s="157"/>
      <c r="F33" s="157"/>
      <c r="G33" s="157"/>
      <c r="H33" s="157"/>
      <c r="I33" s="157"/>
      <c r="J33" s="157"/>
      <c r="K33" s="158"/>
    </row>
    <row r="34" spans="1:11" x14ac:dyDescent="0.25">
      <c r="A34" s="159" t="s">
        <v>1732</v>
      </c>
      <c r="B34" s="159"/>
      <c r="C34" s="159"/>
      <c r="D34" s="159"/>
      <c r="E34" s="159"/>
      <c r="F34" s="159"/>
      <c r="G34" s="159"/>
      <c r="H34" s="159"/>
      <c r="I34" s="159"/>
      <c r="J34" s="159"/>
      <c r="K34" s="160"/>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F6" activePane="bottomRight" state="frozen"/>
      <selection activeCell="A11" sqref="A11"/>
      <selection pane="topRight" activeCell="A11" sqref="A11"/>
      <selection pane="bottomLeft" activeCell="A11" sqref="A11"/>
      <selection pane="bottomRight" sqref="A1:L1"/>
    </sheetView>
  </sheetViews>
  <sheetFormatPr defaultColWidth="9.1796875" defaultRowHeight="12.5" x14ac:dyDescent="0.25"/>
  <cols>
    <col min="1" max="1" width="77.26953125" style="55" customWidth="1"/>
    <col min="2" max="2" width="9.453125" style="55"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43"/>
  </cols>
  <sheetData>
    <row r="1" spans="1:12" s="20" customFormat="1" ht="18.75" customHeight="1" x14ac:dyDescent="0.25">
      <c r="A1" s="147" t="s">
        <v>1726</v>
      </c>
      <c r="B1" s="148"/>
      <c r="C1" s="148"/>
      <c r="D1" s="148"/>
      <c r="E1" s="148"/>
      <c r="F1" s="148"/>
      <c r="G1" s="148"/>
      <c r="H1" s="148"/>
      <c r="I1" s="148"/>
      <c r="J1" s="148"/>
      <c r="K1" s="148"/>
      <c r="L1" s="149"/>
    </row>
    <row r="2" spans="1:12" s="21" customFormat="1" ht="13" x14ac:dyDescent="0.3">
      <c r="A2" s="153" t="s">
        <v>1590</v>
      </c>
      <c r="B2" s="154"/>
      <c r="C2" s="154"/>
      <c r="D2" s="154"/>
      <c r="E2" s="154"/>
      <c r="F2" s="154"/>
      <c r="G2" s="154"/>
      <c r="H2" s="154"/>
      <c r="I2" s="154"/>
      <c r="J2" s="154"/>
      <c r="K2" s="154"/>
      <c r="L2" s="155"/>
    </row>
    <row r="3" spans="1:12" s="21" customFormat="1" ht="13" x14ac:dyDescent="0.3">
      <c r="A3" s="153" t="s">
        <v>1744</v>
      </c>
      <c r="B3" s="172"/>
      <c r="C3" s="172"/>
      <c r="D3" s="172"/>
      <c r="E3" s="172"/>
      <c r="F3" s="172"/>
      <c r="G3" s="172"/>
      <c r="H3" s="172"/>
      <c r="I3" s="172"/>
      <c r="J3" s="172"/>
      <c r="K3" s="172"/>
      <c r="L3" s="173"/>
    </row>
    <row r="4" spans="1:12" s="21" customFormat="1" ht="13" x14ac:dyDescent="0.3">
      <c r="A4" s="169" t="s">
        <v>648</v>
      </c>
      <c r="B4" s="170"/>
      <c r="C4" s="170"/>
      <c r="D4" s="170"/>
      <c r="E4" s="170"/>
      <c r="F4" s="170"/>
      <c r="G4" s="170"/>
      <c r="H4" s="170"/>
      <c r="I4" s="170"/>
      <c r="J4" s="170"/>
      <c r="K4" s="170"/>
      <c r="L4" s="171"/>
    </row>
    <row r="5" spans="1:12" s="81" customFormat="1" ht="63" customHeight="1" x14ac:dyDescent="0.3">
      <c r="A5" s="39" t="s">
        <v>11</v>
      </c>
      <c r="B5" s="23" t="s">
        <v>212</v>
      </c>
      <c r="C5" s="23" t="s">
        <v>649</v>
      </c>
      <c r="D5" s="23" t="s">
        <v>1724</v>
      </c>
      <c r="E5" s="23" t="s">
        <v>1694</v>
      </c>
      <c r="F5" s="23" t="s">
        <v>1721</v>
      </c>
      <c r="G5" s="23" t="s">
        <v>1718</v>
      </c>
      <c r="H5" s="23" t="s">
        <v>1719</v>
      </c>
      <c r="I5" s="40" t="s">
        <v>1725</v>
      </c>
      <c r="J5" s="40" t="s">
        <v>1722</v>
      </c>
      <c r="K5" s="41" t="s">
        <v>741</v>
      </c>
      <c r="L5" s="42" t="s">
        <v>740</v>
      </c>
    </row>
    <row r="6" spans="1:12" s="28" customFormat="1" ht="12.75" customHeight="1" x14ac:dyDescent="0.25">
      <c r="A6" s="2" t="s">
        <v>345</v>
      </c>
      <c r="B6" s="44" t="s">
        <v>213</v>
      </c>
      <c r="C6" s="27">
        <v>7</v>
      </c>
      <c r="D6" s="44" t="s">
        <v>213</v>
      </c>
      <c r="E6" s="27">
        <v>7</v>
      </c>
      <c r="F6" s="44" t="s">
        <v>213</v>
      </c>
      <c r="G6" s="27">
        <v>7</v>
      </c>
      <c r="H6" s="44" t="s">
        <v>213</v>
      </c>
      <c r="I6" s="135" t="s">
        <v>213</v>
      </c>
      <c r="J6" s="135" t="s">
        <v>213</v>
      </c>
      <c r="K6" s="44" t="s">
        <v>213</v>
      </c>
      <c r="L6" s="44" t="s">
        <v>213</v>
      </c>
    </row>
    <row r="7" spans="1:12" x14ac:dyDescent="0.25">
      <c r="A7" s="3" t="s">
        <v>17</v>
      </c>
      <c r="B7" s="30" t="s">
        <v>213</v>
      </c>
      <c r="C7" s="31">
        <v>321876</v>
      </c>
      <c r="D7" s="82" t="str">
        <f>IF($B7="N/A","N/A",IF(C7&gt;10,"No",IF(C7&lt;-10,"No","Yes")))</f>
        <v>N/A</v>
      </c>
      <c r="E7" s="31">
        <v>337577</v>
      </c>
      <c r="F7" s="82" t="str">
        <f>IF($B7="N/A","N/A",IF(E7&gt;10,"No",IF(E7&lt;-10,"No","Yes")))</f>
        <v>N/A</v>
      </c>
      <c r="G7" s="31">
        <v>348577</v>
      </c>
      <c r="H7" s="82" t="str">
        <f>IF($B7="N/A","N/A",IF(G7&gt;10,"No",IF(G7&lt;-10,"No","Yes")))</f>
        <v>N/A</v>
      </c>
      <c r="I7" s="83">
        <v>4.8780000000000001</v>
      </c>
      <c r="J7" s="83">
        <v>3.2589999999999999</v>
      </c>
      <c r="K7" s="84" t="s">
        <v>736</v>
      </c>
      <c r="L7" s="32" t="str">
        <f>IF(J7="Div by 0", "N/A", IF(K7="N/A","N/A", IF(J7&gt;VALUE(MID(K7,1,2)), "No", IF(J7&lt;-1*VALUE(MID(K7,1,2)), "No", "Yes"))))</f>
        <v>Yes</v>
      </c>
    </row>
    <row r="8" spans="1:12" x14ac:dyDescent="0.25">
      <c r="A8" s="3" t="s">
        <v>58</v>
      </c>
      <c r="B8" s="35" t="s">
        <v>213</v>
      </c>
      <c r="C8" s="47">
        <v>1434287324</v>
      </c>
      <c r="D8" s="44" t="str">
        <f>IF($B8="N/A","N/A",IF(C8&gt;10,"No",IF(C8&lt;-10,"No","Yes")))</f>
        <v>N/A</v>
      </c>
      <c r="E8" s="47">
        <v>1479184124</v>
      </c>
      <c r="F8" s="44" t="str">
        <f>IF($B8="N/A","N/A",IF(E8&gt;10,"No",IF(E8&lt;-10,"No","Yes")))</f>
        <v>N/A</v>
      </c>
      <c r="G8" s="47">
        <v>1578258980</v>
      </c>
      <c r="H8" s="44" t="str">
        <f>IF($B8="N/A","N/A",IF(G8&gt;10,"No",IF(G8&lt;-10,"No","Yes")))</f>
        <v>N/A</v>
      </c>
      <c r="I8" s="12">
        <v>3.13</v>
      </c>
      <c r="J8" s="12">
        <v>6.6980000000000004</v>
      </c>
      <c r="K8" s="45" t="s">
        <v>736</v>
      </c>
      <c r="L8" s="9" t="str">
        <f>IF(J8="Div by 0", "N/A", IF(K8="N/A","N/A", IF(J8&gt;VALUE(MID(K8,1,2)), "No", IF(J8&lt;-1*VALUE(MID(K8,1,2)), "No", "Yes"))))</f>
        <v>Yes</v>
      </c>
    </row>
    <row r="9" spans="1:12" x14ac:dyDescent="0.25">
      <c r="A9" s="59" t="s">
        <v>941</v>
      </c>
      <c r="B9" s="9" t="s">
        <v>213</v>
      </c>
      <c r="C9" s="8">
        <v>2.5500503298999999</v>
      </c>
      <c r="D9" s="44" t="str">
        <f>IF($B9="N/A","N/A",IF(C9&gt;10,"No",IF(C9&lt;-10,"No","Yes")))</f>
        <v>N/A</v>
      </c>
      <c r="E9" s="8">
        <v>2.2821459992999999</v>
      </c>
      <c r="F9" s="44" t="str">
        <f>IF($B9="N/A","N/A",IF(E9&gt;10,"No",IF(E9&lt;-10,"No","Yes")))</f>
        <v>N/A</v>
      </c>
      <c r="G9" s="8">
        <v>2.8782736669000002</v>
      </c>
      <c r="H9" s="44" t="str">
        <f>IF($B9="N/A","N/A",IF(G9&gt;10,"No",IF(G9&lt;-10,"No","Yes")))</f>
        <v>N/A</v>
      </c>
      <c r="I9" s="12">
        <v>-10.5</v>
      </c>
      <c r="J9" s="12">
        <v>26.12</v>
      </c>
      <c r="K9" s="9" t="s">
        <v>213</v>
      </c>
      <c r="L9" s="9" t="str">
        <f>IF(J9="Div by 0", "N/A", IF(K9="N/A","N/A", IF(J9&gt;VALUE(MID(K9,1,2)), "No", IF(J9&lt;-1*VALUE(MID(K9,1,2)), "No", "Yes"))))</f>
        <v>N/A</v>
      </c>
    </row>
    <row r="10" spans="1:12" x14ac:dyDescent="0.25">
      <c r="A10" s="59" t="s">
        <v>942</v>
      </c>
      <c r="B10" s="9" t="s">
        <v>213</v>
      </c>
      <c r="C10" s="8">
        <v>0.82454112759999998</v>
      </c>
      <c r="D10" s="44" t="str">
        <f t="shared" ref="D10:D20" si="0">IF($B10="N/A","N/A",IF(C10&gt;10,"No",IF(C10&lt;-10,"No","Yes")))</f>
        <v>N/A</v>
      </c>
      <c r="E10" s="8">
        <v>0.22069039060000001</v>
      </c>
      <c r="F10" s="44" t="str">
        <f t="shared" ref="F10:F20" si="1">IF($B10="N/A","N/A",IF(E10&gt;10,"No",IF(E10&lt;-10,"No","Yes")))</f>
        <v>N/A</v>
      </c>
      <c r="G10" s="8">
        <v>0.15462867599999999</v>
      </c>
      <c r="H10" s="44" t="str">
        <f t="shared" ref="H10:H20" si="2">IF($B10="N/A","N/A",IF(G10&gt;10,"No",IF(G10&lt;-10,"No","Yes")))</f>
        <v>N/A</v>
      </c>
      <c r="I10" s="12">
        <v>-73.2</v>
      </c>
      <c r="J10" s="12">
        <v>-29.9</v>
      </c>
      <c r="K10" s="9" t="s">
        <v>213</v>
      </c>
      <c r="L10" s="9" t="str">
        <f t="shared" ref="L10:L27" si="3">IF(J10="Div by 0", "N/A", IF(K10="N/A","N/A", IF(J10&gt;VALUE(MID(K10,1,2)), "No", IF(J10&lt;-1*VALUE(MID(K10,1,2)), "No", "Yes"))))</f>
        <v>N/A</v>
      </c>
    </row>
    <row r="11" spans="1:12" x14ac:dyDescent="0.25">
      <c r="A11" s="59" t="s">
        <v>943</v>
      </c>
      <c r="B11" s="9" t="s">
        <v>213</v>
      </c>
      <c r="C11" s="8">
        <v>14.663410753999999</v>
      </c>
      <c r="D11" s="44" t="str">
        <f t="shared" si="0"/>
        <v>N/A</v>
      </c>
      <c r="E11" s="8">
        <v>17.281686844999999</v>
      </c>
      <c r="F11" s="44" t="str">
        <f t="shared" si="1"/>
        <v>N/A</v>
      </c>
      <c r="G11" s="8">
        <v>17.029236008000002</v>
      </c>
      <c r="H11" s="44" t="str">
        <f t="shared" si="2"/>
        <v>N/A</v>
      </c>
      <c r="I11" s="12">
        <v>17.86</v>
      </c>
      <c r="J11" s="12">
        <v>-1.46</v>
      </c>
      <c r="K11" s="9" t="s">
        <v>213</v>
      </c>
      <c r="L11" s="9" t="str">
        <f t="shared" si="3"/>
        <v>N/A</v>
      </c>
    </row>
    <row r="12" spans="1:12" x14ac:dyDescent="0.25">
      <c r="A12" s="59" t="s">
        <v>944</v>
      </c>
      <c r="B12" s="9" t="s">
        <v>213</v>
      </c>
      <c r="C12" s="8">
        <v>1.9532366501</v>
      </c>
      <c r="D12" s="44" t="str">
        <f t="shared" si="0"/>
        <v>N/A</v>
      </c>
      <c r="E12" s="8">
        <v>2.1298844412000002</v>
      </c>
      <c r="F12" s="44" t="str">
        <f t="shared" si="1"/>
        <v>N/A</v>
      </c>
      <c r="G12" s="8">
        <v>2.0428771834999999</v>
      </c>
      <c r="H12" s="44" t="str">
        <f t="shared" si="2"/>
        <v>N/A</v>
      </c>
      <c r="I12" s="12">
        <v>9.0440000000000005</v>
      </c>
      <c r="J12" s="12">
        <v>-4.09</v>
      </c>
      <c r="K12" s="9" t="s">
        <v>213</v>
      </c>
      <c r="L12" s="9" t="str">
        <f t="shared" si="3"/>
        <v>N/A</v>
      </c>
    </row>
    <row r="13" spans="1:12" x14ac:dyDescent="0.25">
      <c r="A13" s="59" t="s">
        <v>945</v>
      </c>
      <c r="B13" s="11" t="s">
        <v>213</v>
      </c>
      <c r="C13" s="8">
        <v>3.7467844760000002</v>
      </c>
      <c r="D13" s="44" t="str">
        <f t="shared" si="0"/>
        <v>N/A</v>
      </c>
      <c r="E13" s="8">
        <v>3.3621958842000002</v>
      </c>
      <c r="F13" s="44" t="str">
        <f t="shared" si="1"/>
        <v>N/A</v>
      </c>
      <c r="G13" s="8">
        <v>2.9990504250000001</v>
      </c>
      <c r="H13" s="44" t="str">
        <f t="shared" si="2"/>
        <v>N/A</v>
      </c>
      <c r="I13" s="12">
        <v>-10.3</v>
      </c>
      <c r="J13" s="12">
        <v>-10.8</v>
      </c>
      <c r="K13" s="9" t="s">
        <v>213</v>
      </c>
      <c r="L13" s="9" t="str">
        <f t="shared" si="3"/>
        <v>N/A</v>
      </c>
    </row>
    <row r="14" spans="1:12" ht="12.75" customHeight="1" x14ac:dyDescent="0.25">
      <c r="A14" s="59" t="s">
        <v>946</v>
      </c>
      <c r="B14" s="11" t="s">
        <v>213</v>
      </c>
      <c r="C14" s="8">
        <v>45.062694950999997</v>
      </c>
      <c r="D14" s="44" t="str">
        <f t="shared" si="0"/>
        <v>N/A</v>
      </c>
      <c r="E14" s="8">
        <v>49.674592760000003</v>
      </c>
      <c r="F14" s="44" t="str">
        <f t="shared" si="1"/>
        <v>N/A</v>
      </c>
      <c r="G14" s="8">
        <v>48.072305401999998</v>
      </c>
      <c r="H14" s="44" t="str">
        <f t="shared" si="2"/>
        <v>N/A</v>
      </c>
      <c r="I14" s="12">
        <v>10.23</v>
      </c>
      <c r="J14" s="12">
        <v>-3.23</v>
      </c>
      <c r="K14" s="9" t="s">
        <v>213</v>
      </c>
      <c r="L14" s="9" t="str">
        <f t="shared" si="3"/>
        <v>N/A</v>
      </c>
    </row>
    <row r="15" spans="1:12" x14ac:dyDescent="0.25">
      <c r="A15" s="59" t="s">
        <v>947</v>
      </c>
      <c r="B15" s="11" t="s">
        <v>213</v>
      </c>
      <c r="C15" s="8">
        <v>9.8795809600000006E-2</v>
      </c>
      <c r="D15" s="44" t="str">
        <f t="shared" si="0"/>
        <v>N/A</v>
      </c>
      <c r="E15" s="8">
        <v>1.21453772E-2</v>
      </c>
      <c r="F15" s="44" t="str">
        <f t="shared" si="1"/>
        <v>N/A</v>
      </c>
      <c r="G15" s="8">
        <v>9.1801811000000004E-3</v>
      </c>
      <c r="H15" s="44" t="str">
        <f t="shared" si="2"/>
        <v>N/A</v>
      </c>
      <c r="I15" s="12">
        <v>-87.7</v>
      </c>
      <c r="J15" s="12">
        <v>-24.4</v>
      </c>
      <c r="K15" s="9" t="s">
        <v>213</v>
      </c>
      <c r="L15" s="9" t="str">
        <f t="shared" si="3"/>
        <v>N/A</v>
      </c>
    </row>
    <row r="16" spans="1:12" ht="12.75" customHeight="1" x14ac:dyDescent="0.25">
      <c r="A16" s="59" t="s">
        <v>948</v>
      </c>
      <c r="B16" s="11" t="s">
        <v>213</v>
      </c>
      <c r="C16" s="8">
        <v>31.100485900999999</v>
      </c>
      <c r="D16" s="44" t="str">
        <f t="shared" si="0"/>
        <v>N/A</v>
      </c>
      <c r="E16" s="8">
        <v>25.036658302999999</v>
      </c>
      <c r="F16" s="44" t="str">
        <f t="shared" si="1"/>
        <v>N/A</v>
      </c>
      <c r="G16" s="8">
        <v>26.814448458000001</v>
      </c>
      <c r="H16" s="44" t="str">
        <f t="shared" si="2"/>
        <v>N/A</v>
      </c>
      <c r="I16" s="12">
        <v>-19.5</v>
      </c>
      <c r="J16" s="12">
        <v>7.101</v>
      </c>
      <c r="K16" s="9" t="s">
        <v>213</v>
      </c>
      <c r="L16" s="9" t="str">
        <f t="shared" si="3"/>
        <v>N/A</v>
      </c>
    </row>
    <row r="17" spans="1:12" ht="12.75" customHeight="1" x14ac:dyDescent="0.25">
      <c r="A17" s="4" t="s">
        <v>949</v>
      </c>
      <c r="B17" s="11" t="s">
        <v>213</v>
      </c>
      <c r="C17" s="8">
        <v>35.770607314999999</v>
      </c>
      <c r="D17" s="44" t="str">
        <f t="shared" si="0"/>
        <v>N/A</v>
      </c>
      <c r="E17" s="8">
        <v>28.631689954999999</v>
      </c>
      <c r="F17" s="44" t="str">
        <f t="shared" si="1"/>
        <v>N/A</v>
      </c>
      <c r="G17" s="8">
        <v>29.977307740000001</v>
      </c>
      <c r="H17" s="44" t="str">
        <f t="shared" si="2"/>
        <v>N/A</v>
      </c>
      <c r="I17" s="12">
        <v>-20</v>
      </c>
      <c r="J17" s="12">
        <v>4.7</v>
      </c>
      <c r="K17" s="9" t="s">
        <v>213</v>
      </c>
      <c r="L17" s="9" t="str">
        <f t="shared" si="3"/>
        <v>N/A</v>
      </c>
    </row>
    <row r="18" spans="1:12" ht="12.75" customHeight="1" x14ac:dyDescent="0.25">
      <c r="A18" s="4" t="s">
        <v>1730</v>
      </c>
      <c r="B18" s="11" t="s">
        <v>213</v>
      </c>
      <c r="C18" s="8" t="s">
        <v>213</v>
      </c>
      <c r="D18" s="44" t="str">
        <f t="shared" si="0"/>
        <v>N/A</v>
      </c>
      <c r="E18" s="8" t="s">
        <v>213</v>
      </c>
      <c r="F18" s="44" t="str">
        <f t="shared" si="1"/>
        <v>N/A</v>
      </c>
      <c r="G18" s="8">
        <v>29.822679063999999</v>
      </c>
      <c r="H18" s="44" t="str">
        <f t="shared" si="2"/>
        <v>N/A</v>
      </c>
      <c r="I18" s="12" t="s">
        <v>213</v>
      </c>
      <c r="J18" s="12" t="s">
        <v>213</v>
      </c>
      <c r="K18" s="9" t="s">
        <v>213</v>
      </c>
      <c r="L18" s="9" t="str">
        <f t="shared" si="3"/>
        <v>N/A</v>
      </c>
    </row>
    <row r="19" spans="1:12" ht="12.75" customHeight="1" x14ac:dyDescent="0.25">
      <c r="A19" s="4" t="s">
        <v>950</v>
      </c>
      <c r="B19" s="11" t="s">
        <v>213</v>
      </c>
      <c r="C19" s="8">
        <v>61.679342355000003</v>
      </c>
      <c r="D19" s="44" t="str">
        <f t="shared" si="0"/>
        <v>N/A</v>
      </c>
      <c r="E19" s="8">
        <v>69.086164045999993</v>
      </c>
      <c r="F19" s="44" t="str">
        <f t="shared" si="1"/>
        <v>N/A</v>
      </c>
      <c r="G19" s="8">
        <v>67.144418592999997</v>
      </c>
      <c r="H19" s="44" t="str">
        <f t="shared" si="2"/>
        <v>N/A</v>
      </c>
      <c r="I19" s="12">
        <v>12.01</v>
      </c>
      <c r="J19" s="12">
        <v>-2.81</v>
      </c>
      <c r="K19" s="9" t="s">
        <v>213</v>
      </c>
      <c r="L19" s="9" t="str">
        <f t="shared" si="3"/>
        <v>N/A</v>
      </c>
    </row>
    <row r="20" spans="1:12" ht="12.75" customHeight="1" x14ac:dyDescent="0.25">
      <c r="A20" s="18" t="s">
        <v>132</v>
      </c>
      <c r="B20" s="1" t="s">
        <v>213</v>
      </c>
      <c r="C20" s="36">
        <v>6619</v>
      </c>
      <c r="D20" s="44" t="str">
        <f t="shared" si="0"/>
        <v>N/A</v>
      </c>
      <c r="E20" s="36">
        <v>8071</v>
      </c>
      <c r="F20" s="44" t="str">
        <f t="shared" si="1"/>
        <v>N/A</v>
      </c>
      <c r="G20" s="36">
        <v>10520</v>
      </c>
      <c r="H20" s="44" t="str">
        <f t="shared" si="2"/>
        <v>N/A</v>
      </c>
      <c r="I20" s="12">
        <v>21.94</v>
      </c>
      <c r="J20" s="12">
        <v>30.34</v>
      </c>
      <c r="K20" s="36" t="s">
        <v>213</v>
      </c>
      <c r="L20" s="9" t="str">
        <f t="shared" si="3"/>
        <v>N/A</v>
      </c>
    </row>
    <row r="21" spans="1:12" ht="12.75" customHeight="1" x14ac:dyDescent="0.25">
      <c r="A21" s="18" t="s">
        <v>133</v>
      </c>
      <c r="B21" s="48" t="s">
        <v>276</v>
      </c>
      <c r="C21" s="8">
        <v>2.0563819608</v>
      </c>
      <c r="D21" s="44" t="str">
        <f>IF($B21="N/A","N/A",IF(C21&gt;=2,"No",IF(C21&lt;0,"No","Yes")))</f>
        <v>No</v>
      </c>
      <c r="E21" s="8">
        <v>2.3908619366999999</v>
      </c>
      <c r="F21" s="44" t="str">
        <f>IF($B21="N/A","N/A",IF(E21&gt;=2,"No",IF(E21&lt;0,"No","Yes")))</f>
        <v>No</v>
      </c>
      <c r="G21" s="8">
        <v>3.0179845485999999</v>
      </c>
      <c r="H21" s="44" t="str">
        <f>IF($B21="N/A","N/A",IF(G21&gt;=2,"No",IF(G21&lt;0,"No","Yes")))</f>
        <v>No</v>
      </c>
      <c r="I21" s="12">
        <v>16.27</v>
      </c>
      <c r="J21" s="12">
        <v>26.23</v>
      </c>
      <c r="K21" s="9" t="s">
        <v>213</v>
      </c>
      <c r="L21" s="9" t="str">
        <f t="shared" si="3"/>
        <v>N/A</v>
      </c>
    </row>
    <row r="22" spans="1:12" x14ac:dyDescent="0.25">
      <c r="A22" s="2" t="s">
        <v>134</v>
      </c>
      <c r="B22" s="48" t="s">
        <v>213</v>
      </c>
      <c r="C22" s="47">
        <v>3684563</v>
      </c>
      <c r="D22" s="44" t="str">
        <f t="shared" ref="D22:D27" si="4">IF($B22="N/A","N/A",IF(C22&gt;10,"No",IF(C22&lt;-10,"No","Yes")))</f>
        <v>N/A</v>
      </c>
      <c r="E22" s="47">
        <v>2724937</v>
      </c>
      <c r="F22" s="44" t="str">
        <f t="shared" ref="F22:F27" si="5">IF($B22="N/A","N/A",IF(E22&gt;10,"No",IF(E22&lt;-10,"No","Yes")))</f>
        <v>N/A</v>
      </c>
      <c r="G22" s="47">
        <v>5061576</v>
      </c>
      <c r="H22" s="44" t="str">
        <f t="shared" ref="H22:H27" si="6">IF($B22="N/A","N/A",IF(G22&gt;10,"No",IF(G22&lt;-10,"No","Yes")))</f>
        <v>N/A</v>
      </c>
      <c r="I22" s="12">
        <v>-26</v>
      </c>
      <c r="J22" s="12">
        <v>85.75</v>
      </c>
      <c r="K22" s="9" t="s">
        <v>213</v>
      </c>
      <c r="L22" s="9" t="str">
        <f t="shared" si="3"/>
        <v>N/A</v>
      </c>
    </row>
    <row r="23" spans="1:12" x14ac:dyDescent="0.25">
      <c r="A23" s="2" t="s">
        <v>1695</v>
      </c>
      <c r="B23" s="48" t="s">
        <v>213</v>
      </c>
      <c r="C23" s="47">
        <v>556.66460189999998</v>
      </c>
      <c r="D23" s="44" t="str">
        <f t="shared" si="4"/>
        <v>N/A</v>
      </c>
      <c r="E23" s="47">
        <v>337.62074092</v>
      </c>
      <c r="F23" s="44" t="str">
        <f t="shared" si="5"/>
        <v>N/A</v>
      </c>
      <c r="G23" s="47">
        <v>481.13840304000001</v>
      </c>
      <c r="H23" s="44" t="str">
        <f t="shared" si="6"/>
        <v>N/A</v>
      </c>
      <c r="I23" s="12">
        <v>-39.299999999999997</v>
      </c>
      <c r="J23" s="12">
        <v>42.51</v>
      </c>
      <c r="K23" s="9" t="s">
        <v>213</v>
      </c>
      <c r="L23" s="9" t="str">
        <f t="shared" si="3"/>
        <v>N/A</v>
      </c>
    </row>
    <row r="24" spans="1:12" ht="12.75" customHeight="1" x14ac:dyDescent="0.25">
      <c r="A24" s="18" t="s">
        <v>135</v>
      </c>
      <c r="B24" s="35" t="s">
        <v>213</v>
      </c>
      <c r="C24" s="1">
        <v>1016</v>
      </c>
      <c r="D24" s="44" t="str">
        <f t="shared" si="4"/>
        <v>N/A</v>
      </c>
      <c r="E24" s="1">
        <v>229</v>
      </c>
      <c r="F24" s="44" t="str">
        <f t="shared" si="5"/>
        <v>N/A</v>
      </c>
      <c r="G24" s="1">
        <v>197</v>
      </c>
      <c r="H24" s="44" t="str">
        <f t="shared" si="6"/>
        <v>N/A</v>
      </c>
      <c r="I24" s="12">
        <v>-77.5</v>
      </c>
      <c r="J24" s="12">
        <v>-14</v>
      </c>
      <c r="K24" s="36" t="s">
        <v>213</v>
      </c>
      <c r="L24" s="9" t="str">
        <f t="shared" si="3"/>
        <v>N/A</v>
      </c>
    </row>
    <row r="25" spans="1:12" ht="12.75" customHeight="1" x14ac:dyDescent="0.25">
      <c r="A25" s="18" t="s">
        <v>136</v>
      </c>
      <c r="B25" s="35" t="s">
        <v>213</v>
      </c>
      <c r="C25" s="13">
        <v>0.31564950479999998</v>
      </c>
      <c r="D25" s="44" t="str">
        <f t="shared" si="4"/>
        <v>N/A</v>
      </c>
      <c r="E25" s="13">
        <v>6.7836375099999999E-2</v>
      </c>
      <c r="F25" s="44" t="str">
        <f t="shared" si="5"/>
        <v>N/A</v>
      </c>
      <c r="G25" s="13">
        <v>5.6515490100000003E-2</v>
      </c>
      <c r="H25" s="44" t="str">
        <f t="shared" si="6"/>
        <v>N/A</v>
      </c>
      <c r="I25" s="12">
        <v>-78.5</v>
      </c>
      <c r="J25" s="12">
        <v>-16.7</v>
      </c>
      <c r="K25" s="9" t="s">
        <v>213</v>
      </c>
      <c r="L25" s="9" t="str">
        <f t="shared" si="3"/>
        <v>N/A</v>
      </c>
    </row>
    <row r="26" spans="1:12" ht="25" x14ac:dyDescent="0.25">
      <c r="A26" s="2" t="s">
        <v>137</v>
      </c>
      <c r="B26" s="35" t="s">
        <v>213</v>
      </c>
      <c r="C26" s="14">
        <v>2262111</v>
      </c>
      <c r="D26" s="44" t="str">
        <f t="shared" si="4"/>
        <v>N/A</v>
      </c>
      <c r="E26" s="14">
        <v>917678</v>
      </c>
      <c r="F26" s="44" t="str">
        <f t="shared" si="5"/>
        <v>N/A</v>
      </c>
      <c r="G26" s="14">
        <v>1113833</v>
      </c>
      <c r="H26" s="44" t="str">
        <f t="shared" si="6"/>
        <v>N/A</v>
      </c>
      <c r="I26" s="12">
        <v>-59.4</v>
      </c>
      <c r="J26" s="12">
        <v>21.38</v>
      </c>
      <c r="K26" s="9" t="s">
        <v>213</v>
      </c>
      <c r="L26" s="9" t="str">
        <f t="shared" si="3"/>
        <v>N/A</v>
      </c>
    </row>
    <row r="27" spans="1:12" ht="25" x14ac:dyDescent="0.25">
      <c r="A27" s="2" t="s">
        <v>951</v>
      </c>
      <c r="B27" s="35" t="s">
        <v>213</v>
      </c>
      <c r="C27" s="14">
        <v>2226.4872046999999</v>
      </c>
      <c r="D27" s="44" t="str">
        <f t="shared" si="4"/>
        <v>N/A</v>
      </c>
      <c r="E27" s="14">
        <v>4007.3275109000001</v>
      </c>
      <c r="F27" s="44" t="str">
        <f t="shared" si="5"/>
        <v>N/A</v>
      </c>
      <c r="G27" s="14">
        <v>5653.9746193000001</v>
      </c>
      <c r="H27" s="44" t="str">
        <f t="shared" si="6"/>
        <v>N/A</v>
      </c>
      <c r="I27" s="12">
        <v>79.98</v>
      </c>
      <c r="J27" s="12">
        <v>41.09</v>
      </c>
      <c r="K27" s="9" t="s">
        <v>213</v>
      </c>
      <c r="L27" s="9" t="str">
        <f t="shared" si="3"/>
        <v>N/A</v>
      </c>
    </row>
    <row r="28" spans="1:12" x14ac:dyDescent="0.25">
      <c r="A28" s="18" t="s">
        <v>138</v>
      </c>
      <c r="B28" s="1" t="s">
        <v>213</v>
      </c>
      <c r="C28" s="36">
        <v>0</v>
      </c>
      <c r="D28" s="44" t="str">
        <f>IF($B28="N/A","N/A",IF(C28&gt;10,"No",IF(C28&lt;-10,"No","Yes")))</f>
        <v>N/A</v>
      </c>
      <c r="E28" s="36">
        <v>0</v>
      </c>
      <c r="F28" s="44" t="str">
        <f>IF($B28="N/A","N/A",IF(E28&gt;10,"No",IF(E28&lt;-10,"No","Yes")))</f>
        <v>N/A</v>
      </c>
      <c r="G28" s="36">
        <v>0</v>
      </c>
      <c r="H28" s="44" t="str">
        <f>IF($B28="N/A","N/A",IF(G28&gt;10,"No",IF(G28&lt;-10,"No","Yes")))</f>
        <v>N/A</v>
      </c>
      <c r="I28" s="12" t="s">
        <v>1745</v>
      </c>
      <c r="J28" s="12" t="s">
        <v>1745</v>
      </c>
      <c r="K28" s="36" t="s">
        <v>213</v>
      </c>
      <c r="L28" s="9" t="str">
        <f>IF(J28="Div by 0", "N/A", IF(K28="N/A","N/A", IF(J28&gt;VALUE(MID(K28,1,2)), "No", IF(J28&lt;-1*VALUE(MID(K28,1,2)), "No", "Yes"))))</f>
        <v>N/A</v>
      </c>
    </row>
    <row r="29" spans="1:12" x14ac:dyDescent="0.25">
      <c r="A29" s="2" t="s">
        <v>139</v>
      </c>
      <c r="B29" s="48" t="s">
        <v>213</v>
      </c>
      <c r="C29" s="8">
        <v>0</v>
      </c>
      <c r="D29" s="44" t="str">
        <f>IF($B29="N/A","N/A",IF(C29&gt;10,"No",IF(C29&lt;-10,"No","Yes")))</f>
        <v>N/A</v>
      </c>
      <c r="E29" s="8">
        <v>0</v>
      </c>
      <c r="F29" s="44" t="str">
        <f>IF($B29="N/A","N/A",IF(E29&gt;10,"No",IF(E29&lt;-10,"No","Yes")))</f>
        <v>N/A</v>
      </c>
      <c r="G29" s="8">
        <v>0</v>
      </c>
      <c r="H29" s="44" t="str">
        <f>IF($B29="N/A","N/A",IF(G29&gt;10,"No",IF(G29&lt;-10,"No","Yes")))</f>
        <v>N/A</v>
      </c>
      <c r="I29" s="12" t="s">
        <v>1745</v>
      </c>
      <c r="J29" s="12" t="s">
        <v>1745</v>
      </c>
      <c r="K29" s="9" t="s">
        <v>213</v>
      </c>
      <c r="L29" s="9" t="str">
        <f>IF(J29="Div by 0", "N/A", IF(K29="N/A","N/A", IF(J29&gt;VALUE(MID(K29,1,2)), "No", IF(J29&lt;-1*VALUE(MID(K29,1,2)), "No", "Yes"))))</f>
        <v>N/A</v>
      </c>
    </row>
    <row r="30" spans="1:12" x14ac:dyDescent="0.25">
      <c r="A30" s="18" t="s">
        <v>140</v>
      </c>
      <c r="B30" s="36" t="s">
        <v>213</v>
      </c>
      <c r="C30" s="36">
        <v>0</v>
      </c>
      <c r="D30" s="44" t="str">
        <f>IF($B30="N/A","N/A",IF(C30&gt;10,"No",IF(C30&lt;-10,"No","Yes")))</f>
        <v>N/A</v>
      </c>
      <c r="E30" s="36">
        <v>0</v>
      </c>
      <c r="F30" s="44" t="str">
        <f>IF($B30="N/A","N/A",IF(E30&gt;10,"No",IF(E30&lt;-10,"No","Yes")))</f>
        <v>N/A</v>
      </c>
      <c r="G30" s="36">
        <v>0</v>
      </c>
      <c r="H30" s="44" t="str">
        <f>IF($B30="N/A","N/A",IF(G30&gt;10,"No",IF(G30&lt;-10,"No","Yes")))</f>
        <v>N/A</v>
      </c>
      <c r="I30" s="12" t="s">
        <v>1745</v>
      </c>
      <c r="J30" s="12" t="s">
        <v>1745</v>
      </c>
      <c r="K30" s="36" t="s">
        <v>213</v>
      </c>
      <c r="L30" s="9" t="str">
        <f>IF(J30="Div by 0", "N/A", IF(K30="N/A","N/A", IF(J30&gt;VALUE(MID(K30,1,2)), "No", IF(J30&lt;-1*VALUE(MID(K30,1,2)), "No", "Yes"))))</f>
        <v>N/A</v>
      </c>
    </row>
    <row r="31" spans="1:12" x14ac:dyDescent="0.25">
      <c r="A31" s="2" t="s">
        <v>141</v>
      </c>
      <c r="B31" s="35" t="s">
        <v>213</v>
      </c>
      <c r="C31" s="8">
        <v>0</v>
      </c>
      <c r="D31" s="44" t="str">
        <f>IF($B31="N/A","N/A",IF(C31&gt;10,"No",IF(C31&lt;-10,"No","Yes")))</f>
        <v>N/A</v>
      </c>
      <c r="E31" s="8">
        <v>0</v>
      </c>
      <c r="F31" s="44" t="str">
        <f>IF($B31="N/A","N/A",IF(E31&gt;10,"No",IF(E31&lt;-10,"No","Yes")))</f>
        <v>N/A</v>
      </c>
      <c r="G31" s="8">
        <v>0</v>
      </c>
      <c r="H31" s="44" t="str">
        <f>IF($B31="N/A","N/A",IF(G31&gt;10,"No",IF(G31&lt;-10,"No","Yes")))</f>
        <v>N/A</v>
      </c>
      <c r="I31" s="12" t="s">
        <v>1745</v>
      </c>
      <c r="J31" s="12" t="s">
        <v>1745</v>
      </c>
      <c r="K31" s="9" t="s">
        <v>213</v>
      </c>
      <c r="L31" s="9" t="str">
        <f>IF(J31="Div by 0", "N/A", IF(K31="N/A","N/A", IF(J31&gt;VALUE(MID(K31,1,2)), "No", IF(J31&lt;-1*VALUE(MID(K31,1,2)), "No", "Yes"))))</f>
        <v>N/A</v>
      </c>
    </row>
    <row r="32" spans="1:12" ht="12.75" customHeight="1" x14ac:dyDescent="0.25">
      <c r="A32" s="18" t="s">
        <v>142</v>
      </c>
      <c r="B32" s="1" t="s">
        <v>213</v>
      </c>
      <c r="C32" s="1">
        <v>0</v>
      </c>
      <c r="D32" s="44" t="str">
        <f>IF($B32="N/A","N/A",IF(C32&gt;10,"No",IF(C32&lt;-10,"No","Yes")))</f>
        <v>N/A</v>
      </c>
      <c r="E32" s="1">
        <v>0</v>
      </c>
      <c r="F32" s="44" t="str">
        <f>IF($B32="N/A","N/A",IF(E32&gt;10,"No",IF(E32&lt;-10,"No","Yes")))</f>
        <v>N/A</v>
      </c>
      <c r="G32" s="1">
        <v>0</v>
      </c>
      <c r="H32" s="44" t="str">
        <f>IF($B32="N/A","N/A",IF(G32&gt;10,"No",IF(G32&lt;-10,"No","Yes")))</f>
        <v>N/A</v>
      </c>
      <c r="I32" s="12" t="s">
        <v>1745</v>
      </c>
      <c r="J32" s="12" t="s">
        <v>1745</v>
      </c>
      <c r="K32" s="1" t="s">
        <v>213</v>
      </c>
      <c r="L32" s="9" t="str">
        <f>IF(J32="Div by 0", "N/A", IF(K32="N/A","N/A", IF(J32&gt;VALUE(MID(K32,1,2)), "No", IF(J32&lt;-1*VALUE(MID(K32,1,2)), "No", "Yes"))))</f>
        <v>N/A</v>
      </c>
    </row>
    <row r="33" spans="1:12" s="21" customFormat="1" ht="12" customHeight="1" x14ac:dyDescent="0.25">
      <c r="A33" s="166" t="s">
        <v>1633</v>
      </c>
      <c r="B33" s="167"/>
      <c r="C33" s="167"/>
      <c r="D33" s="167"/>
      <c r="E33" s="167"/>
      <c r="F33" s="167"/>
      <c r="G33" s="167"/>
      <c r="H33" s="167"/>
      <c r="I33" s="167"/>
      <c r="J33" s="167"/>
      <c r="K33" s="167"/>
      <c r="L33" s="168"/>
    </row>
    <row r="34" spans="1:12" s="21" customFormat="1" ht="12.75" customHeight="1" x14ac:dyDescent="0.25">
      <c r="A34" s="156" t="s">
        <v>1631</v>
      </c>
      <c r="B34" s="157"/>
      <c r="C34" s="157"/>
      <c r="D34" s="157"/>
      <c r="E34" s="157"/>
      <c r="F34" s="157"/>
      <c r="G34" s="157"/>
      <c r="H34" s="157"/>
      <c r="I34" s="157"/>
      <c r="J34" s="157"/>
      <c r="K34" s="157"/>
      <c r="L34" s="158"/>
    </row>
    <row r="35" spans="1:12" s="21" customFormat="1" x14ac:dyDescent="0.25">
      <c r="A35" s="159" t="s">
        <v>1732</v>
      </c>
      <c r="B35" s="159"/>
      <c r="C35" s="159"/>
      <c r="D35" s="159"/>
      <c r="E35" s="159"/>
      <c r="F35" s="159"/>
      <c r="G35" s="159"/>
      <c r="H35" s="159"/>
      <c r="I35" s="159"/>
      <c r="J35" s="159"/>
      <c r="K35" s="159"/>
      <c r="L35" s="160"/>
    </row>
    <row r="36" spans="1:12" x14ac:dyDescent="0.25">
      <c r="A36" s="54"/>
      <c r="B36" s="48"/>
      <c r="C36" s="8"/>
      <c r="D36" s="8"/>
    </row>
    <row r="37" spans="1:12" x14ac:dyDescent="0.25">
      <c r="A37" s="2"/>
      <c r="B37" s="48"/>
      <c r="C37" s="8"/>
      <c r="D37" s="8"/>
    </row>
    <row r="38" spans="1:12" x14ac:dyDescent="0.25">
      <c r="A38" s="2"/>
      <c r="B38" s="54"/>
      <c r="C38" s="8"/>
      <c r="D38" s="8"/>
    </row>
    <row r="39" spans="1:12" x14ac:dyDescent="0.25">
      <c r="A39" s="54"/>
      <c r="B39" s="48"/>
      <c r="C39" s="8"/>
      <c r="D39" s="8"/>
    </row>
    <row r="40" spans="1:12" x14ac:dyDescent="0.25">
      <c r="A40" s="56"/>
      <c r="B40" s="48"/>
      <c r="C40" s="8"/>
      <c r="D40" s="8"/>
    </row>
    <row r="41" spans="1:12" x14ac:dyDescent="0.25">
      <c r="A41" s="56"/>
      <c r="B41" s="48"/>
    </row>
    <row r="42" spans="1:12" x14ac:dyDescent="0.25">
      <c r="A42" s="56"/>
      <c r="B42" s="48"/>
    </row>
    <row r="43" spans="1:12" x14ac:dyDescent="0.25">
      <c r="A43" s="56"/>
      <c r="B43" s="48"/>
    </row>
    <row r="44" spans="1:12" x14ac:dyDescent="0.25">
      <c r="A44" s="56"/>
      <c r="B44" s="48"/>
    </row>
    <row r="45" spans="1:12" x14ac:dyDescent="0.25">
      <c r="A45" s="56"/>
      <c r="B45" s="48"/>
    </row>
    <row r="46" spans="1:12" x14ac:dyDescent="0.25">
      <c r="A46" s="56"/>
      <c r="B46" s="48"/>
    </row>
    <row r="47" spans="1:12" x14ac:dyDescent="0.25">
      <c r="A47" s="56"/>
      <c r="B47" s="54"/>
    </row>
    <row r="48" spans="1:12" x14ac:dyDescent="0.25">
      <c r="A48" s="54"/>
      <c r="B48" s="54"/>
    </row>
    <row r="49" spans="1:2" x14ac:dyDescent="0.25">
      <c r="A49" s="54"/>
      <c r="B49" s="54"/>
    </row>
    <row r="50" spans="1:2" x14ac:dyDescent="0.25">
      <c r="A50" s="54"/>
      <c r="B50" s="54"/>
    </row>
    <row r="51" spans="1:2" x14ac:dyDescent="0.25">
      <c r="A51" s="54"/>
      <c r="B51" s="54"/>
    </row>
    <row r="52" spans="1:2" x14ac:dyDescent="0.25">
      <c r="A52" s="54"/>
      <c r="B52" s="54"/>
    </row>
    <row r="53" spans="1:2" x14ac:dyDescent="0.25">
      <c r="A53" s="54"/>
      <c r="B53" s="54"/>
    </row>
    <row r="54" spans="1:2" x14ac:dyDescent="0.25">
      <c r="A54" s="54"/>
      <c r="B54" s="54"/>
    </row>
    <row r="55" spans="1:2" x14ac:dyDescent="0.25">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6" activePane="bottomRight" state="frozen"/>
      <selection activeCell="A11" sqref="A11"/>
      <selection pane="topRight" activeCell="A11" sqref="A11"/>
      <selection pane="bottomLeft" activeCell="A11" sqref="A11"/>
      <selection pane="bottomRight" sqref="A1:L1"/>
    </sheetView>
  </sheetViews>
  <sheetFormatPr defaultColWidth="9.1796875" defaultRowHeight="12.5" x14ac:dyDescent="0.25"/>
  <cols>
    <col min="1" max="1" width="77.26953125" style="55" customWidth="1"/>
    <col min="2" max="2" width="9.453125" style="55"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43"/>
  </cols>
  <sheetData>
    <row r="1" spans="1:14" s="20" customFormat="1" ht="18.75" customHeight="1" x14ac:dyDescent="0.25">
      <c r="A1" s="147" t="s">
        <v>1726</v>
      </c>
      <c r="B1" s="148"/>
      <c r="C1" s="148"/>
      <c r="D1" s="148"/>
      <c r="E1" s="148"/>
      <c r="F1" s="148"/>
      <c r="G1" s="148"/>
      <c r="H1" s="148"/>
      <c r="I1" s="148"/>
      <c r="J1" s="148"/>
      <c r="K1" s="148"/>
      <c r="L1" s="149"/>
    </row>
    <row r="2" spans="1:14" ht="24.75" customHeight="1" x14ac:dyDescent="0.3">
      <c r="A2" s="174" t="s">
        <v>1591</v>
      </c>
      <c r="B2" s="175"/>
      <c r="C2" s="175"/>
      <c r="D2" s="175"/>
      <c r="E2" s="175"/>
      <c r="F2" s="175"/>
      <c r="G2" s="175"/>
      <c r="H2" s="175"/>
      <c r="I2" s="175"/>
      <c r="J2" s="175"/>
      <c r="K2" s="175"/>
      <c r="L2" s="176"/>
    </row>
    <row r="3" spans="1:14" s="21" customFormat="1" ht="13" x14ac:dyDescent="0.3">
      <c r="A3" s="153" t="s">
        <v>1744</v>
      </c>
      <c r="B3" s="172"/>
      <c r="C3" s="172"/>
      <c r="D3" s="172"/>
      <c r="E3" s="172"/>
      <c r="F3" s="172"/>
      <c r="G3" s="172"/>
      <c r="H3" s="172"/>
      <c r="I3" s="172"/>
      <c r="J3" s="172"/>
      <c r="K3" s="172"/>
      <c r="L3" s="173"/>
    </row>
    <row r="4" spans="1:14" s="21" customFormat="1" ht="13" x14ac:dyDescent="0.3">
      <c r="A4" s="169" t="s">
        <v>648</v>
      </c>
      <c r="B4" s="170"/>
      <c r="C4" s="170"/>
      <c r="D4" s="170"/>
      <c r="E4" s="170"/>
      <c r="F4" s="170"/>
      <c r="G4" s="170"/>
      <c r="H4" s="170"/>
      <c r="I4" s="170"/>
      <c r="J4" s="170"/>
      <c r="K4" s="170"/>
      <c r="L4" s="171"/>
    </row>
    <row r="5" spans="1:14" ht="52" x14ac:dyDescent="0.3">
      <c r="A5" s="39" t="s">
        <v>11</v>
      </c>
      <c r="B5" s="23" t="s">
        <v>212</v>
      </c>
      <c r="C5" s="23" t="s">
        <v>649</v>
      </c>
      <c r="D5" s="23" t="s">
        <v>1724</v>
      </c>
      <c r="E5" s="23" t="s">
        <v>1694</v>
      </c>
      <c r="F5" s="23" t="s">
        <v>1721</v>
      </c>
      <c r="G5" s="23" t="s">
        <v>1718</v>
      </c>
      <c r="H5" s="23" t="s">
        <v>1719</v>
      </c>
      <c r="I5" s="40" t="s">
        <v>1725</v>
      </c>
      <c r="J5" s="40" t="s">
        <v>1722</v>
      </c>
      <c r="K5" s="41" t="s">
        <v>741</v>
      </c>
      <c r="L5" s="42" t="s">
        <v>740</v>
      </c>
    </row>
    <row r="6" spans="1:14" x14ac:dyDescent="0.25">
      <c r="A6" s="69" t="s">
        <v>0</v>
      </c>
      <c r="B6" s="36" t="s">
        <v>213</v>
      </c>
      <c r="C6" s="36">
        <v>315257</v>
      </c>
      <c r="D6" s="44" t="str">
        <f>IF($B6="N/A","N/A",IF(C6&gt;10,"No",IF(C6&lt;-10,"No","Yes")))</f>
        <v>N/A</v>
      </c>
      <c r="E6" s="36">
        <v>329506</v>
      </c>
      <c r="F6" s="44" t="str">
        <f>IF($B6="N/A","N/A",IF(E6&gt;10,"No",IF(E6&lt;-10,"No","Yes")))</f>
        <v>N/A</v>
      </c>
      <c r="G6" s="36">
        <v>338057</v>
      </c>
      <c r="H6" s="44" t="str">
        <f>IF($B6="N/A","N/A",IF(G6&gt;10,"No",IF(G6&lt;-10,"No","Yes")))</f>
        <v>N/A</v>
      </c>
      <c r="I6" s="12">
        <v>4.5199999999999996</v>
      </c>
      <c r="J6" s="12">
        <v>2.5950000000000002</v>
      </c>
      <c r="K6" s="50" t="s">
        <v>736</v>
      </c>
      <c r="L6" s="9" t="str">
        <f>IF(J6="Div by 0", "N/A", IF(K6="N/A","N/A", IF(J6&gt;VALUE(MID(K6,1,2)), "No", IF(J6&lt;-1*VALUE(MID(K6,1,2)), "No", "Yes"))))</f>
        <v>Yes</v>
      </c>
    </row>
    <row r="7" spans="1:14" x14ac:dyDescent="0.25">
      <c r="A7" s="18" t="s">
        <v>59</v>
      </c>
      <c r="B7" s="36" t="s">
        <v>213</v>
      </c>
      <c r="C7" s="36">
        <v>267627.44</v>
      </c>
      <c r="D7" s="44" t="str">
        <f>IF($B7="N/A","N/A",IF(C7&gt;10,"No",IF(C7&lt;-10,"No","Yes")))</f>
        <v>N/A</v>
      </c>
      <c r="E7" s="36">
        <v>278645.75</v>
      </c>
      <c r="F7" s="44" t="str">
        <f>IF($B7="N/A","N/A",IF(E7&gt;10,"No",IF(E7&lt;-10,"No","Yes")))</f>
        <v>N/A</v>
      </c>
      <c r="G7" s="36">
        <v>285791.07</v>
      </c>
      <c r="H7" s="44" t="str">
        <f>IF($B7="N/A","N/A",IF(G7&gt;10,"No",IF(G7&lt;-10,"No","Yes")))</f>
        <v>N/A</v>
      </c>
      <c r="I7" s="12">
        <v>4.117</v>
      </c>
      <c r="J7" s="12">
        <v>2.5640000000000001</v>
      </c>
      <c r="K7" s="50" t="s">
        <v>737</v>
      </c>
      <c r="L7" s="9" t="str">
        <f>IF(J7="Div by 0", "N/A", IF(K7="N/A","N/A", IF(J7&gt;VALUE(MID(K7,1,2)), "No", IF(J7&lt;-1*VALUE(MID(K7,1,2)), "No", "Yes"))))</f>
        <v>Yes</v>
      </c>
    </row>
    <row r="8" spans="1:14" x14ac:dyDescent="0.25">
      <c r="A8" s="70" t="s">
        <v>143</v>
      </c>
      <c r="B8" s="36" t="s">
        <v>213</v>
      </c>
      <c r="C8" s="36">
        <v>34016</v>
      </c>
      <c r="D8" s="44" t="str">
        <f>IF($B8="N/A","N/A",IF(C8&gt;10,"No",IF(C8&lt;-10,"No","Yes")))</f>
        <v>N/A</v>
      </c>
      <c r="E8" s="36">
        <v>37138</v>
      </c>
      <c r="F8" s="44" t="str">
        <f>IF($B8="N/A","N/A",IF(E8&gt;10,"No",IF(E8&lt;-10,"No","Yes")))</f>
        <v>N/A</v>
      </c>
      <c r="G8" s="36">
        <v>38305</v>
      </c>
      <c r="H8" s="44" t="str">
        <f>IF($B8="N/A","N/A",IF(G8&gt;10,"No",IF(G8&lt;-10,"No","Yes")))</f>
        <v>N/A</v>
      </c>
      <c r="I8" s="12">
        <v>9.1780000000000008</v>
      </c>
      <c r="J8" s="12">
        <v>3.1419999999999999</v>
      </c>
      <c r="K8" s="36" t="s">
        <v>213</v>
      </c>
      <c r="L8" s="9" t="str">
        <f>IF(J8="Div by 0", "N/A", IF(K8="N/A","N/A", IF(J8&gt;VALUE(MID(K8,1,2)), "No", IF(J8&lt;-1*VALUE(MID(K8,1,2)), "No", "Yes"))))</f>
        <v>N/A</v>
      </c>
    </row>
    <row r="9" spans="1:14" x14ac:dyDescent="0.25">
      <c r="A9" s="18" t="s">
        <v>678</v>
      </c>
      <c r="B9" s="36" t="s">
        <v>213</v>
      </c>
      <c r="C9" s="36">
        <v>32437</v>
      </c>
      <c r="D9" s="44" t="str">
        <f t="shared" ref="D9:D11" si="0">IF($B9="N/A","N/A",IF(C9&gt;10,"No",IF(C9&lt;-10,"No","Yes")))</f>
        <v>N/A</v>
      </c>
      <c r="E9" s="36">
        <v>35514</v>
      </c>
      <c r="F9" s="44" t="str">
        <f t="shared" ref="F9:F11" si="1">IF($B9="N/A","N/A",IF(E9&gt;10,"No",IF(E9&lt;-10,"No","Yes")))</f>
        <v>N/A</v>
      </c>
      <c r="G9" s="36">
        <v>36547</v>
      </c>
      <c r="H9" s="44" t="str">
        <f t="shared" ref="H9:H11" si="2">IF($B9="N/A","N/A",IF(G9&gt;10,"No",IF(G9&lt;-10,"No","Yes")))</f>
        <v>N/A</v>
      </c>
      <c r="I9" s="12">
        <v>9.4860000000000007</v>
      </c>
      <c r="J9" s="12">
        <v>2.9089999999999998</v>
      </c>
      <c r="K9" s="36" t="s">
        <v>213</v>
      </c>
      <c r="L9" s="9" t="str">
        <f t="shared" ref="L9:L11" si="3">IF(J9="Div by 0", "N/A", IF(K9="N/A","N/A", IF(J9&gt;VALUE(MID(K9,1,2)), "No", IF(J9&lt;-1*VALUE(MID(K9,1,2)), "No", "Yes"))))</f>
        <v>N/A</v>
      </c>
    </row>
    <row r="10" spans="1:14" x14ac:dyDescent="0.25">
      <c r="A10" s="18" t="s">
        <v>423</v>
      </c>
      <c r="B10" s="36" t="s">
        <v>213</v>
      </c>
      <c r="C10" s="36">
        <v>1579</v>
      </c>
      <c r="D10" s="44" t="str">
        <f t="shared" si="0"/>
        <v>N/A</v>
      </c>
      <c r="E10" s="36">
        <v>1624</v>
      </c>
      <c r="F10" s="44" t="str">
        <f t="shared" si="1"/>
        <v>N/A</v>
      </c>
      <c r="G10" s="36">
        <v>1758</v>
      </c>
      <c r="H10" s="44" t="str">
        <f t="shared" si="2"/>
        <v>N/A</v>
      </c>
      <c r="I10" s="12">
        <v>2.85</v>
      </c>
      <c r="J10" s="12">
        <v>8.2509999999999994</v>
      </c>
      <c r="K10" s="36" t="s">
        <v>213</v>
      </c>
      <c r="L10" s="9" t="str">
        <f t="shared" si="3"/>
        <v>N/A</v>
      </c>
    </row>
    <row r="11" spans="1:14" x14ac:dyDescent="0.25">
      <c r="A11" s="18" t="s">
        <v>169</v>
      </c>
      <c r="B11" s="36" t="s">
        <v>213</v>
      </c>
      <c r="C11" s="8">
        <v>10.789926948</v>
      </c>
      <c r="D11" s="44" t="str">
        <f t="shared" si="0"/>
        <v>N/A</v>
      </c>
      <c r="E11" s="8">
        <v>11.270811457000001</v>
      </c>
      <c r="F11" s="44" t="str">
        <f t="shared" si="1"/>
        <v>N/A</v>
      </c>
      <c r="G11" s="8">
        <v>11.330929399</v>
      </c>
      <c r="H11" s="44" t="str">
        <f t="shared" si="2"/>
        <v>N/A</v>
      </c>
      <c r="I11" s="12">
        <v>4.4569999999999999</v>
      </c>
      <c r="J11" s="12">
        <v>0.53339999999999999</v>
      </c>
      <c r="K11" s="36" t="s">
        <v>213</v>
      </c>
      <c r="L11" s="9" t="str">
        <f t="shared" si="3"/>
        <v>N/A</v>
      </c>
    </row>
    <row r="12" spans="1:14" x14ac:dyDescent="0.25">
      <c r="A12" s="18" t="s">
        <v>144</v>
      </c>
      <c r="B12" s="36" t="s">
        <v>213</v>
      </c>
      <c r="C12" s="36">
        <v>25521.333332999999</v>
      </c>
      <c r="D12" s="44" t="str">
        <f>IF($B12="N/A","N/A",IF(C12&gt;10,"No",IF(C12&lt;-10,"No","Yes")))</f>
        <v>N/A</v>
      </c>
      <c r="E12" s="36">
        <v>27535.583332999999</v>
      </c>
      <c r="F12" s="44" t="str">
        <f>IF($B12="N/A","N/A",IF(E12&gt;10,"No",IF(E12&lt;-10,"No","Yes")))</f>
        <v>N/A</v>
      </c>
      <c r="G12" s="36">
        <v>28991.833332999999</v>
      </c>
      <c r="H12" s="44" t="str">
        <f>IF($B12="N/A","N/A",IF(G12&gt;10,"No",IF(G12&lt;-10,"No","Yes")))</f>
        <v>N/A</v>
      </c>
      <c r="I12" s="12">
        <v>7.8920000000000003</v>
      </c>
      <c r="J12" s="12">
        <v>5.2889999999999997</v>
      </c>
      <c r="K12" s="36" t="s">
        <v>213</v>
      </c>
      <c r="L12" s="9" t="str">
        <f>IF(J12="Div by 0", "N/A", IF(K12="N/A","N/A", IF(J12&gt;VALUE(MID(K12,1,2)), "No", IF(J12&lt;-1*VALUE(MID(K12,1,2)), "No", "Yes"))))</f>
        <v>N/A</v>
      </c>
    </row>
    <row r="13" spans="1:14" x14ac:dyDescent="0.25">
      <c r="A13" s="3" t="s">
        <v>364</v>
      </c>
      <c r="B13" s="71" t="s">
        <v>213</v>
      </c>
      <c r="C13" s="8">
        <v>99.951150966</v>
      </c>
      <c r="D13" s="62" t="str">
        <f>IF($B13="N/A","N/A",IF(C13&gt;=95,"Yes","No"))</f>
        <v>N/A</v>
      </c>
      <c r="E13" s="8">
        <v>99.873143432999996</v>
      </c>
      <c r="F13" s="62" t="str">
        <f>IF($B13="N/A","N/A",IF(E13&gt;=95,"Yes","No"))</f>
        <v>N/A</v>
      </c>
      <c r="G13" s="8">
        <v>99.823402561999998</v>
      </c>
      <c r="H13" s="44" t="str">
        <f>IF($B13="N/A","N/A",IF(G13&gt;=95,"Yes","No"))</f>
        <v>N/A</v>
      </c>
      <c r="I13" s="12">
        <v>-7.8E-2</v>
      </c>
      <c r="J13" s="12">
        <v>-0.05</v>
      </c>
      <c r="K13" s="45" t="s">
        <v>737</v>
      </c>
      <c r="L13" s="9" t="str">
        <f t="shared" ref="L13:L70" si="4">IF(J13="Div by 0", "N/A", IF(K13="N/A","N/A", IF(J13&gt;VALUE(MID(K13,1,2)), "No", IF(J13&lt;-1*VALUE(MID(K13,1,2)), "No", "Yes"))))</f>
        <v>Yes</v>
      </c>
    </row>
    <row r="14" spans="1:14" x14ac:dyDescent="0.25">
      <c r="A14" s="16" t="s">
        <v>365</v>
      </c>
      <c r="B14" s="71" t="s">
        <v>213</v>
      </c>
      <c r="C14" s="72">
        <v>4.8214631199999997E-2</v>
      </c>
      <c r="D14" s="73" t="str">
        <f>IF($B14="N/A","N/A",IF(C14&gt;10,"No",IF(C14&lt;-10,"No","Yes")))</f>
        <v>N/A</v>
      </c>
      <c r="E14" s="72">
        <v>0.12624959790000001</v>
      </c>
      <c r="F14" s="62" t="str">
        <f>IF($B14="N/A","N/A",IF(E14&gt;95,"Yes","No"))</f>
        <v>N/A</v>
      </c>
      <c r="G14" s="72">
        <v>0.17393516479999999</v>
      </c>
      <c r="H14" s="44" t="str">
        <f>IF($B14="N/A","N/A",IF(G14&gt;95,"Yes","No"))</f>
        <v>N/A</v>
      </c>
      <c r="I14" s="74">
        <v>161.80000000000001</v>
      </c>
      <c r="J14" s="74">
        <v>37.770000000000003</v>
      </c>
      <c r="K14" s="75" t="s">
        <v>213</v>
      </c>
      <c r="L14" s="9" t="str">
        <f t="shared" si="4"/>
        <v>N/A</v>
      </c>
      <c r="M14" s="55"/>
      <c r="N14" s="55"/>
    </row>
    <row r="15" spans="1:14" s="55" customFormat="1" x14ac:dyDescent="0.25">
      <c r="A15" s="16" t="s">
        <v>366</v>
      </c>
      <c r="B15" s="71" t="s">
        <v>213</v>
      </c>
      <c r="C15" s="72">
        <v>6.3440299999999996E-4</v>
      </c>
      <c r="D15" s="73" t="str">
        <f t="shared" ref="D15:D21" si="5">IF($B15="N/A","N/A",IF(C15&gt;10,"No",IF(C15&lt;-10,"No","Yes")))</f>
        <v>N/A</v>
      </c>
      <c r="E15" s="72">
        <v>6.0696920000000002E-4</v>
      </c>
      <c r="F15" s="73" t="str">
        <f t="shared" ref="F15:F21" si="6">IF($B15="N/A","N/A",IF(E15&gt;10,"No",IF(E15&lt;-10,"No","Yes")))</f>
        <v>N/A</v>
      </c>
      <c r="G15" s="72">
        <v>2.6622729000000001E-3</v>
      </c>
      <c r="H15" s="76" t="str">
        <f t="shared" ref="H15:H21" si="7">IF($B15="N/A","N/A",IF(G15&gt;10,"No",IF(G15&lt;-10,"No","Yes")))</f>
        <v>N/A</v>
      </c>
      <c r="I15" s="74">
        <v>-4.32</v>
      </c>
      <c r="J15" s="74">
        <v>338.6</v>
      </c>
      <c r="K15" s="75" t="s">
        <v>213</v>
      </c>
      <c r="L15" s="9" t="str">
        <f t="shared" si="4"/>
        <v>N/A</v>
      </c>
    </row>
    <row r="16" spans="1:14" s="55" customFormat="1" x14ac:dyDescent="0.25">
      <c r="A16" s="16" t="s">
        <v>367</v>
      </c>
      <c r="B16" s="71" t="s">
        <v>213</v>
      </c>
      <c r="C16" s="77">
        <v>154</v>
      </c>
      <c r="D16" s="78" t="str">
        <f t="shared" si="5"/>
        <v>N/A</v>
      </c>
      <c r="E16" s="77">
        <v>418</v>
      </c>
      <c r="F16" s="78" t="str">
        <f t="shared" si="6"/>
        <v>N/A</v>
      </c>
      <c r="G16" s="77">
        <v>597</v>
      </c>
      <c r="H16" s="76" t="str">
        <f t="shared" si="7"/>
        <v>N/A</v>
      </c>
      <c r="I16" s="74">
        <v>171.4</v>
      </c>
      <c r="J16" s="74">
        <v>42.82</v>
      </c>
      <c r="K16" s="75" t="s">
        <v>213</v>
      </c>
      <c r="L16" s="9" t="str">
        <f t="shared" si="4"/>
        <v>N/A</v>
      </c>
    </row>
    <row r="17" spans="1:14" s="55" customFormat="1" x14ac:dyDescent="0.25">
      <c r="A17" s="17" t="s">
        <v>368</v>
      </c>
      <c r="B17" s="71" t="s">
        <v>213</v>
      </c>
      <c r="C17" s="72">
        <v>4.8849034299999997E-2</v>
      </c>
      <c r="D17" s="76" t="str">
        <f t="shared" si="5"/>
        <v>N/A</v>
      </c>
      <c r="E17" s="72">
        <v>0.12685656710000001</v>
      </c>
      <c r="F17" s="76" t="str">
        <f t="shared" si="6"/>
        <v>N/A</v>
      </c>
      <c r="G17" s="72">
        <v>0.1765974377</v>
      </c>
      <c r="H17" s="76" t="str">
        <f t="shared" si="7"/>
        <v>N/A</v>
      </c>
      <c r="I17" s="74">
        <v>159.69999999999999</v>
      </c>
      <c r="J17" s="74">
        <v>39.21</v>
      </c>
      <c r="K17" s="75" t="s">
        <v>213</v>
      </c>
      <c r="L17" s="9" t="str">
        <f t="shared" si="4"/>
        <v>N/A</v>
      </c>
      <c r="M17" s="43"/>
      <c r="N17" s="43"/>
    </row>
    <row r="18" spans="1:14" x14ac:dyDescent="0.25">
      <c r="A18" s="16" t="s">
        <v>679</v>
      </c>
      <c r="B18" s="71" t="s">
        <v>213</v>
      </c>
      <c r="C18" s="72">
        <v>100</v>
      </c>
      <c r="D18" s="76" t="str">
        <f t="shared" si="5"/>
        <v>N/A</v>
      </c>
      <c r="E18" s="72">
        <v>98.325358851999994</v>
      </c>
      <c r="F18" s="76" t="str">
        <f t="shared" si="6"/>
        <v>N/A</v>
      </c>
      <c r="G18" s="72">
        <v>97.319932997999999</v>
      </c>
      <c r="H18" s="76" t="str">
        <f t="shared" si="7"/>
        <v>N/A</v>
      </c>
      <c r="I18" s="12">
        <v>-1.67</v>
      </c>
      <c r="J18" s="12">
        <v>-1.02</v>
      </c>
      <c r="K18" s="75" t="s">
        <v>213</v>
      </c>
      <c r="L18" s="9" t="str">
        <f t="shared" si="4"/>
        <v>N/A</v>
      </c>
    </row>
    <row r="19" spans="1:14" x14ac:dyDescent="0.25">
      <c r="A19" s="16" t="s">
        <v>680</v>
      </c>
      <c r="B19" s="71" t="s">
        <v>213</v>
      </c>
      <c r="C19" s="72">
        <v>89.610389609999999</v>
      </c>
      <c r="D19" s="76" t="str">
        <f t="shared" si="5"/>
        <v>N/A</v>
      </c>
      <c r="E19" s="72">
        <v>50.478468900000003</v>
      </c>
      <c r="F19" s="76" t="str">
        <f t="shared" si="6"/>
        <v>N/A</v>
      </c>
      <c r="G19" s="72">
        <v>21.440536012999999</v>
      </c>
      <c r="H19" s="76" t="str">
        <f t="shared" si="7"/>
        <v>N/A</v>
      </c>
      <c r="I19" s="12">
        <v>-43.7</v>
      </c>
      <c r="J19" s="12">
        <v>-57.5</v>
      </c>
      <c r="K19" s="75" t="s">
        <v>213</v>
      </c>
      <c r="L19" s="9" t="str">
        <f t="shared" si="4"/>
        <v>N/A</v>
      </c>
    </row>
    <row r="20" spans="1:14" ht="25" x14ac:dyDescent="0.25">
      <c r="A20" s="16" t="s">
        <v>681</v>
      </c>
      <c r="B20" s="71" t="s">
        <v>213</v>
      </c>
      <c r="C20" s="72">
        <v>0</v>
      </c>
      <c r="D20" s="76" t="str">
        <f t="shared" si="5"/>
        <v>N/A</v>
      </c>
      <c r="E20" s="72">
        <v>0.47846889949999999</v>
      </c>
      <c r="F20" s="76" t="str">
        <f t="shared" si="6"/>
        <v>N/A</v>
      </c>
      <c r="G20" s="72">
        <v>0</v>
      </c>
      <c r="H20" s="76" t="str">
        <f t="shared" si="7"/>
        <v>N/A</v>
      </c>
      <c r="I20" s="12" t="s">
        <v>1745</v>
      </c>
      <c r="J20" s="12">
        <v>-100</v>
      </c>
      <c r="K20" s="75" t="s">
        <v>213</v>
      </c>
      <c r="L20" s="9" t="str">
        <f t="shared" si="4"/>
        <v>N/A</v>
      </c>
    </row>
    <row r="21" spans="1:14" ht="25" x14ac:dyDescent="0.25">
      <c r="A21" s="16" t="s">
        <v>682</v>
      </c>
      <c r="B21" s="71" t="s">
        <v>213</v>
      </c>
      <c r="C21" s="72">
        <v>0</v>
      </c>
      <c r="D21" s="76" t="str">
        <f t="shared" si="5"/>
        <v>N/A</v>
      </c>
      <c r="E21" s="72">
        <v>0</v>
      </c>
      <c r="F21" s="76" t="str">
        <f t="shared" si="6"/>
        <v>N/A</v>
      </c>
      <c r="G21" s="72">
        <v>0</v>
      </c>
      <c r="H21" s="76" t="str">
        <f t="shared" si="7"/>
        <v>N/A</v>
      </c>
      <c r="I21" s="12" t="s">
        <v>1745</v>
      </c>
      <c r="J21" s="12" t="s">
        <v>1745</v>
      </c>
      <c r="K21" s="75" t="s">
        <v>213</v>
      </c>
      <c r="L21" s="9" t="str">
        <f t="shared" si="4"/>
        <v>N/A</v>
      </c>
    </row>
    <row r="22" spans="1:14" x14ac:dyDescent="0.25">
      <c r="A22" s="2" t="s">
        <v>1702</v>
      </c>
      <c r="B22" s="48" t="s">
        <v>217</v>
      </c>
      <c r="C22" s="1">
        <v>2476</v>
      </c>
      <c r="D22" s="44" t="str">
        <f>IF($B22="N/A","N/A",IF(C22&gt;0,"No",IF(C22&lt;0,"No","Yes")))</f>
        <v>No</v>
      </c>
      <c r="E22" s="1">
        <v>2767</v>
      </c>
      <c r="F22" s="44" t="str">
        <f>IF($B22="N/A","N/A",IF(E22&gt;0,"No",IF(E22&lt;0,"No","Yes")))</f>
        <v>No</v>
      </c>
      <c r="G22" s="1">
        <v>5396</v>
      </c>
      <c r="H22" s="44" t="str">
        <f>IF($B22="N/A","N/A",IF(G22&gt;0,"No",IF(G22&lt;0,"No","Yes")))</f>
        <v>No</v>
      </c>
      <c r="I22" s="12">
        <v>11.75</v>
      </c>
      <c r="J22" s="12">
        <v>95.01</v>
      </c>
      <c r="K22" s="45" t="s">
        <v>213</v>
      </c>
      <c r="L22" s="9" t="str">
        <f t="shared" si="4"/>
        <v>N/A</v>
      </c>
    </row>
    <row r="23" spans="1:14" x14ac:dyDescent="0.25">
      <c r="A23" s="6" t="s">
        <v>145</v>
      </c>
      <c r="B23" s="48" t="s">
        <v>279</v>
      </c>
      <c r="C23" s="8">
        <v>1.6117009297</v>
      </c>
      <c r="D23" s="44" t="str">
        <f>IF($B23="N/A","N/A",IF(C23&gt;=10,"No",IF(C23&lt;0,"No","Yes")))</f>
        <v>Yes</v>
      </c>
      <c r="E23" s="8">
        <v>1.7304692478999999</v>
      </c>
      <c r="F23" s="44" t="str">
        <f>IF($B23="N/A","N/A",IF(E23&gt;=10,"No",IF(E23&lt;0,"No","Yes")))</f>
        <v>Yes</v>
      </c>
      <c r="G23" s="8">
        <v>3.5100589545999998</v>
      </c>
      <c r="H23" s="44" t="str">
        <f>IF($B23="N/A","N/A",IF(G23&gt;=10,"No",IF(G23&lt;0,"No","Yes")))</f>
        <v>Yes</v>
      </c>
      <c r="I23" s="12">
        <v>7.3689999999999998</v>
      </c>
      <c r="J23" s="12">
        <v>102.8</v>
      </c>
      <c r="K23" s="45" t="s">
        <v>213</v>
      </c>
      <c r="L23" s="9" t="str">
        <f t="shared" si="4"/>
        <v>N/A</v>
      </c>
    </row>
    <row r="24" spans="1:14" x14ac:dyDescent="0.25">
      <c r="A24" s="2" t="s">
        <v>424</v>
      </c>
      <c r="B24" s="35" t="s">
        <v>213</v>
      </c>
      <c r="C24" s="13">
        <v>79.216689627999997</v>
      </c>
      <c r="D24" s="76" t="str">
        <f t="shared" ref="D24:D27" si="8">IF($B24="N/A","N/A",IF(C24&gt;10,"No",IF(C24&lt;-10,"No","Yes")))</f>
        <v>N/A</v>
      </c>
      <c r="E24" s="13">
        <v>79.743949490999995</v>
      </c>
      <c r="F24" s="44" t="str">
        <f t="shared" ref="F24:F27" si="9">IF($B24="N/A","N/A",IF(E24&gt;10,"No",IF(E24&lt;-10,"No","Yes")))</f>
        <v>N/A</v>
      </c>
      <c r="G24" s="13">
        <v>71.068599359999993</v>
      </c>
      <c r="H24" s="44" t="str">
        <f t="shared" ref="H24:H27" si="10">IF($B24="N/A","N/A",IF(G24&gt;10,"No",IF(G24&lt;-10,"No","Yes")))</f>
        <v>N/A</v>
      </c>
      <c r="I24" s="12">
        <v>0.66559999999999997</v>
      </c>
      <c r="J24" s="12">
        <v>-10.9</v>
      </c>
      <c r="K24" s="45" t="s">
        <v>213</v>
      </c>
      <c r="L24" s="9" t="str">
        <f t="shared" si="4"/>
        <v>N/A</v>
      </c>
    </row>
    <row r="25" spans="1:14" x14ac:dyDescent="0.25">
      <c r="A25" s="2" t="s">
        <v>425</v>
      </c>
      <c r="B25" s="35" t="s">
        <v>213</v>
      </c>
      <c r="C25" s="13">
        <v>20.310962408999998</v>
      </c>
      <c r="D25" s="76" t="str">
        <f t="shared" si="8"/>
        <v>N/A</v>
      </c>
      <c r="E25" s="13">
        <v>26.376709926</v>
      </c>
      <c r="F25" s="44" t="str">
        <f t="shared" si="9"/>
        <v>N/A</v>
      </c>
      <c r="G25" s="13">
        <v>35.782909152000002</v>
      </c>
      <c r="H25" s="44" t="str">
        <f t="shared" si="10"/>
        <v>N/A</v>
      </c>
      <c r="I25" s="12">
        <v>29.86</v>
      </c>
      <c r="J25" s="12">
        <v>35.659999999999997</v>
      </c>
      <c r="K25" s="45" t="s">
        <v>213</v>
      </c>
      <c r="L25" s="9" t="str">
        <f t="shared" si="4"/>
        <v>N/A</v>
      </c>
    </row>
    <row r="26" spans="1:14" x14ac:dyDescent="0.25">
      <c r="A26" s="2" t="s">
        <v>421</v>
      </c>
      <c r="B26" s="35" t="s">
        <v>213</v>
      </c>
      <c r="C26" s="13">
        <v>0.98405825619999998</v>
      </c>
      <c r="D26" s="76" t="str">
        <f t="shared" si="8"/>
        <v>N/A</v>
      </c>
      <c r="E26" s="13">
        <v>1.034724658</v>
      </c>
      <c r="F26" s="44" t="str">
        <f t="shared" si="9"/>
        <v>N/A</v>
      </c>
      <c r="G26" s="13">
        <v>0.51407382440000005</v>
      </c>
      <c r="H26" s="44" t="str">
        <f t="shared" si="10"/>
        <v>N/A</v>
      </c>
      <c r="I26" s="12">
        <v>5.149</v>
      </c>
      <c r="J26" s="12">
        <v>-50.3</v>
      </c>
      <c r="K26" s="45" t="s">
        <v>213</v>
      </c>
      <c r="L26" s="9" t="str">
        <f t="shared" si="4"/>
        <v>N/A</v>
      </c>
    </row>
    <row r="27" spans="1:14" x14ac:dyDescent="0.25">
      <c r="A27" s="2" t="s">
        <v>422</v>
      </c>
      <c r="B27" s="35" t="s">
        <v>213</v>
      </c>
      <c r="C27" s="13">
        <v>0</v>
      </c>
      <c r="D27" s="76" t="str">
        <f t="shared" si="8"/>
        <v>N/A</v>
      </c>
      <c r="E27" s="13">
        <v>0</v>
      </c>
      <c r="F27" s="44" t="str">
        <f t="shared" si="9"/>
        <v>N/A</v>
      </c>
      <c r="G27" s="13">
        <v>0</v>
      </c>
      <c r="H27" s="44" t="str">
        <f t="shared" si="10"/>
        <v>N/A</v>
      </c>
      <c r="I27" s="12" t="s">
        <v>1745</v>
      </c>
      <c r="J27" s="12" t="s">
        <v>1745</v>
      </c>
      <c r="K27" s="45" t="s">
        <v>213</v>
      </c>
      <c r="L27" s="9" t="str">
        <f t="shared" si="4"/>
        <v>N/A</v>
      </c>
    </row>
    <row r="28" spans="1:14" x14ac:dyDescent="0.25">
      <c r="A28" s="2" t="s">
        <v>952</v>
      </c>
      <c r="B28" s="35" t="s">
        <v>213</v>
      </c>
      <c r="C28" s="72">
        <v>13.248873142000001</v>
      </c>
      <c r="D28" s="76" t="str">
        <f>IF($B28="N/A","N/A",IF(C28&gt;10,"No",IF(C28&lt;-10,"No","Yes")))</f>
        <v>N/A</v>
      </c>
      <c r="E28" s="72">
        <v>13.057121873</v>
      </c>
      <c r="F28" s="76" t="str">
        <f>IF($B28="N/A","N/A",IF(E28&gt;10,"No",IF(E28&lt;-10,"No","Yes")))</f>
        <v>N/A</v>
      </c>
      <c r="G28" s="72">
        <v>12.99662483</v>
      </c>
      <c r="H28" s="76" t="str">
        <f>IF($B28="N/A","N/A",IF(G28&gt;10,"No",IF(G28&lt;-10,"No","Yes")))</f>
        <v>N/A</v>
      </c>
      <c r="I28" s="12">
        <v>-1.45</v>
      </c>
      <c r="J28" s="12">
        <v>-0.46300000000000002</v>
      </c>
      <c r="K28" s="75" t="s">
        <v>737</v>
      </c>
      <c r="L28" s="9" t="str">
        <f t="shared" si="4"/>
        <v>Yes</v>
      </c>
      <c r="M28" s="55"/>
      <c r="N28" s="55"/>
    </row>
    <row r="29" spans="1:14" s="55" customFormat="1" x14ac:dyDescent="0.25">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1745</v>
      </c>
      <c r="J29" s="12" t="s">
        <v>1745</v>
      </c>
      <c r="K29" s="75" t="s">
        <v>737</v>
      </c>
      <c r="L29" s="9" t="str">
        <f t="shared" si="4"/>
        <v>N/A</v>
      </c>
      <c r="M29" s="43"/>
      <c r="N29" s="43"/>
    </row>
    <row r="30" spans="1:14" x14ac:dyDescent="0.25">
      <c r="A30" s="2" t="s">
        <v>20</v>
      </c>
      <c r="B30" s="48" t="s">
        <v>280</v>
      </c>
      <c r="C30" s="13">
        <v>100</v>
      </c>
      <c r="D30" s="44" t="str">
        <f>IF($B30="N/A","N/A",IF(C30&gt;=98,"Yes","No"))</f>
        <v>Yes</v>
      </c>
      <c r="E30" s="13">
        <v>100</v>
      </c>
      <c r="F30" s="44" t="str">
        <f>IF($B30="N/A","N/A",IF(E30&gt;=98,"Yes","No"))</f>
        <v>Yes</v>
      </c>
      <c r="G30" s="13">
        <v>100</v>
      </c>
      <c r="H30" s="44" t="str">
        <f>IF($B30="N/A","N/A",IF(G30&gt;=98,"Yes","No"))</f>
        <v>Yes</v>
      </c>
      <c r="I30" s="12">
        <v>0</v>
      </c>
      <c r="J30" s="12">
        <v>0</v>
      </c>
      <c r="K30" s="45" t="s">
        <v>737</v>
      </c>
      <c r="L30" s="9" t="str">
        <f t="shared" si="4"/>
        <v>Yes</v>
      </c>
    </row>
    <row r="31" spans="1:14" x14ac:dyDescent="0.25">
      <c r="A31" s="2" t="s">
        <v>18</v>
      </c>
      <c r="B31" s="48" t="s">
        <v>277</v>
      </c>
      <c r="C31" s="13">
        <v>100</v>
      </c>
      <c r="D31" s="44" t="str">
        <f>IF($B31="N/A","N/A",IF(C31&gt;=95,"Yes","No"))</f>
        <v>Yes</v>
      </c>
      <c r="E31" s="13">
        <v>100</v>
      </c>
      <c r="F31" s="44" t="str">
        <f>IF($B31="N/A","N/A",IF(E31&gt;=95,"Yes","No"))</f>
        <v>Yes</v>
      </c>
      <c r="G31" s="13">
        <v>100</v>
      </c>
      <c r="H31" s="44" t="str">
        <f>IF($B31="N/A","N/A",IF(G31&gt;=95,"Yes","No"))</f>
        <v>Yes</v>
      </c>
      <c r="I31" s="12">
        <v>0</v>
      </c>
      <c r="J31" s="12">
        <v>0</v>
      </c>
      <c r="K31" s="45" t="s">
        <v>737</v>
      </c>
      <c r="L31" s="9" t="str">
        <f t="shared" si="4"/>
        <v>Yes</v>
      </c>
    </row>
    <row r="32" spans="1:14" x14ac:dyDescent="0.25">
      <c r="A32" s="2" t="s">
        <v>23</v>
      </c>
      <c r="B32" s="35" t="s">
        <v>213</v>
      </c>
      <c r="C32" s="13">
        <v>25.658748258999999</v>
      </c>
      <c r="D32" s="44" t="str">
        <f t="shared" ref="D32:D37" si="11">IF($B32="N/A","N/A",IF(C32&gt;10,"No",IF(C32&lt;-10,"No","Yes")))</f>
        <v>N/A</v>
      </c>
      <c r="E32" s="13">
        <v>25.808027774999999</v>
      </c>
      <c r="F32" s="44" t="str">
        <f t="shared" ref="F32:F37" si="12">IF($B32="N/A","N/A",IF(E32&gt;10,"No",IF(E32&lt;-10,"No","Yes")))</f>
        <v>N/A</v>
      </c>
      <c r="G32" s="13">
        <v>25.754532520000001</v>
      </c>
      <c r="H32" s="44" t="str">
        <f t="shared" ref="H32:H37" si="13">IF($B32="N/A","N/A",IF(G32&gt;10,"No",IF(G32&lt;-10,"No","Yes")))</f>
        <v>N/A</v>
      </c>
      <c r="I32" s="12">
        <v>0.58179999999999998</v>
      </c>
      <c r="J32" s="12">
        <v>-0.20699999999999999</v>
      </c>
      <c r="K32" s="45" t="s">
        <v>737</v>
      </c>
      <c r="L32" s="9" t="str">
        <f t="shared" si="4"/>
        <v>Yes</v>
      </c>
    </row>
    <row r="33" spans="1:12" x14ac:dyDescent="0.25">
      <c r="A33" s="2" t="s">
        <v>24</v>
      </c>
      <c r="B33" s="35" t="s">
        <v>213</v>
      </c>
      <c r="C33" s="13">
        <v>1.3877566557000001</v>
      </c>
      <c r="D33" s="44" t="str">
        <f t="shared" si="11"/>
        <v>N/A</v>
      </c>
      <c r="E33" s="13">
        <v>1.2840433862</v>
      </c>
      <c r="F33" s="44" t="str">
        <f t="shared" si="12"/>
        <v>N/A</v>
      </c>
      <c r="G33" s="13">
        <v>1.1299869548999999</v>
      </c>
      <c r="H33" s="44" t="str">
        <f t="shared" si="13"/>
        <v>N/A</v>
      </c>
      <c r="I33" s="12">
        <v>-7.47</v>
      </c>
      <c r="J33" s="12">
        <v>-12</v>
      </c>
      <c r="K33" s="45" t="s">
        <v>737</v>
      </c>
      <c r="L33" s="9" t="str">
        <f t="shared" si="4"/>
        <v>No</v>
      </c>
    </row>
    <row r="34" spans="1:12" x14ac:dyDescent="0.25">
      <c r="A34" s="2" t="s">
        <v>25</v>
      </c>
      <c r="B34" s="35" t="s">
        <v>213</v>
      </c>
      <c r="C34" s="13">
        <v>0.3584377191</v>
      </c>
      <c r="D34" s="44" t="str">
        <f t="shared" si="11"/>
        <v>N/A</v>
      </c>
      <c r="E34" s="13">
        <v>0.36023623240000002</v>
      </c>
      <c r="F34" s="44" t="str">
        <f t="shared" si="12"/>
        <v>N/A</v>
      </c>
      <c r="G34" s="13">
        <v>0.35201164299999999</v>
      </c>
      <c r="H34" s="44" t="str">
        <f t="shared" si="13"/>
        <v>N/A</v>
      </c>
      <c r="I34" s="12">
        <v>0.50180000000000002</v>
      </c>
      <c r="J34" s="12">
        <v>-2.2799999999999998</v>
      </c>
      <c r="K34" s="45" t="s">
        <v>737</v>
      </c>
      <c r="L34" s="9" t="str">
        <f t="shared" si="4"/>
        <v>Yes</v>
      </c>
    </row>
    <row r="35" spans="1:12" x14ac:dyDescent="0.25">
      <c r="A35" s="2" t="s">
        <v>26</v>
      </c>
      <c r="B35" s="48" t="s">
        <v>213</v>
      </c>
      <c r="C35" s="13">
        <v>31.153313011000002</v>
      </c>
      <c r="D35" s="11" t="str">
        <f t="shared" si="11"/>
        <v>N/A</v>
      </c>
      <c r="E35" s="13">
        <v>31.031301403000001</v>
      </c>
      <c r="F35" s="11" t="str">
        <f t="shared" si="12"/>
        <v>N/A</v>
      </c>
      <c r="G35" s="13">
        <v>30.590699202</v>
      </c>
      <c r="H35" s="11" t="str">
        <f t="shared" si="13"/>
        <v>N/A</v>
      </c>
      <c r="I35" s="12">
        <v>-0.39200000000000002</v>
      </c>
      <c r="J35" s="12">
        <v>-1.42</v>
      </c>
      <c r="K35" s="48" t="s">
        <v>213</v>
      </c>
      <c r="L35" s="9" t="str">
        <f t="shared" si="4"/>
        <v>N/A</v>
      </c>
    </row>
    <row r="36" spans="1:12" x14ac:dyDescent="0.25">
      <c r="A36" s="2" t="s">
        <v>60</v>
      </c>
      <c r="B36" s="48" t="s">
        <v>213</v>
      </c>
      <c r="C36" s="13">
        <v>30.860853208999998</v>
      </c>
      <c r="D36" s="11" t="str">
        <f t="shared" si="11"/>
        <v>N/A</v>
      </c>
      <c r="E36" s="13">
        <v>29.812810691999999</v>
      </c>
      <c r="F36" s="11" t="str">
        <f t="shared" si="12"/>
        <v>N/A</v>
      </c>
      <c r="G36" s="13">
        <v>28.342557616000001</v>
      </c>
      <c r="H36" s="11" t="str">
        <f t="shared" si="13"/>
        <v>N/A</v>
      </c>
      <c r="I36" s="12">
        <v>-3.4</v>
      </c>
      <c r="J36" s="12">
        <v>-4.93</v>
      </c>
      <c r="K36" s="48" t="s">
        <v>213</v>
      </c>
      <c r="L36" s="9" t="str">
        <f t="shared" si="4"/>
        <v>N/A</v>
      </c>
    </row>
    <row r="37" spans="1:12" x14ac:dyDescent="0.25">
      <c r="A37" s="2" t="s">
        <v>61</v>
      </c>
      <c r="B37" s="48" t="s">
        <v>213</v>
      </c>
      <c r="C37" s="13">
        <v>0</v>
      </c>
      <c r="D37" s="11" t="str">
        <f t="shared" si="11"/>
        <v>N/A</v>
      </c>
      <c r="E37" s="13">
        <v>0</v>
      </c>
      <c r="F37" s="11" t="str">
        <f t="shared" si="12"/>
        <v>N/A</v>
      </c>
      <c r="G37" s="13">
        <v>0</v>
      </c>
      <c r="H37" s="11" t="str">
        <f t="shared" si="13"/>
        <v>N/A</v>
      </c>
      <c r="I37" s="12" t="s">
        <v>1745</v>
      </c>
      <c r="J37" s="12" t="s">
        <v>1745</v>
      </c>
      <c r="K37" s="48" t="s">
        <v>213</v>
      </c>
      <c r="L37" s="9" t="str">
        <f t="shared" si="4"/>
        <v>N/A</v>
      </c>
    </row>
    <row r="38" spans="1:12" x14ac:dyDescent="0.25">
      <c r="A38" s="2" t="s">
        <v>62</v>
      </c>
      <c r="B38" s="48" t="s">
        <v>278</v>
      </c>
      <c r="C38" s="13">
        <v>10.580891146000001</v>
      </c>
      <c r="D38" s="11" t="str">
        <f>IF($B38="N/A","N/A",IF(C38&gt;=5,"No",IF(C38&lt;0,"No","Yes")))</f>
        <v>No</v>
      </c>
      <c r="E38" s="13">
        <v>11.703580511</v>
      </c>
      <c r="F38" s="11" t="str">
        <f>IF($B38="N/A","N/A",IF(E38&gt;=5,"No",IF(E38&lt;0,"No","Yes")))</f>
        <v>No</v>
      </c>
      <c r="G38" s="13">
        <v>13.830212065</v>
      </c>
      <c r="H38" s="11" t="str">
        <f>IF($B38="N/A","N/A",IF(G38&gt;=5,"No",IF(G38&lt;0,"No","Yes")))</f>
        <v>No</v>
      </c>
      <c r="I38" s="12">
        <v>10.61</v>
      </c>
      <c r="J38" s="12">
        <v>18.170000000000002</v>
      </c>
      <c r="K38" s="45" t="s">
        <v>737</v>
      </c>
      <c r="L38" s="9" t="str">
        <f t="shared" si="4"/>
        <v>No</v>
      </c>
    </row>
    <row r="39" spans="1:12" x14ac:dyDescent="0.25">
      <c r="A39" s="2" t="s">
        <v>63</v>
      </c>
      <c r="B39" s="48" t="s">
        <v>213</v>
      </c>
      <c r="C39" s="13">
        <v>1.4845031197</v>
      </c>
      <c r="D39" s="11" t="str">
        <f>IF($B39="N/A","N/A",IF(C39&gt;10,"No",IF(C39&lt;-10,"No","Yes")))</f>
        <v>N/A</v>
      </c>
      <c r="E39" s="13">
        <v>1.0782808204000001</v>
      </c>
      <c r="F39" s="11" t="str">
        <f>IF($B39="N/A","N/A",IF(E39&gt;10,"No",IF(E39&lt;-10,"No","Yes")))</f>
        <v>N/A</v>
      </c>
      <c r="G39" s="13">
        <v>0.51381867550000004</v>
      </c>
      <c r="H39" s="11" t="str">
        <f>IF($B39="N/A","N/A",IF(G39&gt;10,"No",IF(G39&lt;-10,"No","Yes")))</f>
        <v>N/A</v>
      </c>
      <c r="I39" s="12">
        <v>-27.4</v>
      </c>
      <c r="J39" s="12">
        <v>-52.3</v>
      </c>
      <c r="K39" s="48" t="s">
        <v>737</v>
      </c>
      <c r="L39" s="9" t="str">
        <f t="shared" si="4"/>
        <v>No</v>
      </c>
    </row>
    <row r="40" spans="1:12" x14ac:dyDescent="0.25">
      <c r="A40" s="2" t="s">
        <v>64</v>
      </c>
      <c r="B40" s="48" t="s">
        <v>213</v>
      </c>
      <c r="C40" s="13">
        <v>100</v>
      </c>
      <c r="D40" s="11" t="str">
        <f>IF($B40="N/A","N/A",IF(C40&gt;10,"No",IF(C40&lt;-10,"No","Yes")))</f>
        <v>N/A</v>
      </c>
      <c r="E40" s="13">
        <v>99.352659724000006</v>
      </c>
      <c r="F40" s="11" t="str">
        <f>IF($B40="N/A","N/A",IF(E40&gt;10,"No",IF(E40&lt;-10,"No","Yes")))</f>
        <v>N/A</v>
      </c>
      <c r="G40" s="13">
        <v>99.942429476000001</v>
      </c>
      <c r="H40" s="11" t="str">
        <f>IF($B40="N/A","N/A",IF(G40&gt;10,"No",IF(G40&lt;-10,"No","Yes")))</f>
        <v>N/A</v>
      </c>
      <c r="I40" s="12">
        <v>-0.64700000000000002</v>
      </c>
      <c r="J40" s="12">
        <v>0.59360000000000002</v>
      </c>
      <c r="K40" s="45" t="s">
        <v>737</v>
      </c>
      <c r="L40" s="9" t="str">
        <f t="shared" si="4"/>
        <v>Yes</v>
      </c>
    </row>
    <row r="41" spans="1:12" x14ac:dyDescent="0.25">
      <c r="A41" s="3" t="s">
        <v>19</v>
      </c>
      <c r="B41" s="35" t="s">
        <v>281</v>
      </c>
      <c r="C41" s="8">
        <v>2.7146106193000001</v>
      </c>
      <c r="D41" s="44" t="str">
        <f>IF($B41="N/A","N/A",IF(C41&gt;8,"No",IF(C41&lt;2,"No","Yes")))</f>
        <v>Yes</v>
      </c>
      <c r="E41" s="8">
        <v>2.6733959321</v>
      </c>
      <c r="F41" s="44" t="str">
        <f>IF($B41="N/A","N/A",IF(E41&gt;8,"No",IF(E41&lt;2,"No","Yes")))</f>
        <v>Yes</v>
      </c>
      <c r="G41" s="8">
        <v>2.5182143840000002</v>
      </c>
      <c r="H41" s="44" t="str">
        <f>IF($B41="N/A","N/A",IF(G41&gt;8,"No",IF(G41&lt;2,"No","Yes")))</f>
        <v>Yes</v>
      </c>
      <c r="I41" s="12">
        <v>-1.52</v>
      </c>
      <c r="J41" s="12">
        <v>-5.8</v>
      </c>
      <c r="K41" s="45" t="s">
        <v>737</v>
      </c>
      <c r="L41" s="9" t="str">
        <f t="shared" si="4"/>
        <v>Yes</v>
      </c>
    </row>
    <row r="42" spans="1:12" x14ac:dyDescent="0.25">
      <c r="A42" s="3" t="s">
        <v>170</v>
      </c>
      <c r="B42" s="35" t="s">
        <v>213</v>
      </c>
      <c r="C42" s="8">
        <v>14.681355212</v>
      </c>
      <c r="D42" s="11" t="str">
        <f t="shared" ref="D42:D49" si="14">IF($B42="N/A","N/A",IF(C42&gt;10,"No",IF(C42&lt;-10,"No","Yes")))</f>
        <v>N/A</v>
      </c>
      <c r="E42" s="8">
        <v>14.407324904999999</v>
      </c>
      <c r="F42" s="11" t="str">
        <f t="shared" ref="F42:F49" si="15">IF($B42="N/A","N/A",IF(E42&gt;10,"No",IF(E42&lt;-10,"No","Yes")))</f>
        <v>N/A</v>
      </c>
      <c r="G42" s="8">
        <v>13.995568795000001</v>
      </c>
      <c r="H42" s="11" t="str">
        <f t="shared" ref="H42:H49" si="16">IF($B42="N/A","N/A",IF(G42&gt;10,"No",IF(G42&lt;-10,"No","Yes")))</f>
        <v>N/A</v>
      </c>
      <c r="I42" s="12">
        <v>-1.87</v>
      </c>
      <c r="J42" s="12">
        <v>-2.86</v>
      </c>
      <c r="K42" s="45" t="s">
        <v>737</v>
      </c>
      <c r="L42" s="9" t="str">
        <f>IF(J42="Div by 0", "N/A", IF(OR(J42="N/A",K42="N/A"),"N/A", IF(J42&gt;VALUE(MID(K42,1,2)), "No", IF(J42&lt;-1*VALUE(MID(K42,1,2)), "No", "Yes"))))</f>
        <v>Yes</v>
      </c>
    </row>
    <row r="43" spans="1:12" x14ac:dyDescent="0.25">
      <c r="A43" s="3" t="s">
        <v>171</v>
      </c>
      <c r="B43" s="35" t="s">
        <v>213</v>
      </c>
      <c r="C43" s="8">
        <v>28.068211014999999</v>
      </c>
      <c r="D43" s="11" t="str">
        <f t="shared" si="14"/>
        <v>N/A</v>
      </c>
      <c r="E43" s="8">
        <v>28.308133994999999</v>
      </c>
      <c r="F43" s="11" t="str">
        <f t="shared" si="15"/>
        <v>N/A</v>
      </c>
      <c r="G43" s="8">
        <v>28.454668887</v>
      </c>
      <c r="H43" s="11" t="str">
        <f t="shared" si="16"/>
        <v>N/A</v>
      </c>
      <c r="I43" s="12">
        <v>0.8548</v>
      </c>
      <c r="J43" s="12">
        <v>0.51759999999999995</v>
      </c>
      <c r="K43" s="45" t="s">
        <v>737</v>
      </c>
      <c r="L43" s="9" t="str">
        <f>IF(J43="Div by 0", "N/A", IF(OR(J43="N/A",K43="N/A"),"N/A", IF(J43&gt;VALUE(MID(K43,1,2)), "No", IF(J43&lt;-1*VALUE(MID(K43,1,2)), "No", "Yes"))))</f>
        <v>Yes</v>
      </c>
    </row>
    <row r="44" spans="1:12" x14ac:dyDescent="0.25">
      <c r="A44" s="3" t="s">
        <v>172</v>
      </c>
      <c r="B44" s="35" t="s">
        <v>213</v>
      </c>
      <c r="C44" s="8">
        <v>3.4324376619999999</v>
      </c>
      <c r="D44" s="11" t="str">
        <f t="shared" si="14"/>
        <v>N/A</v>
      </c>
      <c r="E44" s="8">
        <v>3.1944790080000001</v>
      </c>
      <c r="F44" s="11" t="str">
        <f t="shared" si="15"/>
        <v>N/A</v>
      </c>
      <c r="G44" s="8">
        <v>3.1586389278000002</v>
      </c>
      <c r="H44" s="11" t="str">
        <f t="shared" si="16"/>
        <v>N/A</v>
      </c>
      <c r="I44" s="12">
        <v>-6.93</v>
      </c>
      <c r="J44" s="12">
        <v>-1.1200000000000001</v>
      </c>
      <c r="K44" s="45" t="s">
        <v>737</v>
      </c>
      <c r="L44" s="9" t="str">
        <f t="shared" ref="L44:L53" si="17">IF(J44="Div by 0", "N/A", IF(OR(J44="N/A",K44="N/A"),"N/A", IF(J44&gt;VALUE(MID(K44,1,2)), "No", IF(J44&lt;-1*VALUE(MID(K44,1,2)), "No", "Yes"))))</f>
        <v>Yes</v>
      </c>
    </row>
    <row r="45" spans="1:12" x14ac:dyDescent="0.25">
      <c r="A45" s="3" t="s">
        <v>173</v>
      </c>
      <c r="B45" s="35" t="s">
        <v>213</v>
      </c>
      <c r="C45" s="8">
        <v>27.424926330000002</v>
      </c>
      <c r="D45" s="11" t="str">
        <f t="shared" si="14"/>
        <v>N/A</v>
      </c>
      <c r="E45" s="8">
        <v>27.463232839</v>
      </c>
      <c r="F45" s="11" t="str">
        <f t="shared" si="15"/>
        <v>N/A</v>
      </c>
      <c r="G45" s="8">
        <v>27.256941876999999</v>
      </c>
      <c r="H45" s="11" t="str">
        <f t="shared" si="16"/>
        <v>N/A</v>
      </c>
      <c r="I45" s="12">
        <v>0.13969999999999999</v>
      </c>
      <c r="J45" s="12">
        <v>-0.751</v>
      </c>
      <c r="K45" s="45" t="s">
        <v>737</v>
      </c>
      <c r="L45" s="9" t="str">
        <f t="shared" si="17"/>
        <v>Yes</v>
      </c>
    </row>
    <row r="46" spans="1:12" x14ac:dyDescent="0.25">
      <c r="A46" s="3" t="s">
        <v>174</v>
      </c>
      <c r="B46" s="35" t="s">
        <v>213</v>
      </c>
      <c r="C46" s="8">
        <v>15.304339000000001</v>
      </c>
      <c r="D46" s="11" t="str">
        <f t="shared" si="14"/>
        <v>N/A</v>
      </c>
      <c r="E46" s="8">
        <v>15.603661238000001</v>
      </c>
      <c r="F46" s="11" t="str">
        <f t="shared" si="15"/>
        <v>N/A</v>
      </c>
      <c r="G46" s="8">
        <v>16.197268508000001</v>
      </c>
      <c r="H46" s="11" t="str">
        <f t="shared" si="16"/>
        <v>N/A</v>
      </c>
      <c r="I46" s="12">
        <v>1.956</v>
      </c>
      <c r="J46" s="12">
        <v>3.8039999999999998</v>
      </c>
      <c r="K46" s="45" t="s">
        <v>737</v>
      </c>
      <c r="L46" s="9" t="str">
        <f t="shared" si="17"/>
        <v>Yes</v>
      </c>
    </row>
    <row r="47" spans="1:12" x14ac:dyDescent="0.25">
      <c r="A47" s="3" t="s">
        <v>175</v>
      </c>
      <c r="B47" s="35" t="s">
        <v>213</v>
      </c>
      <c r="C47" s="8">
        <v>3.7620100426</v>
      </c>
      <c r="D47" s="11" t="str">
        <f t="shared" si="14"/>
        <v>N/A</v>
      </c>
      <c r="E47" s="8">
        <v>3.8506127353999999</v>
      </c>
      <c r="F47" s="11" t="str">
        <f t="shared" si="15"/>
        <v>N/A</v>
      </c>
      <c r="G47" s="8">
        <v>3.9653076255999999</v>
      </c>
      <c r="H47" s="11" t="str">
        <f t="shared" si="16"/>
        <v>N/A</v>
      </c>
      <c r="I47" s="12">
        <v>2.355</v>
      </c>
      <c r="J47" s="12">
        <v>2.9790000000000001</v>
      </c>
      <c r="K47" s="45" t="s">
        <v>737</v>
      </c>
      <c r="L47" s="9" t="str">
        <f t="shared" si="17"/>
        <v>Yes</v>
      </c>
    </row>
    <row r="48" spans="1:12" x14ac:dyDescent="0.25">
      <c r="A48" s="3" t="s">
        <v>176</v>
      </c>
      <c r="B48" s="35" t="s">
        <v>213</v>
      </c>
      <c r="C48" s="8">
        <v>2.7298362922999999</v>
      </c>
      <c r="D48" s="11" t="str">
        <f t="shared" si="14"/>
        <v>N/A</v>
      </c>
      <c r="E48" s="8">
        <v>2.6460823171999999</v>
      </c>
      <c r="F48" s="11" t="str">
        <f t="shared" si="15"/>
        <v>N/A</v>
      </c>
      <c r="G48" s="8">
        <v>2.6374250496</v>
      </c>
      <c r="H48" s="11" t="str">
        <f t="shared" si="16"/>
        <v>N/A</v>
      </c>
      <c r="I48" s="12">
        <v>-3.07</v>
      </c>
      <c r="J48" s="12">
        <v>-0.32700000000000001</v>
      </c>
      <c r="K48" s="45" t="s">
        <v>737</v>
      </c>
      <c r="L48" s="9" t="str">
        <f t="shared" si="17"/>
        <v>Yes</v>
      </c>
    </row>
    <row r="49" spans="1:12" x14ac:dyDescent="0.25">
      <c r="A49" s="3" t="s">
        <v>954</v>
      </c>
      <c r="B49" s="35" t="s">
        <v>213</v>
      </c>
      <c r="C49" s="8">
        <v>1.8822738273999999</v>
      </c>
      <c r="D49" s="11" t="str">
        <f t="shared" si="14"/>
        <v>N/A</v>
      </c>
      <c r="E49" s="8">
        <v>1.8530770304999999</v>
      </c>
      <c r="F49" s="11" t="str">
        <f t="shared" si="15"/>
        <v>N/A</v>
      </c>
      <c r="G49" s="8">
        <v>1.8159659466</v>
      </c>
      <c r="H49" s="11" t="str">
        <f t="shared" si="16"/>
        <v>N/A</v>
      </c>
      <c r="I49" s="12">
        <v>-1.55</v>
      </c>
      <c r="J49" s="12">
        <v>-2</v>
      </c>
      <c r="K49" s="45" t="s">
        <v>737</v>
      </c>
      <c r="L49" s="9" t="str">
        <f t="shared" si="17"/>
        <v>Yes</v>
      </c>
    </row>
    <row r="50" spans="1:12" x14ac:dyDescent="0.25">
      <c r="A50" s="2" t="s">
        <v>208</v>
      </c>
      <c r="B50" s="35" t="s">
        <v>213</v>
      </c>
      <c r="C50" s="36">
        <v>143293</v>
      </c>
      <c r="D50" s="9" t="str">
        <f t="shared" ref="D50:D53" si="18">IF($B50="N/A","N/A",IF(C50&lt;0,"No","Yes"))</f>
        <v>N/A</v>
      </c>
      <c r="E50" s="36">
        <v>149539</v>
      </c>
      <c r="F50" s="9" t="str">
        <f t="shared" ref="F50:F53" si="19">IF($B50="N/A","N/A",IF(E50&lt;0,"No","Yes"))</f>
        <v>N/A</v>
      </c>
      <c r="G50" s="36">
        <v>151981</v>
      </c>
      <c r="H50" s="9" t="str">
        <f t="shared" ref="H50:H53" si="20">IF($B50="N/A","N/A",IF(G50&lt;0,"No","Yes"))</f>
        <v>N/A</v>
      </c>
      <c r="I50" s="12">
        <v>4.359</v>
      </c>
      <c r="J50" s="12">
        <v>1.633</v>
      </c>
      <c r="K50" s="45" t="s">
        <v>737</v>
      </c>
      <c r="L50" s="9" t="str">
        <f t="shared" si="17"/>
        <v>Yes</v>
      </c>
    </row>
    <row r="51" spans="1:12" x14ac:dyDescent="0.25">
      <c r="A51" s="2" t="s">
        <v>209</v>
      </c>
      <c r="B51" s="35" t="s">
        <v>213</v>
      </c>
      <c r="C51" s="36">
        <v>10814</v>
      </c>
      <c r="D51" s="9" t="str">
        <f t="shared" si="18"/>
        <v>N/A</v>
      </c>
      <c r="E51" s="36">
        <v>10521</v>
      </c>
      <c r="F51" s="9" t="str">
        <f t="shared" si="19"/>
        <v>N/A</v>
      </c>
      <c r="G51" s="36">
        <v>10677</v>
      </c>
      <c r="H51" s="9" t="str">
        <f t="shared" si="20"/>
        <v>N/A</v>
      </c>
      <c r="I51" s="12">
        <v>-2.71</v>
      </c>
      <c r="J51" s="12">
        <v>1.4830000000000001</v>
      </c>
      <c r="K51" s="45" t="s">
        <v>737</v>
      </c>
      <c r="L51" s="9" t="str">
        <f t="shared" si="17"/>
        <v>Yes</v>
      </c>
    </row>
    <row r="52" spans="1:12" x14ac:dyDescent="0.25">
      <c r="A52" s="2" t="s">
        <v>210</v>
      </c>
      <c r="B52" s="35" t="s">
        <v>213</v>
      </c>
      <c r="C52" s="36">
        <v>134491</v>
      </c>
      <c r="D52" s="9" t="str">
        <f t="shared" si="18"/>
        <v>N/A</v>
      </c>
      <c r="E52" s="36">
        <v>141528</v>
      </c>
      <c r="F52" s="9" t="str">
        <f t="shared" si="19"/>
        <v>N/A</v>
      </c>
      <c r="G52" s="36">
        <v>146342</v>
      </c>
      <c r="H52" s="9" t="str">
        <f t="shared" si="20"/>
        <v>N/A</v>
      </c>
      <c r="I52" s="12">
        <v>5.2320000000000002</v>
      </c>
      <c r="J52" s="12">
        <v>3.4009999999999998</v>
      </c>
      <c r="K52" s="45" t="s">
        <v>737</v>
      </c>
      <c r="L52" s="9" t="str">
        <f t="shared" si="17"/>
        <v>Yes</v>
      </c>
    </row>
    <row r="53" spans="1:12" x14ac:dyDescent="0.25">
      <c r="A53" s="2" t="s">
        <v>955</v>
      </c>
      <c r="B53" s="35" t="s">
        <v>213</v>
      </c>
      <c r="C53" s="36">
        <v>26204</v>
      </c>
      <c r="D53" s="9" t="str">
        <f t="shared" si="18"/>
        <v>N/A</v>
      </c>
      <c r="E53" s="36">
        <v>26323</v>
      </c>
      <c r="F53" s="9" t="str">
        <f t="shared" si="19"/>
        <v>N/A</v>
      </c>
      <c r="G53" s="36">
        <v>25528</v>
      </c>
      <c r="H53" s="9" t="str">
        <f t="shared" si="20"/>
        <v>N/A</v>
      </c>
      <c r="I53" s="12">
        <v>0.4541</v>
      </c>
      <c r="J53" s="12">
        <v>-3.02</v>
      </c>
      <c r="K53" s="45" t="s">
        <v>737</v>
      </c>
      <c r="L53" s="9" t="str">
        <f t="shared" si="17"/>
        <v>Yes</v>
      </c>
    </row>
    <row r="54" spans="1:12" x14ac:dyDescent="0.25">
      <c r="A54" s="2" t="s">
        <v>956</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5">
      <c r="A55" s="2" t="s">
        <v>957</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5">
      <c r="A56" s="2" t="s">
        <v>177</v>
      </c>
      <c r="B56" s="35" t="s">
        <v>213</v>
      </c>
      <c r="C56" s="8">
        <v>52.529206330000001</v>
      </c>
      <c r="D56" s="44" t="str">
        <f t="shared" ref="D56:D57" si="21">IF($B56="N/A","N/A",IF(C56&gt;10,"No",IF(C56&lt;-10,"No","Yes")))</f>
        <v>N/A</v>
      </c>
      <c r="E56" s="8">
        <v>52.467633366000001</v>
      </c>
      <c r="F56" s="44" t="str">
        <f t="shared" ref="F56:F57" si="22">IF($B56="N/A","N/A",IF(E56&gt;10,"No",IF(E56&lt;-10,"No","Yes")))</f>
        <v>N/A</v>
      </c>
      <c r="G56" s="8">
        <v>52.356851063999997</v>
      </c>
      <c r="H56" s="44" t="str">
        <f t="shared" ref="H56:H57" si="23">IF($B56="N/A","N/A",IF(G56&gt;10,"No",IF(G56&lt;-10,"No","Yes")))</f>
        <v>N/A</v>
      </c>
      <c r="I56" s="12">
        <v>-0.11700000000000001</v>
      </c>
      <c r="J56" s="12">
        <v>-0.21099999999999999</v>
      </c>
      <c r="K56" s="45" t="s">
        <v>737</v>
      </c>
      <c r="L56" s="9" t="str">
        <f>IF(J56="Div by 0", "N/A", IF(OR(J56="N/A",K56="N/A"),"N/A", IF(J56&gt;VALUE(MID(K56,1,2)), "No", IF(J56&lt;-1*VALUE(MID(K56,1,2)), "No", "Yes"))))</f>
        <v>Yes</v>
      </c>
    </row>
    <row r="57" spans="1:12" x14ac:dyDescent="0.25">
      <c r="A57" s="6" t="s">
        <v>178</v>
      </c>
      <c r="B57" s="35" t="s">
        <v>213</v>
      </c>
      <c r="C57" s="8">
        <v>47.470793669999999</v>
      </c>
      <c r="D57" s="44" t="str">
        <f t="shared" si="21"/>
        <v>N/A</v>
      </c>
      <c r="E57" s="8">
        <v>47.532366633999999</v>
      </c>
      <c r="F57" s="44" t="str">
        <f t="shared" si="22"/>
        <v>N/A</v>
      </c>
      <c r="G57" s="8">
        <v>47.643148936000003</v>
      </c>
      <c r="H57" s="44" t="str">
        <f t="shared" si="23"/>
        <v>N/A</v>
      </c>
      <c r="I57" s="12">
        <v>0.12970000000000001</v>
      </c>
      <c r="J57" s="12">
        <v>0.2331</v>
      </c>
      <c r="K57" s="45" t="s">
        <v>737</v>
      </c>
      <c r="L57" s="9" t="str">
        <f>IF(J57="Div by 0", "N/A", IF(OR(J57="N/A",K57="N/A"),"N/A", IF(J57&gt;VALUE(MID(K57,1,2)), "No", IF(J57&lt;-1*VALUE(MID(K57,1,2)), "No", "Yes"))))</f>
        <v>Yes</v>
      </c>
    </row>
    <row r="58" spans="1:12" x14ac:dyDescent="0.25">
      <c r="A58" s="7" t="s">
        <v>683</v>
      </c>
      <c r="B58" s="35" t="s">
        <v>282</v>
      </c>
      <c r="C58" s="8">
        <v>68.806402395999996</v>
      </c>
      <c r="D58" s="44" t="str">
        <f>IF($B58="N/A","N/A",IF(C58&gt;70,"No",IF(C58&lt;40,"No","Yes")))</f>
        <v>Yes</v>
      </c>
      <c r="E58" s="8">
        <v>67.319866709999999</v>
      </c>
      <c r="F58" s="44" t="str">
        <f>IF($B58="N/A","N/A",IF(E58&gt;70,"No",IF(E58&lt;40,"No","Yes")))</f>
        <v>Yes</v>
      </c>
      <c r="G58" s="8">
        <v>68.649369781000004</v>
      </c>
      <c r="H58" s="44" t="str">
        <f>IF($B58="N/A","N/A",IF(G58&gt;70,"No",IF(G58&lt;40,"No","Yes")))</f>
        <v>Yes</v>
      </c>
      <c r="I58" s="12">
        <v>-2.16</v>
      </c>
      <c r="J58" s="12">
        <v>1.9750000000000001</v>
      </c>
      <c r="K58" s="45" t="s">
        <v>737</v>
      </c>
      <c r="L58" s="9" t="str">
        <f t="shared" si="4"/>
        <v>Yes</v>
      </c>
    </row>
    <row r="59" spans="1:12" x14ac:dyDescent="0.25">
      <c r="A59" s="2" t="s">
        <v>684</v>
      </c>
      <c r="B59" s="35" t="s">
        <v>213</v>
      </c>
      <c r="C59" s="8">
        <v>74.415773142999996</v>
      </c>
      <c r="D59" s="44" t="str">
        <f>IF($B59="N/A","N/A",IF(C59&gt;10,"No",IF(C59&lt;-10,"No","Yes")))</f>
        <v>N/A</v>
      </c>
      <c r="E59" s="8">
        <v>73.838061244000002</v>
      </c>
      <c r="F59" s="44" t="str">
        <f>IF($B59="N/A","N/A",IF(E59&gt;10,"No",IF(E59&lt;-10,"No","Yes")))</f>
        <v>N/A</v>
      </c>
      <c r="G59" s="8">
        <v>75.469577199</v>
      </c>
      <c r="H59" s="44" t="str">
        <f>IF($B59="N/A","N/A",IF(G59&gt;10,"No",IF(G59&lt;-10,"No","Yes")))</f>
        <v>N/A</v>
      </c>
      <c r="I59" s="12">
        <v>-0.77600000000000002</v>
      </c>
      <c r="J59" s="12">
        <v>2.21</v>
      </c>
      <c r="K59" s="35" t="s">
        <v>213</v>
      </c>
      <c r="L59" s="9" t="str">
        <f t="shared" si="4"/>
        <v>N/A</v>
      </c>
    </row>
    <row r="60" spans="1:12" x14ac:dyDescent="0.25">
      <c r="A60" s="2" t="s">
        <v>685</v>
      </c>
      <c r="B60" s="35" t="s">
        <v>213</v>
      </c>
      <c r="C60" s="8">
        <v>80.324854427999995</v>
      </c>
      <c r="D60" s="44" t="str">
        <f t="shared" ref="D60:D66" si="24">IF($B60="N/A","N/A",IF(C60&gt;10,"No",IF(C60&lt;-10,"No","Yes")))</f>
        <v>N/A</v>
      </c>
      <c r="E60" s="8">
        <v>74.957015365000004</v>
      </c>
      <c r="F60" s="44" t="str">
        <f t="shared" ref="F60:F66" si="25">IF($B60="N/A","N/A",IF(E60&gt;10,"No",IF(E60&lt;-10,"No","Yes")))</f>
        <v>N/A</v>
      </c>
      <c r="G60" s="8">
        <v>73.428553250999997</v>
      </c>
      <c r="H60" s="44" t="str">
        <f t="shared" ref="H60:H66" si="26">IF($B60="N/A","N/A",IF(G60&gt;10,"No",IF(G60&lt;-10,"No","Yes")))</f>
        <v>N/A</v>
      </c>
      <c r="I60" s="12">
        <v>-6.68</v>
      </c>
      <c r="J60" s="12">
        <v>-2.04</v>
      </c>
      <c r="K60" s="35" t="s">
        <v>213</v>
      </c>
      <c r="L60" s="9" t="str">
        <f t="shared" si="4"/>
        <v>N/A</v>
      </c>
    </row>
    <row r="61" spans="1:12" x14ac:dyDescent="0.25">
      <c r="A61" s="2" t="s">
        <v>1748</v>
      </c>
      <c r="B61" s="35" t="s">
        <v>213</v>
      </c>
      <c r="C61" s="8">
        <v>75.359507816000004</v>
      </c>
      <c r="D61" s="44" t="str">
        <f t="shared" si="24"/>
        <v>N/A</v>
      </c>
      <c r="E61" s="8">
        <v>74.879438843000003</v>
      </c>
      <c r="F61" s="44" t="str">
        <f t="shared" si="25"/>
        <v>N/A</v>
      </c>
      <c r="G61" s="8">
        <v>76.208617544999996</v>
      </c>
      <c r="H61" s="44" t="str">
        <f t="shared" si="26"/>
        <v>N/A</v>
      </c>
      <c r="I61" s="12">
        <v>-0.63700000000000001</v>
      </c>
      <c r="J61" s="12">
        <v>1.7749999999999999</v>
      </c>
      <c r="K61" s="35" t="s">
        <v>213</v>
      </c>
      <c r="L61" s="9" t="str">
        <f t="shared" si="4"/>
        <v>N/A</v>
      </c>
    </row>
    <row r="62" spans="1:12" x14ac:dyDescent="0.25">
      <c r="A62" s="2" t="s">
        <v>686</v>
      </c>
      <c r="B62" s="35" t="s">
        <v>213</v>
      </c>
      <c r="C62" s="8">
        <v>56.083248158000004</v>
      </c>
      <c r="D62" s="44" t="str">
        <f t="shared" si="24"/>
        <v>N/A</v>
      </c>
      <c r="E62" s="8">
        <v>53.137370726999997</v>
      </c>
      <c r="F62" s="44" t="str">
        <f t="shared" si="25"/>
        <v>N/A</v>
      </c>
      <c r="G62" s="8">
        <v>56.621212849000003</v>
      </c>
      <c r="H62" s="44" t="str">
        <f t="shared" si="26"/>
        <v>N/A</v>
      </c>
      <c r="I62" s="12">
        <v>-5.25</v>
      </c>
      <c r="J62" s="12">
        <v>6.556</v>
      </c>
      <c r="K62" s="35" t="s">
        <v>213</v>
      </c>
      <c r="L62" s="9" t="str">
        <f t="shared" si="4"/>
        <v>N/A</v>
      </c>
    </row>
    <row r="63" spans="1:12" x14ac:dyDescent="0.25">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1745</v>
      </c>
      <c r="J63" s="12" t="s">
        <v>1745</v>
      </c>
      <c r="K63" s="35" t="s">
        <v>213</v>
      </c>
      <c r="L63" s="9" t="str">
        <f>IF(J63="Div by 0", "N/A", IF(K63="N/A","N/A", IF(J63&gt;VALUE(MID(K63,1,2)), "No", IF(J63&lt;-1*VALUE(MID(K63,1,2)), "No", "Yes"))))</f>
        <v>N/A</v>
      </c>
    </row>
    <row r="64" spans="1:12" x14ac:dyDescent="0.25">
      <c r="A64" s="3" t="s">
        <v>146</v>
      </c>
      <c r="B64" s="35" t="s">
        <v>213</v>
      </c>
      <c r="C64" s="8">
        <v>0.78951458649999995</v>
      </c>
      <c r="D64" s="44" t="str">
        <f t="shared" si="24"/>
        <v>N/A</v>
      </c>
      <c r="E64" s="8">
        <v>0.77115439480000003</v>
      </c>
      <c r="F64" s="44" t="str">
        <f t="shared" si="25"/>
        <v>N/A</v>
      </c>
      <c r="G64" s="8">
        <v>0.74070349079999998</v>
      </c>
      <c r="H64" s="44" t="str">
        <f t="shared" si="26"/>
        <v>N/A</v>
      </c>
      <c r="I64" s="12">
        <v>-2.33</v>
      </c>
      <c r="J64" s="12">
        <v>-3.95</v>
      </c>
      <c r="K64" s="35" t="s">
        <v>213</v>
      </c>
      <c r="L64" s="9" t="str">
        <f t="shared" si="4"/>
        <v>N/A</v>
      </c>
    </row>
    <row r="65" spans="1:12" x14ac:dyDescent="0.25">
      <c r="A65" s="3" t="s">
        <v>147</v>
      </c>
      <c r="B65" s="35" t="s">
        <v>213</v>
      </c>
      <c r="C65" s="8">
        <v>0.8935566855</v>
      </c>
      <c r="D65" s="44" t="str">
        <f t="shared" si="24"/>
        <v>N/A</v>
      </c>
      <c r="E65" s="8">
        <v>0.86857295469999996</v>
      </c>
      <c r="F65" s="44" t="str">
        <f t="shared" si="25"/>
        <v>N/A</v>
      </c>
      <c r="G65" s="8">
        <v>0.87588779409999995</v>
      </c>
      <c r="H65" s="44" t="str">
        <f t="shared" si="26"/>
        <v>N/A</v>
      </c>
      <c r="I65" s="12">
        <v>-2.8</v>
      </c>
      <c r="J65" s="12">
        <v>0.84219999999999995</v>
      </c>
      <c r="K65" s="35" t="s">
        <v>213</v>
      </c>
      <c r="L65" s="9" t="str">
        <f t="shared" si="4"/>
        <v>N/A</v>
      </c>
    </row>
    <row r="66" spans="1:12" x14ac:dyDescent="0.25">
      <c r="A66" s="3" t="s">
        <v>148</v>
      </c>
      <c r="B66" s="35" t="s">
        <v>213</v>
      </c>
      <c r="C66" s="8">
        <v>0.9611206095</v>
      </c>
      <c r="D66" s="44" t="str">
        <f t="shared" si="24"/>
        <v>N/A</v>
      </c>
      <c r="E66" s="8">
        <v>0.93321517669999998</v>
      </c>
      <c r="F66" s="44" t="str">
        <f t="shared" si="25"/>
        <v>N/A</v>
      </c>
      <c r="G66" s="8">
        <v>0.93416199040000003</v>
      </c>
      <c r="H66" s="44" t="str">
        <f t="shared" si="26"/>
        <v>N/A</v>
      </c>
      <c r="I66" s="12">
        <v>-2.9</v>
      </c>
      <c r="J66" s="12">
        <v>0.10150000000000001</v>
      </c>
      <c r="K66" s="35" t="s">
        <v>213</v>
      </c>
      <c r="L66" s="9" t="str">
        <f t="shared" si="4"/>
        <v>N/A</v>
      </c>
    </row>
    <row r="67" spans="1:12" x14ac:dyDescent="0.25">
      <c r="A67" s="2" t="s">
        <v>958</v>
      </c>
      <c r="B67" s="48" t="s">
        <v>213</v>
      </c>
      <c r="C67" s="1">
        <v>1111</v>
      </c>
      <c r="D67" s="11" t="str">
        <f>IF($B67="N/A","N/A",IF(C67&gt;10,"No",IF(C67&lt;-10,"No","Yes")))</f>
        <v>N/A</v>
      </c>
      <c r="E67" s="1">
        <v>1111</v>
      </c>
      <c r="F67" s="11" t="str">
        <f>IF($B67="N/A","N/A",IF(E67&gt;10,"No",IF(E67&lt;-10,"No","Yes")))</f>
        <v>N/A</v>
      </c>
      <c r="G67" s="1">
        <v>1149</v>
      </c>
      <c r="H67" s="11" t="str">
        <f>IF($B67="N/A","N/A",IF(G67&gt;10,"No",IF(G67&lt;-10,"No","Yes")))</f>
        <v>N/A</v>
      </c>
      <c r="I67" s="12">
        <v>0</v>
      </c>
      <c r="J67" s="12">
        <v>3.42</v>
      </c>
      <c r="K67" s="35" t="s">
        <v>213</v>
      </c>
      <c r="L67" s="9" t="str">
        <f t="shared" si="4"/>
        <v>N/A</v>
      </c>
    </row>
    <row r="68" spans="1:12" x14ac:dyDescent="0.25">
      <c r="A68" s="3" t="s">
        <v>201</v>
      </c>
      <c r="B68" s="48" t="s">
        <v>217</v>
      </c>
      <c r="C68" s="1">
        <v>11</v>
      </c>
      <c r="D68" s="44" t="str">
        <f t="shared" ref="D68:D69" si="27">IF($B68="N/A","N/A",IF(C68&gt;0,"No",IF(C68&lt;0,"No","Yes")))</f>
        <v>No</v>
      </c>
      <c r="E68" s="1">
        <v>25</v>
      </c>
      <c r="F68" s="44" t="str">
        <f t="shared" ref="F68:F69" si="28">IF($B68="N/A","N/A",IF(E68&gt;0,"No",IF(E68&lt;0,"No","Yes")))</f>
        <v>No</v>
      </c>
      <c r="G68" s="1">
        <v>11</v>
      </c>
      <c r="H68" s="44" t="str">
        <f t="shared" ref="H68:H69" si="29">IF($B68="N/A","N/A",IF(G68&gt;0,"No",IF(G68&lt;0,"No","Yes")))</f>
        <v>No</v>
      </c>
      <c r="I68" s="12">
        <v>316.7</v>
      </c>
      <c r="J68" s="12">
        <v>-80</v>
      </c>
      <c r="K68" s="35" t="s">
        <v>213</v>
      </c>
      <c r="L68" s="9" t="str">
        <f t="shared" si="4"/>
        <v>N/A</v>
      </c>
    </row>
    <row r="69" spans="1:12" x14ac:dyDescent="0.25">
      <c r="A69" s="3" t="s">
        <v>202</v>
      </c>
      <c r="B69" s="48" t="s">
        <v>217</v>
      </c>
      <c r="C69" s="1">
        <v>177</v>
      </c>
      <c r="D69" s="44" t="str">
        <f t="shared" si="27"/>
        <v>No</v>
      </c>
      <c r="E69" s="1">
        <v>196</v>
      </c>
      <c r="F69" s="44" t="str">
        <f t="shared" si="28"/>
        <v>No</v>
      </c>
      <c r="G69" s="1">
        <v>116</v>
      </c>
      <c r="H69" s="44" t="str">
        <f t="shared" si="29"/>
        <v>No</v>
      </c>
      <c r="I69" s="12">
        <v>10.73</v>
      </c>
      <c r="J69" s="12">
        <v>-40.799999999999997</v>
      </c>
      <c r="K69" s="35" t="s">
        <v>213</v>
      </c>
      <c r="L69" s="9" t="str">
        <f t="shared" si="4"/>
        <v>N/A</v>
      </c>
    </row>
    <row r="70" spans="1:12" x14ac:dyDescent="0.25">
      <c r="A70" s="3" t="s">
        <v>203</v>
      </c>
      <c r="B70" s="71" t="s">
        <v>213</v>
      </c>
      <c r="C70" s="13">
        <v>13.559322033999999</v>
      </c>
      <c r="D70" s="11" t="str">
        <f>IF($B70="N/A","N/A",IF(C70&gt;10,"No",IF(C70&lt;-10,"No","Yes")))</f>
        <v>N/A</v>
      </c>
      <c r="E70" s="13">
        <v>24.489795917999999</v>
      </c>
      <c r="F70" s="11" t="str">
        <f>IF($B70="N/A","N/A",IF(E70&gt;10,"No",IF(E70&lt;-10,"No","Yes")))</f>
        <v>N/A</v>
      </c>
      <c r="G70" s="13">
        <v>7.7586206896999999</v>
      </c>
      <c r="H70" s="11" t="str">
        <f>IF($B70="N/A","N/A",IF(G70&gt;10,"No",IF(G70&lt;-10,"No","Yes")))</f>
        <v>N/A</v>
      </c>
      <c r="I70" s="12">
        <v>80.61</v>
      </c>
      <c r="J70" s="12">
        <v>-68.3</v>
      </c>
      <c r="K70" s="71" t="s">
        <v>213</v>
      </c>
      <c r="L70" s="9" t="str">
        <f t="shared" si="4"/>
        <v>N/A</v>
      </c>
    </row>
    <row r="71" spans="1:12" x14ac:dyDescent="0.25">
      <c r="A71" s="2" t="s">
        <v>65</v>
      </c>
      <c r="B71" s="48" t="s">
        <v>213</v>
      </c>
      <c r="C71" s="1">
        <v>37453</v>
      </c>
      <c r="D71" s="11" t="str">
        <f>IF($B71="N/A","N/A",IF(C71&gt;10,"No",IF(C71&lt;-10,"No","Yes")))</f>
        <v>N/A</v>
      </c>
      <c r="E71" s="1">
        <v>38828</v>
      </c>
      <c r="F71" s="11" t="str">
        <f>IF($B71="N/A","N/A",IF(E71&gt;10,"No",IF(E71&lt;-10,"No","Yes")))</f>
        <v>N/A</v>
      </c>
      <c r="G71" s="1">
        <v>39824</v>
      </c>
      <c r="H71" s="11" t="str">
        <f>IF($B71="N/A","N/A",IF(G71&gt;10,"No",IF(G71&lt;-10,"No","Yes")))</f>
        <v>N/A</v>
      </c>
      <c r="I71" s="12">
        <v>3.6709999999999998</v>
      </c>
      <c r="J71" s="12">
        <v>2.5649999999999999</v>
      </c>
      <c r="K71" s="48" t="s">
        <v>737</v>
      </c>
      <c r="L71" s="9" t="str">
        <f t="shared" ref="L71:L103" si="30">IF(J71="Div by 0", "N/A", IF(K71="N/A","N/A", IF(J71&gt;VALUE(MID(K71,1,2)), "No", IF(J71&lt;-1*VALUE(MID(K71,1,2)), "No", "Yes"))))</f>
        <v>Yes</v>
      </c>
    </row>
    <row r="72" spans="1:12" x14ac:dyDescent="0.25">
      <c r="A72" s="4" t="s">
        <v>66</v>
      </c>
      <c r="B72" s="48" t="s">
        <v>213</v>
      </c>
      <c r="C72" s="1">
        <v>33226.06</v>
      </c>
      <c r="D72" s="11" t="str">
        <f>IF($B72="N/A","N/A",IF(C72&gt;10,"No",IF(C72&lt;-10,"No","Yes")))</f>
        <v>N/A</v>
      </c>
      <c r="E72" s="1">
        <v>34448.14</v>
      </c>
      <c r="F72" s="11" t="str">
        <f>IF($B72="N/A","N/A",IF(E72&gt;10,"No",IF(E72&lt;-10,"No","Yes")))</f>
        <v>N/A</v>
      </c>
      <c r="G72" s="1">
        <v>35678.339999999997</v>
      </c>
      <c r="H72" s="11" t="str">
        <f>IF($B72="N/A","N/A",IF(G72&gt;10,"No",IF(G72&lt;-10,"No","Yes")))</f>
        <v>N/A</v>
      </c>
      <c r="I72" s="12">
        <v>3.6779999999999999</v>
      </c>
      <c r="J72" s="12">
        <v>3.5710000000000002</v>
      </c>
      <c r="K72" s="48" t="s">
        <v>738</v>
      </c>
      <c r="L72" s="9" t="str">
        <f t="shared" si="30"/>
        <v>Yes</v>
      </c>
    </row>
    <row r="73" spans="1:12" x14ac:dyDescent="0.25">
      <c r="A73" s="3" t="s">
        <v>67</v>
      </c>
      <c r="B73" s="35" t="s">
        <v>283</v>
      </c>
      <c r="C73" s="8">
        <v>94.257575758000002</v>
      </c>
      <c r="D73" s="44" t="str">
        <f>IF($B73="N/A","N/A",IF(C73&gt;=90,"Yes","No"))</f>
        <v>Yes</v>
      </c>
      <c r="E73" s="8">
        <v>93.537600406999999</v>
      </c>
      <c r="F73" s="44" t="str">
        <f>IF($B73="N/A","N/A",IF(E73&gt;=90,"Yes","No"))</f>
        <v>Yes</v>
      </c>
      <c r="G73" s="8">
        <v>92.898805340999999</v>
      </c>
      <c r="H73" s="44" t="str">
        <f>IF($B73="N/A","N/A",IF(G73&gt;=90,"Yes","No"))</f>
        <v>Yes</v>
      </c>
      <c r="I73" s="12">
        <v>-0.76400000000000001</v>
      </c>
      <c r="J73" s="12">
        <v>-0.68300000000000005</v>
      </c>
      <c r="K73" s="45" t="s">
        <v>737</v>
      </c>
      <c r="L73" s="9" t="str">
        <f t="shared" si="30"/>
        <v>Yes</v>
      </c>
    </row>
    <row r="74" spans="1:12" x14ac:dyDescent="0.25">
      <c r="A74" s="2" t="s">
        <v>959</v>
      </c>
      <c r="B74" s="35" t="s">
        <v>283</v>
      </c>
      <c r="C74" s="8">
        <v>94.701700639999999</v>
      </c>
      <c r="D74" s="44" t="str">
        <f>IF($B74="N/A","N/A",IF(C74&gt;=90,"Yes","No"))</f>
        <v>Yes</v>
      </c>
      <c r="E74" s="8">
        <v>94.040954349000003</v>
      </c>
      <c r="F74" s="44" t="str">
        <f>IF($B74="N/A","N/A",IF(E74&gt;=90,"Yes","No"))</f>
        <v>Yes</v>
      </c>
      <c r="G74" s="8">
        <v>93.306258611999993</v>
      </c>
      <c r="H74" s="44" t="str">
        <f>IF($B74="N/A","N/A",IF(G74&gt;=90,"Yes","No"))</f>
        <v>Yes</v>
      </c>
      <c r="I74" s="12">
        <v>-0.69799999999999995</v>
      </c>
      <c r="J74" s="12">
        <v>-0.78100000000000003</v>
      </c>
      <c r="K74" s="45" t="s">
        <v>737</v>
      </c>
      <c r="L74" s="9" t="str">
        <f t="shared" si="30"/>
        <v>Yes</v>
      </c>
    </row>
    <row r="75" spans="1:12" x14ac:dyDescent="0.25">
      <c r="A75" s="6" t="s">
        <v>960</v>
      </c>
      <c r="B75" s="48" t="s">
        <v>284</v>
      </c>
      <c r="C75" s="13">
        <v>42.360472639000001</v>
      </c>
      <c r="D75" s="44" t="str">
        <f>IF($B75="N/A","N/A",IF(C75&gt;55,"No",IF(C75&lt;30,"No","Yes")))</f>
        <v>Yes</v>
      </c>
      <c r="E75" s="13">
        <v>35.318359215000001</v>
      </c>
      <c r="F75" s="44" t="str">
        <f>IF($B75="N/A","N/A",IF(E75&gt;55,"No",IF(E75&lt;30,"No","Yes")))</f>
        <v>Yes</v>
      </c>
      <c r="G75" s="13">
        <v>42.238198244000003</v>
      </c>
      <c r="H75" s="44" t="str">
        <f>IF($B75="N/A","N/A",IF(G75&gt;55,"No",IF(G75&lt;30,"No","Yes")))</f>
        <v>Yes</v>
      </c>
      <c r="I75" s="12">
        <v>-16.600000000000001</v>
      </c>
      <c r="J75" s="12">
        <v>19.59</v>
      </c>
      <c r="K75" s="48" t="s">
        <v>737</v>
      </c>
      <c r="L75" s="9" t="str">
        <f t="shared" si="30"/>
        <v>No</v>
      </c>
    </row>
    <row r="76" spans="1:12" ht="13" customHeight="1" x14ac:dyDescent="0.25">
      <c r="A76" s="2" t="s">
        <v>1733</v>
      </c>
      <c r="B76" s="48" t="s">
        <v>278</v>
      </c>
      <c r="C76" s="13">
        <v>1.383066777</v>
      </c>
      <c r="D76" s="44" t="str">
        <f>IF($B76="N/A","N/A",IF(C76&gt;=5,"No",IF(C76&lt;0,"No","Yes")))</f>
        <v>Yes</v>
      </c>
      <c r="E76" s="13">
        <v>1.3521170289</v>
      </c>
      <c r="F76" s="44" t="str">
        <f>IF($B76="N/A","N/A",IF(E76&gt;=5,"No",IF(E76&lt;0,"No","Yes")))</f>
        <v>Yes</v>
      </c>
      <c r="G76" s="13">
        <v>2.7194656489</v>
      </c>
      <c r="H76" s="44" t="str">
        <f>IF($B76="N/A","N/A",IF(G76&gt;=5,"No",IF(G76&lt;0,"No","Yes")))</f>
        <v>Yes</v>
      </c>
      <c r="I76" s="12">
        <v>-2.2400000000000002</v>
      </c>
      <c r="J76" s="12">
        <v>101.1</v>
      </c>
      <c r="K76" s="48" t="s">
        <v>213</v>
      </c>
      <c r="L76" s="9" t="str">
        <f t="shared" si="30"/>
        <v>N/A</v>
      </c>
    </row>
    <row r="77" spans="1:12" ht="13" customHeight="1" x14ac:dyDescent="0.25">
      <c r="A77" s="2" t="s">
        <v>1734</v>
      </c>
      <c r="B77" s="48" t="s">
        <v>213</v>
      </c>
      <c r="C77" s="13">
        <v>0.44589218489999999</v>
      </c>
      <c r="D77" s="48" t="s">
        <v>213</v>
      </c>
      <c r="E77" s="13">
        <v>0.52796950649999996</v>
      </c>
      <c r="F77" s="48" t="s">
        <v>213</v>
      </c>
      <c r="G77" s="13">
        <v>0.60516271600000004</v>
      </c>
      <c r="H77" s="48" t="s">
        <v>213</v>
      </c>
      <c r="I77" s="12">
        <v>18.41</v>
      </c>
      <c r="J77" s="12">
        <v>14.62</v>
      </c>
      <c r="K77" s="48" t="s">
        <v>213</v>
      </c>
      <c r="L77" s="9" t="str">
        <f t="shared" si="30"/>
        <v>N/A</v>
      </c>
    </row>
    <row r="78" spans="1:12" ht="13" customHeight="1" x14ac:dyDescent="0.25">
      <c r="A78" s="2" t="s">
        <v>1735</v>
      </c>
      <c r="B78" s="48" t="s">
        <v>213</v>
      </c>
      <c r="C78" s="13">
        <v>80.233893146</v>
      </c>
      <c r="D78" s="48" t="s">
        <v>213</v>
      </c>
      <c r="E78" s="13">
        <v>78.518079736000004</v>
      </c>
      <c r="F78" s="48" t="s">
        <v>213</v>
      </c>
      <c r="G78" s="13">
        <v>77.551225392000006</v>
      </c>
      <c r="H78" s="48" t="s">
        <v>213</v>
      </c>
      <c r="I78" s="12">
        <v>-2.14</v>
      </c>
      <c r="J78" s="12">
        <v>-1.23</v>
      </c>
      <c r="K78" s="48" t="s">
        <v>213</v>
      </c>
      <c r="L78" s="9" t="str">
        <f t="shared" si="30"/>
        <v>N/A</v>
      </c>
    </row>
    <row r="79" spans="1:12" ht="13" customHeight="1" x14ac:dyDescent="0.25">
      <c r="A79" s="2" t="s">
        <v>1736</v>
      </c>
      <c r="B79" s="48" t="s">
        <v>213</v>
      </c>
      <c r="C79" s="13">
        <v>8.0874696285999992</v>
      </c>
      <c r="D79" s="48" t="s">
        <v>213</v>
      </c>
      <c r="E79" s="13">
        <v>8.2492016070999998</v>
      </c>
      <c r="F79" s="48" t="s">
        <v>213</v>
      </c>
      <c r="G79" s="13">
        <v>11.048613901</v>
      </c>
      <c r="H79" s="48" t="s">
        <v>213</v>
      </c>
      <c r="I79" s="12">
        <v>2</v>
      </c>
      <c r="J79" s="12">
        <v>33.94</v>
      </c>
      <c r="K79" s="48" t="s">
        <v>213</v>
      </c>
      <c r="L79" s="9" t="str">
        <f t="shared" si="30"/>
        <v>N/A</v>
      </c>
    </row>
    <row r="80" spans="1:12" ht="13" customHeight="1" x14ac:dyDescent="0.25">
      <c r="A80" s="2" t="s">
        <v>1737</v>
      </c>
      <c r="B80" s="48" t="s">
        <v>213</v>
      </c>
      <c r="C80" s="13">
        <v>2.3068913038000001</v>
      </c>
      <c r="D80" s="48" t="s">
        <v>213</v>
      </c>
      <c r="E80" s="13">
        <v>2.5728855464999998</v>
      </c>
      <c r="F80" s="48" t="s">
        <v>213</v>
      </c>
      <c r="G80" s="13">
        <v>2.2624548011000001</v>
      </c>
      <c r="H80" s="48" t="s">
        <v>213</v>
      </c>
      <c r="I80" s="12">
        <v>11.53</v>
      </c>
      <c r="J80" s="12">
        <v>-12.1</v>
      </c>
      <c r="K80" s="48" t="s">
        <v>213</v>
      </c>
      <c r="L80" s="9" t="str">
        <f t="shared" si="30"/>
        <v>N/A</v>
      </c>
    </row>
    <row r="81" spans="1:12" ht="13" customHeight="1" x14ac:dyDescent="0.25">
      <c r="A81" s="2" t="s">
        <v>1738</v>
      </c>
      <c r="B81" s="48" t="s">
        <v>213</v>
      </c>
      <c r="C81" s="13">
        <v>0</v>
      </c>
      <c r="D81" s="48" t="s">
        <v>213</v>
      </c>
      <c r="E81" s="13">
        <v>0</v>
      </c>
      <c r="F81" s="48" t="s">
        <v>213</v>
      </c>
      <c r="G81" s="13">
        <v>2.5110485999999999E-3</v>
      </c>
      <c r="H81" s="48" t="s">
        <v>213</v>
      </c>
      <c r="I81" s="12" t="s">
        <v>1745</v>
      </c>
      <c r="J81" s="12" t="s">
        <v>1745</v>
      </c>
      <c r="K81" s="48" t="s">
        <v>213</v>
      </c>
      <c r="L81" s="9" t="str">
        <f t="shared" si="30"/>
        <v>N/A</v>
      </c>
    </row>
    <row r="82" spans="1:12" ht="13" customHeight="1" x14ac:dyDescent="0.25">
      <c r="A82" s="2" t="s">
        <v>1739</v>
      </c>
      <c r="B82" s="48" t="s">
        <v>213</v>
      </c>
      <c r="C82" s="13">
        <v>3.2120257389</v>
      </c>
      <c r="D82" s="48" t="s">
        <v>213</v>
      </c>
      <c r="E82" s="13">
        <v>3.5438343463000002</v>
      </c>
      <c r="F82" s="48" t="s">
        <v>213</v>
      </c>
      <c r="G82" s="13">
        <v>0.75080353560000002</v>
      </c>
      <c r="H82" s="48" t="s">
        <v>213</v>
      </c>
      <c r="I82" s="12">
        <v>10.33</v>
      </c>
      <c r="J82" s="12">
        <v>-78.8</v>
      </c>
      <c r="K82" s="48" t="s">
        <v>213</v>
      </c>
      <c r="L82" s="9" t="str">
        <f t="shared" si="30"/>
        <v>N/A</v>
      </c>
    </row>
    <row r="83" spans="1:12" ht="13" customHeight="1" x14ac:dyDescent="0.25">
      <c r="A83" s="2" t="s">
        <v>1740</v>
      </c>
      <c r="B83" s="48" t="s">
        <v>213</v>
      </c>
      <c r="C83" s="13">
        <v>0</v>
      </c>
      <c r="D83" s="48" t="s">
        <v>213</v>
      </c>
      <c r="E83" s="13">
        <v>0</v>
      </c>
      <c r="F83" s="48" t="s">
        <v>213</v>
      </c>
      <c r="G83" s="13">
        <v>0</v>
      </c>
      <c r="H83" s="48" t="s">
        <v>213</v>
      </c>
      <c r="I83" s="12" t="s">
        <v>1745</v>
      </c>
      <c r="J83" s="12" t="s">
        <v>1745</v>
      </c>
      <c r="K83" s="48" t="s">
        <v>213</v>
      </c>
      <c r="L83" s="9" t="str">
        <f t="shared" si="30"/>
        <v>N/A</v>
      </c>
    </row>
    <row r="84" spans="1:12" ht="13" customHeight="1" x14ac:dyDescent="0.25">
      <c r="A84" s="2" t="s">
        <v>1741</v>
      </c>
      <c r="B84" s="48" t="s">
        <v>213</v>
      </c>
      <c r="C84" s="13">
        <v>4.3307612207000004</v>
      </c>
      <c r="D84" s="48" t="s">
        <v>213</v>
      </c>
      <c r="E84" s="13">
        <v>5.2359122283000001</v>
      </c>
      <c r="F84" s="48" t="s">
        <v>213</v>
      </c>
      <c r="G84" s="13">
        <v>5.0597629570000002</v>
      </c>
      <c r="H84" s="48" t="s">
        <v>213</v>
      </c>
      <c r="I84" s="12">
        <v>20.9</v>
      </c>
      <c r="J84" s="12">
        <v>-3.36</v>
      </c>
      <c r="K84" s="48" t="s">
        <v>213</v>
      </c>
      <c r="L84" s="9" t="str">
        <f t="shared" si="30"/>
        <v>N/A</v>
      </c>
    </row>
    <row r="85" spans="1:12" ht="13" customHeight="1" x14ac:dyDescent="0.25">
      <c r="A85" s="2" t="s">
        <v>1742</v>
      </c>
      <c r="B85" s="48" t="s">
        <v>213</v>
      </c>
      <c r="C85" s="13">
        <v>0</v>
      </c>
      <c r="D85" s="48" t="s">
        <v>213</v>
      </c>
      <c r="E85" s="13">
        <v>0</v>
      </c>
      <c r="F85" s="48" t="s">
        <v>213</v>
      </c>
      <c r="G85" s="13">
        <v>0</v>
      </c>
      <c r="H85" s="48" t="s">
        <v>213</v>
      </c>
      <c r="I85" s="12" t="s">
        <v>1745</v>
      </c>
      <c r="J85" s="12" t="s">
        <v>1745</v>
      </c>
      <c r="K85" s="48" t="s">
        <v>213</v>
      </c>
      <c r="L85" s="9" t="str">
        <f t="shared" si="30"/>
        <v>N/A</v>
      </c>
    </row>
    <row r="86" spans="1:12" ht="13" customHeight="1" x14ac:dyDescent="0.25">
      <c r="A86" s="2" t="s">
        <v>1743</v>
      </c>
      <c r="B86" s="48" t="s">
        <v>213</v>
      </c>
      <c r="C86" s="13">
        <v>0</v>
      </c>
      <c r="D86" s="48" t="s">
        <v>213</v>
      </c>
      <c r="E86" s="13">
        <v>0</v>
      </c>
      <c r="F86" s="48" t="s">
        <v>213</v>
      </c>
      <c r="G86" s="13">
        <v>0</v>
      </c>
      <c r="H86" s="48" t="s">
        <v>213</v>
      </c>
      <c r="I86" s="12" t="s">
        <v>1745</v>
      </c>
      <c r="J86" s="12" t="s">
        <v>1745</v>
      </c>
      <c r="K86" s="48" t="s">
        <v>213</v>
      </c>
      <c r="L86" s="9" t="str">
        <f t="shared" si="30"/>
        <v>N/A</v>
      </c>
    </row>
    <row r="87" spans="1:12" x14ac:dyDescent="0.25">
      <c r="A87" s="2" t="s">
        <v>961</v>
      </c>
      <c r="B87" s="48" t="s">
        <v>213</v>
      </c>
      <c r="C87" s="13">
        <v>88.254612448000003</v>
      </c>
      <c r="D87" s="48" t="s">
        <v>213</v>
      </c>
      <c r="E87" s="13">
        <v>87.678994540000005</v>
      </c>
      <c r="F87" s="48" t="s">
        <v>213</v>
      </c>
      <c r="G87" s="13">
        <v>87.592908799</v>
      </c>
      <c r="H87" s="48" t="s">
        <v>213</v>
      </c>
      <c r="I87" s="12">
        <v>-0.65200000000000002</v>
      </c>
      <c r="J87" s="12">
        <v>-9.8000000000000004E-2</v>
      </c>
      <c r="K87" s="48" t="s">
        <v>213</v>
      </c>
      <c r="L87" s="9" t="str">
        <f t="shared" si="30"/>
        <v>N/A</v>
      </c>
    </row>
    <row r="88" spans="1:12" x14ac:dyDescent="0.25">
      <c r="A88" s="2" t="s">
        <v>962</v>
      </c>
      <c r="B88" s="48" t="s">
        <v>213</v>
      </c>
      <c r="C88" s="13">
        <v>11.745387552</v>
      </c>
      <c r="D88" s="48" t="s">
        <v>213</v>
      </c>
      <c r="E88" s="13">
        <v>12.32100546</v>
      </c>
      <c r="F88" s="48" t="s">
        <v>213</v>
      </c>
      <c r="G88" s="13">
        <v>12.407091201</v>
      </c>
      <c r="H88" s="48" t="s">
        <v>213</v>
      </c>
      <c r="I88" s="12">
        <v>4.9009999999999998</v>
      </c>
      <c r="J88" s="12">
        <v>0.69869999999999999</v>
      </c>
      <c r="K88" s="48" t="s">
        <v>213</v>
      </c>
      <c r="L88" s="9" t="str">
        <f t="shared" si="30"/>
        <v>N/A</v>
      </c>
    </row>
    <row r="89" spans="1:12" x14ac:dyDescent="0.25">
      <c r="A89" s="6" t="s">
        <v>68</v>
      </c>
      <c r="B89" s="48" t="s">
        <v>213</v>
      </c>
      <c r="C89" s="1">
        <v>327</v>
      </c>
      <c r="D89" s="11" t="str">
        <f>IF($B89="N/A","N/A",IF(C89&gt;10,"No",IF(C89&lt;-10,"No","Yes")))</f>
        <v>N/A</v>
      </c>
      <c r="E89" s="1">
        <v>317</v>
      </c>
      <c r="F89" s="11" t="str">
        <f>IF($B89="N/A","N/A",IF(E89&gt;10,"No",IF(E89&lt;-10,"No","Yes")))</f>
        <v>N/A</v>
      </c>
      <c r="G89" s="1">
        <v>251</v>
      </c>
      <c r="H89" s="11" t="str">
        <f>IF($B89="N/A","N/A",IF(G89&gt;10,"No",IF(G89&lt;-10,"No","Yes")))</f>
        <v>N/A</v>
      </c>
      <c r="I89" s="12">
        <v>-3.06</v>
      </c>
      <c r="J89" s="12">
        <v>-20.8</v>
      </c>
      <c r="K89" s="48" t="s">
        <v>737</v>
      </c>
      <c r="L89" s="9" t="str">
        <f t="shared" si="30"/>
        <v>No</v>
      </c>
    </row>
    <row r="90" spans="1:12" x14ac:dyDescent="0.25">
      <c r="A90" s="2" t="s">
        <v>109</v>
      </c>
      <c r="B90" s="48" t="s">
        <v>213</v>
      </c>
      <c r="C90" s="13">
        <v>0</v>
      </c>
      <c r="D90" s="44" t="str">
        <f>IF($B90="N/A","N/A",IF(C90&gt;10,"No",IF(C90&lt;-10,"No","Yes")))</f>
        <v>N/A</v>
      </c>
      <c r="E90" s="13">
        <v>0</v>
      </c>
      <c r="F90" s="44" t="str">
        <f>IF($B90="N/A","N/A",IF(E90&gt;10,"No",IF(E90&lt;-10,"No","Yes")))</f>
        <v>N/A</v>
      </c>
      <c r="G90" s="13">
        <v>0</v>
      </c>
      <c r="H90" s="44" t="str">
        <f>IF($B90="N/A","N/A",IF(G90&gt;10,"No",IF(G90&lt;-10,"No","Yes")))</f>
        <v>N/A</v>
      </c>
      <c r="I90" s="12" t="s">
        <v>1745</v>
      </c>
      <c r="J90" s="12" t="s">
        <v>1745</v>
      </c>
      <c r="K90" s="48" t="s">
        <v>737</v>
      </c>
      <c r="L90" s="9" t="str">
        <f t="shared" si="30"/>
        <v>N/A</v>
      </c>
    </row>
    <row r="91" spans="1:12" x14ac:dyDescent="0.25">
      <c r="A91" s="2" t="s">
        <v>110</v>
      </c>
      <c r="B91" s="48" t="s">
        <v>213</v>
      </c>
      <c r="C91" s="13">
        <v>6.7278287462000002</v>
      </c>
      <c r="D91" s="44" t="str">
        <f>IF($B91="N/A","N/A",IF(C91&gt;10,"No",IF(C91&lt;-10,"No","Yes")))</f>
        <v>N/A</v>
      </c>
      <c r="E91" s="13">
        <v>5.0473186119999998</v>
      </c>
      <c r="F91" s="44" t="str">
        <f>IF($B91="N/A","N/A",IF(E91&gt;10,"No",IF(E91&lt;-10,"No","Yes")))</f>
        <v>N/A</v>
      </c>
      <c r="G91" s="13">
        <v>3.1872509959999999</v>
      </c>
      <c r="H91" s="44" t="str">
        <f>IF($B91="N/A","N/A",IF(G91&gt;10,"No",IF(G91&lt;-10,"No","Yes")))</f>
        <v>N/A</v>
      </c>
      <c r="I91" s="12">
        <v>-25</v>
      </c>
      <c r="J91" s="12">
        <v>-36.9</v>
      </c>
      <c r="K91" s="48" t="s">
        <v>737</v>
      </c>
      <c r="L91" s="9" t="str">
        <f t="shared" si="30"/>
        <v>No</v>
      </c>
    </row>
    <row r="92" spans="1:12" x14ac:dyDescent="0.25">
      <c r="A92" s="4" t="s">
        <v>7</v>
      </c>
      <c r="B92" s="48" t="s">
        <v>213</v>
      </c>
      <c r="C92" s="13">
        <v>0.16554081109999999</v>
      </c>
      <c r="D92" s="11" t="str">
        <f>IF($B92="N/A","N/A",IF(C92&gt;10,"No",IF(C92&lt;-10,"No","Yes")))</f>
        <v>N/A</v>
      </c>
      <c r="E92" s="13">
        <v>0.18285773150000001</v>
      </c>
      <c r="F92" s="11" t="str">
        <f>IF($B92="N/A","N/A",IF(E92&gt;10,"No",IF(E92&lt;-10,"No","Yes")))</f>
        <v>N/A</v>
      </c>
      <c r="G92" s="13">
        <v>0.18832864599999999</v>
      </c>
      <c r="H92" s="11" t="str">
        <f>IF($B92="N/A","N/A",IF(G92&gt;10,"No",IF(G92&lt;-10,"No","Yes")))</f>
        <v>N/A</v>
      </c>
      <c r="I92" s="12">
        <v>10.46</v>
      </c>
      <c r="J92" s="12">
        <v>2.992</v>
      </c>
      <c r="K92" s="48" t="s">
        <v>738</v>
      </c>
      <c r="L92" s="9" t="str">
        <f t="shared" si="30"/>
        <v>Yes</v>
      </c>
    </row>
    <row r="93" spans="1:12" x14ac:dyDescent="0.25">
      <c r="A93" s="4" t="s">
        <v>180</v>
      </c>
      <c r="B93" s="48" t="s">
        <v>213</v>
      </c>
      <c r="C93" s="13">
        <v>58.425226283999997</v>
      </c>
      <c r="D93" s="11" t="str">
        <f t="shared" ref="D93:D94" si="31">IF($B93="N/A","N/A",IF(C93&gt;10,"No",IF(C93&lt;-10,"No","Yes")))</f>
        <v>N/A</v>
      </c>
      <c r="E93" s="13">
        <v>58.130730401000001</v>
      </c>
      <c r="F93" s="11" t="str">
        <f t="shared" ref="F93:F94" si="32">IF($B93="N/A","N/A",IF(E93&gt;10,"No",IF(E93&lt;-10,"No","Yes")))</f>
        <v>N/A</v>
      </c>
      <c r="G93" s="13">
        <v>58.075532342000002</v>
      </c>
      <c r="H93" s="11" t="str">
        <f t="shared" ref="H93:H94" si="33">IF($B93="N/A","N/A",IF(G93&gt;10,"No",IF(G93&lt;-10,"No","Yes")))</f>
        <v>N/A</v>
      </c>
      <c r="I93" s="12">
        <v>-0.504</v>
      </c>
      <c r="J93" s="12">
        <v>-9.5000000000000001E-2</v>
      </c>
      <c r="K93" s="48" t="s">
        <v>737</v>
      </c>
      <c r="L93" s="9" t="str">
        <f>IF(J93="Div by 0", "N/A", IF(OR(J93="N/A",K93="N/A"),"N/A", IF(J93&gt;VALUE(MID(K93,1,2)), "No", IF(J93&lt;-1*VALUE(MID(K93,1,2)), "No", "Yes"))))</f>
        <v>Yes</v>
      </c>
    </row>
    <row r="94" spans="1:12" x14ac:dyDescent="0.25">
      <c r="A94" s="4" t="s">
        <v>181</v>
      </c>
      <c r="B94" s="48" t="s">
        <v>213</v>
      </c>
      <c r="C94" s="13">
        <v>41.574773716000003</v>
      </c>
      <c r="D94" s="11" t="str">
        <f t="shared" si="31"/>
        <v>N/A</v>
      </c>
      <c r="E94" s="13">
        <v>41.869269598999999</v>
      </c>
      <c r="F94" s="11" t="str">
        <f t="shared" si="32"/>
        <v>N/A</v>
      </c>
      <c r="G94" s="13">
        <v>41.924467657999998</v>
      </c>
      <c r="H94" s="11" t="str">
        <f t="shared" si="33"/>
        <v>N/A</v>
      </c>
      <c r="I94" s="12">
        <v>0.70840000000000003</v>
      </c>
      <c r="J94" s="12">
        <v>0.1318</v>
      </c>
      <c r="K94" s="48" t="s">
        <v>737</v>
      </c>
      <c r="L94" s="9" t="str">
        <f>IF(J94="Div by 0", "N/A", IF(OR(J94="N/A",K94="N/A"),"N/A", IF(J94&gt;VALUE(MID(K94,1,2)), "No", IF(J94&lt;-1*VALUE(MID(K94,1,2)), "No", "Yes"))))</f>
        <v>Yes</v>
      </c>
    </row>
    <row r="95" spans="1:12" x14ac:dyDescent="0.25">
      <c r="A95" s="2" t="s">
        <v>8</v>
      </c>
      <c r="B95" s="48" t="s">
        <v>285</v>
      </c>
      <c r="C95" s="13">
        <v>5.6791178276999998</v>
      </c>
      <c r="D95" s="44" t="str">
        <f>IF($B95="N/A","N/A",IF(C95&gt;10,"No",IF(C95&lt;5,"No","Yes")))</f>
        <v>Yes</v>
      </c>
      <c r="E95" s="13">
        <v>5.5501184712000002</v>
      </c>
      <c r="F95" s="44" t="str">
        <f>IF($B95="N/A","N/A",IF(E95&gt;10,"No",IF(E95&lt;5,"No","Yes")))</f>
        <v>Yes</v>
      </c>
      <c r="G95" s="13">
        <v>5.6875251105000002</v>
      </c>
      <c r="H95" s="44" t="str">
        <f t="shared" ref="H95:H98" si="34">IF($B95="N/A","N/A",IF(G95&gt;10,"No",IF(G95&lt;5,"No","Yes")))</f>
        <v>Yes</v>
      </c>
      <c r="I95" s="12">
        <v>-2.27</v>
      </c>
      <c r="J95" s="12">
        <v>2.476</v>
      </c>
      <c r="K95" s="48" t="s">
        <v>738</v>
      </c>
      <c r="L95" s="9" t="str">
        <f t="shared" si="30"/>
        <v>Yes</v>
      </c>
    </row>
    <row r="96" spans="1:12" x14ac:dyDescent="0.25">
      <c r="A96" s="2" t="s">
        <v>149</v>
      </c>
      <c r="B96" s="48" t="s">
        <v>285</v>
      </c>
      <c r="C96" s="13">
        <v>4.8620938242999996</v>
      </c>
      <c r="D96" s="44" t="str">
        <f>IF($B96="N/A","N/A",IF(C96&gt;10,"No",IF(C96&lt;5,"No","Yes")))</f>
        <v>No</v>
      </c>
      <c r="E96" s="13">
        <v>4.8367157720999998</v>
      </c>
      <c r="F96" s="44" t="str">
        <f t="shared" ref="F96:F98" si="35">IF($B96="N/A","N/A",IF(E96&gt;10,"No",IF(E96&lt;5,"No","Yes")))</f>
        <v>No</v>
      </c>
      <c r="G96" s="13">
        <v>4.7358376858</v>
      </c>
      <c r="H96" s="44" t="str">
        <f t="shared" si="34"/>
        <v>No</v>
      </c>
      <c r="I96" s="12">
        <v>-0.52200000000000002</v>
      </c>
      <c r="J96" s="12">
        <v>-2.09</v>
      </c>
      <c r="K96" s="48" t="s">
        <v>738</v>
      </c>
      <c r="L96" s="9" t="str">
        <f t="shared" si="30"/>
        <v>Yes</v>
      </c>
    </row>
    <row r="97" spans="1:12" x14ac:dyDescent="0.25">
      <c r="A97" s="2" t="s">
        <v>150</v>
      </c>
      <c r="B97" s="48" t="s">
        <v>285</v>
      </c>
      <c r="C97" s="13">
        <v>5.4548367287000001</v>
      </c>
      <c r="D97" s="44" t="str">
        <f>IF($B97="N/A","N/A",IF(C97&gt;10,"No",IF(C97&lt;5,"No","Yes")))</f>
        <v>Yes</v>
      </c>
      <c r="E97" s="13">
        <v>5.3621098177000004</v>
      </c>
      <c r="F97" s="44" t="str">
        <f t="shared" si="35"/>
        <v>Yes</v>
      </c>
      <c r="G97" s="13">
        <v>5.4590196865999996</v>
      </c>
      <c r="H97" s="44" t="str">
        <f t="shared" si="34"/>
        <v>Yes</v>
      </c>
      <c r="I97" s="12">
        <v>-1.7</v>
      </c>
      <c r="J97" s="12">
        <v>1.8069999999999999</v>
      </c>
      <c r="K97" s="48" t="s">
        <v>738</v>
      </c>
      <c r="L97" s="9" t="str">
        <f t="shared" si="30"/>
        <v>Yes</v>
      </c>
    </row>
    <row r="98" spans="1:12" x14ac:dyDescent="0.25">
      <c r="A98" s="2" t="s">
        <v>151</v>
      </c>
      <c r="B98" s="48" t="s">
        <v>285</v>
      </c>
      <c r="C98" s="13">
        <v>5.7164980107999996</v>
      </c>
      <c r="D98" s="44" t="str">
        <f>IF($B98="N/A","N/A",IF(C98&gt;10,"No",IF(C98&lt;5,"No","Yes")))</f>
        <v>Yes</v>
      </c>
      <c r="E98" s="13">
        <v>5.5861749252999999</v>
      </c>
      <c r="F98" s="44" t="str">
        <f t="shared" si="35"/>
        <v>Yes</v>
      </c>
      <c r="G98" s="13">
        <v>5.7101245479999996</v>
      </c>
      <c r="H98" s="44" t="str">
        <f t="shared" si="34"/>
        <v>Yes</v>
      </c>
      <c r="I98" s="12">
        <v>-2.2799999999999998</v>
      </c>
      <c r="J98" s="12">
        <v>2.2189999999999999</v>
      </c>
      <c r="K98" s="48" t="s">
        <v>738</v>
      </c>
      <c r="L98" s="9" t="str">
        <f t="shared" si="30"/>
        <v>Yes</v>
      </c>
    </row>
    <row r="99" spans="1:12" x14ac:dyDescent="0.25">
      <c r="A99" s="2" t="s">
        <v>963</v>
      </c>
      <c r="B99" s="48" t="s">
        <v>213</v>
      </c>
      <c r="C99" s="1">
        <v>476</v>
      </c>
      <c r="D99" s="11" t="str">
        <f t="shared" ref="D99:D110" si="36">IF($B99="N/A","N/A",IF(C99&gt;10,"No",IF(C99&lt;-10,"No","Yes")))</f>
        <v>N/A</v>
      </c>
      <c r="E99" s="1">
        <v>459</v>
      </c>
      <c r="F99" s="11" t="str">
        <f t="shared" ref="F99:F110" si="37">IF($B99="N/A","N/A",IF(E99&gt;10,"No",IF(E99&lt;-10,"No","Yes")))</f>
        <v>N/A</v>
      </c>
      <c r="G99" s="1">
        <v>569</v>
      </c>
      <c r="H99" s="11" t="str">
        <f t="shared" ref="H99:H110" si="38">IF($B99="N/A","N/A",IF(G99&gt;10,"No",IF(G99&lt;-10,"No","Yes")))</f>
        <v>N/A</v>
      </c>
      <c r="I99" s="12">
        <v>-3.57</v>
      </c>
      <c r="J99" s="12">
        <v>23.97</v>
      </c>
      <c r="K99" s="45" t="s">
        <v>737</v>
      </c>
      <c r="L99" s="9" t="str">
        <f t="shared" si="30"/>
        <v>No</v>
      </c>
    </row>
    <row r="100" spans="1:12" x14ac:dyDescent="0.25">
      <c r="A100" s="2" t="s">
        <v>964</v>
      </c>
      <c r="B100" s="48" t="s">
        <v>213</v>
      </c>
      <c r="C100" s="1">
        <v>105</v>
      </c>
      <c r="D100" s="11" t="str">
        <f t="shared" si="36"/>
        <v>N/A</v>
      </c>
      <c r="E100" s="1">
        <v>93</v>
      </c>
      <c r="F100" s="11" t="str">
        <f t="shared" si="37"/>
        <v>N/A</v>
      </c>
      <c r="G100" s="1">
        <v>104</v>
      </c>
      <c r="H100" s="11" t="str">
        <f t="shared" si="38"/>
        <v>N/A</v>
      </c>
      <c r="I100" s="12">
        <v>-11.4</v>
      </c>
      <c r="J100" s="12">
        <v>11.83</v>
      </c>
      <c r="K100" s="45" t="s">
        <v>737</v>
      </c>
      <c r="L100" s="9" t="str">
        <f t="shared" si="30"/>
        <v>No</v>
      </c>
    </row>
    <row r="101" spans="1:12" x14ac:dyDescent="0.25">
      <c r="A101" s="2" t="s">
        <v>1</v>
      </c>
      <c r="B101" s="48" t="s">
        <v>213</v>
      </c>
      <c r="C101" s="13">
        <v>83.459268949999995</v>
      </c>
      <c r="D101" s="11" t="str">
        <f t="shared" si="36"/>
        <v>N/A</v>
      </c>
      <c r="E101" s="13">
        <v>82.641392808999996</v>
      </c>
      <c r="F101" s="11" t="str">
        <f t="shared" si="37"/>
        <v>N/A</v>
      </c>
      <c r="G101" s="13">
        <v>90.571012455000002</v>
      </c>
      <c r="H101" s="11" t="str">
        <f t="shared" si="38"/>
        <v>N/A</v>
      </c>
      <c r="I101" s="12">
        <v>-0.98</v>
      </c>
      <c r="J101" s="12">
        <v>9.5950000000000006</v>
      </c>
      <c r="K101" s="48" t="s">
        <v>738</v>
      </c>
      <c r="L101" s="9" t="str">
        <f t="shared" si="30"/>
        <v>Yes</v>
      </c>
    </row>
    <row r="102" spans="1:12" x14ac:dyDescent="0.25">
      <c r="A102" s="2" t="s">
        <v>69</v>
      </c>
      <c r="B102" s="48" t="s">
        <v>213</v>
      </c>
      <c r="C102" s="13">
        <v>99.136221126999999</v>
      </c>
      <c r="D102" s="11" t="str">
        <f t="shared" si="36"/>
        <v>N/A</v>
      </c>
      <c r="E102" s="13">
        <v>98.588257291999994</v>
      </c>
      <c r="F102" s="11" t="str">
        <f t="shared" si="37"/>
        <v>N/A</v>
      </c>
      <c r="G102" s="13">
        <v>98.242257894999995</v>
      </c>
      <c r="H102" s="11" t="str">
        <f t="shared" si="38"/>
        <v>N/A</v>
      </c>
      <c r="I102" s="12">
        <v>-0.55300000000000005</v>
      </c>
      <c r="J102" s="12">
        <v>-0.35099999999999998</v>
      </c>
      <c r="K102" s="48" t="s">
        <v>738</v>
      </c>
      <c r="L102" s="9" t="str">
        <f t="shared" si="30"/>
        <v>Yes</v>
      </c>
    </row>
    <row r="103" spans="1:12" x14ac:dyDescent="0.25">
      <c r="A103" s="4" t="s">
        <v>70</v>
      </c>
      <c r="B103" s="48" t="s">
        <v>213</v>
      </c>
      <c r="C103" s="1">
        <v>35261</v>
      </c>
      <c r="D103" s="11" t="str">
        <f t="shared" si="36"/>
        <v>N/A</v>
      </c>
      <c r="E103" s="1">
        <v>36706</v>
      </c>
      <c r="F103" s="11" t="str">
        <f t="shared" si="37"/>
        <v>N/A</v>
      </c>
      <c r="G103" s="1">
        <v>37623</v>
      </c>
      <c r="H103" s="11" t="str">
        <f t="shared" si="38"/>
        <v>N/A</v>
      </c>
      <c r="I103" s="12">
        <v>4.0979999999999999</v>
      </c>
      <c r="J103" s="12">
        <v>2.4980000000000002</v>
      </c>
      <c r="K103" s="48" t="s">
        <v>737</v>
      </c>
      <c r="L103" s="9" t="str">
        <f t="shared" si="30"/>
        <v>Yes</v>
      </c>
    </row>
    <row r="104" spans="1:12" x14ac:dyDescent="0.25">
      <c r="A104" s="2" t="s">
        <v>689</v>
      </c>
      <c r="B104" s="48" t="s">
        <v>213</v>
      </c>
      <c r="C104" s="13">
        <v>2.2064036753999998</v>
      </c>
      <c r="D104" s="11" t="str">
        <f t="shared" si="36"/>
        <v>N/A</v>
      </c>
      <c r="E104" s="13">
        <v>2.1168201384000001</v>
      </c>
      <c r="F104" s="11" t="str">
        <f t="shared" si="37"/>
        <v>N/A</v>
      </c>
      <c r="G104" s="13">
        <v>1.9589081147</v>
      </c>
      <c r="H104" s="11" t="str">
        <f t="shared" si="38"/>
        <v>N/A</v>
      </c>
      <c r="I104" s="12">
        <v>-4.0599999999999996</v>
      </c>
      <c r="J104" s="12">
        <v>-7.46</v>
      </c>
      <c r="K104" s="48" t="s">
        <v>738</v>
      </c>
      <c r="L104" s="9" t="str">
        <f t="shared" ref="L104:L110" si="39">IF(J104="Div by 0", "N/A", IF(K104="N/A","N/A", IF(J104&gt;VALUE(MID(K104,1,2)), "No", IF(J104&lt;-1*VALUE(MID(K104,1,2)), "No", "Yes"))))</f>
        <v>Yes</v>
      </c>
    </row>
    <row r="105" spans="1:12" x14ac:dyDescent="0.25">
      <c r="A105" s="2" t="s">
        <v>688</v>
      </c>
      <c r="B105" s="48" t="s">
        <v>213</v>
      </c>
      <c r="C105" s="13">
        <v>0.4140551885</v>
      </c>
      <c r="D105" s="11" t="str">
        <f t="shared" si="36"/>
        <v>N/A</v>
      </c>
      <c r="E105" s="13">
        <v>0.41137688659999999</v>
      </c>
      <c r="F105" s="11" t="str">
        <f t="shared" si="37"/>
        <v>N/A</v>
      </c>
      <c r="G105" s="13">
        <v>0.40932408370000001</v>
      </c>
      <c r="H105" s="11" t="str">
        <f t="shared" si="38"/>
        <v>N/A</v>
      </c>
      <c r="I105" s="12">
        <v>-0.64700000000000002</v>
      </c>
      <c r="J105" s="12">
        <v>-0.499</v>
      </c>
      <c r="K105" s="48" t="s">
        <v>738</v>
      </c>
      <c r="L105" s="9" t="str">
        <f t="shared" si="39"/>
        <v>Yes</v>
      </c>
    </row>
    <row r="106" spans="1:12" x14ac:dyDescent="0.25">
      <c r="A106" s="2" t="s">
        <v>687</v>
      </c>
      <c r="B106" s="48" t="s">
        <v>213</v>
      </c>
      <c r="C106" s="13">
        <v>97.379541136</v>
      </c>
      <c r="D106" s="11" t="str">
        <f t="shared" si="36"/>
        <v>N/A</v>
      </c>
      <c r="E106" s="13">
        <v>97.471802975000003</v>
      </c>
      <c r="F106" s="11" t="str">
        <f t="shared" si="37"/>
        <v>N/A</v>
      </c>
      <c r="G106" s="13">
        <v>97.631767801999999</v>
      </c>
      <c r="H106" s="11" t="str">
        <f t="shared" si="38"/>
        <v>N/A</v>
      </c>
      <c r="I106" s="12">
        <v>9.4700000000000006E-2</v>
      </c>
      <c r="J106" s="12">
        <v>0.1641</v>
      </c>
      <c r="K106" s="48" t="s">
        <v>738</v>
      </c>
      <c r="L106" s="9" t="str">
        <f t="shared" si="39"/>
        <v>Yes</v>
      </c>
    </row>
    <row r="107" spans="1:12" ht="25" x14ac:dyDescent="0.25">
      <c r="A107" s="4" t="s">
        <v>965</v>
      </c>
      <c r="B107" s="48" t="s">
        <v>213</v>
      </c>
      <c r="C107" s="13">
        <v>58.371826022</v>
      </c>
      <c r="D107" s="11" t="str">
        <f t="shared" si="36"/>
        <v>N/A</v>
      </c>
      <c r="E107" s="13">
        <v>57.981353661999997</v>
      </c>
      <c r="F107" s="11" t="str">
        <f t="shared" si="37"/>
        <v>N/A</v>
      </c>
      <c r="G107" s="13">
        <v>57.776717556999998</v>
      </c>
      <c r="H107" s="11" t="str">
        <f t="shared" si="38"/>
        <v>N/A</v>
      </c>
      <c r="I107" s="12">
        <v>-0.66900000000000004</v>
      </c>
      <c r="J107" s="12">
        <v>-0.35299999999999998</v>
      </c>
      <c r="K107" s="48" t="s">
        <v>738</v>
      </c>
      <c r="L107" s="9" t="str">
        <f t="shared" si="39"/>
        <v>Yes</v>
      </c>
    </row>
    <row r="108" spans="1:12" ht="25" x14ac:dyDescent="0.25">
      <c r="A108" s="4" t="s">
        <v>966</v>
      </c>
      <c r="B108" s="48" t="s">
        <v>213</v>
      </c>
      <c r="C108" s="13">
        <v>39.628334178999999</v>
      </c>
      <c r="D108" s="11" t="str">
        <f t="shared" si="36"/>
        <v>N/A</v>
      </c>
      <c r="E108" s="13">
        <v>39.991758525000002</v>
      </c>
      <c r="F108" s="11" t="str">
        <f t="shared" si="37"/>
        <v>N/A</v>
      </c>
      <c r="G108" s="13">
        <v>40.176777821999998</v>
      </c>
      <c r="H108" s="11" t="str">
        <f t="shared" si="38"/>
        <v>N/A</v>
      </c>
      <c r="I108" s="12">
        <v>0.91710000000000003</v>
      </c>
      <c r="J108" s="12">
        <v>0.46260000000000001</v>
      </c>
      <c r="K108" s="48" t="s">
        <v>738</v>
      </c>
      <c r="L108" s="9" t="str">
        <f t="shared" si="39"/>
        <v>Yes</v>
      </c>
    </row>
    <row r="109" spans="1:12" ht="25" x14ac:dyDescent="0.25">
      <c r="A109" s="4" t="s">
        <v>967</v>
      </c>
      <c r="B109" s="48" t="s">
        <v>213</v>
      </c>
      <c r="C109" s="13">
        <v>0.97455477530000001</v>
      </c>
      <c r="D109" s="11" t="str">
        <f t="shared" si="36"/>
        <v>N/A</v>
      </c>
      <c r="E109" s="13">
        <v>0.96322241679999998</v>
      </c>
      <c r="F109" s="11" t="str">
        <f t="shared" si="37"/>
        <v>N/A</v>
      </c>
      <c r="G109" s="13">
        <v>0.98182000800000002</v>
      </c>
      <c r="H109" s="11" t="str">
        <f t="shared" si="38"/>
        <v>N/A</v>
      </c>
      <c r="I109" s="12">
        <v>-1.1599999999999999</v>
      </c>
      <c r="J109" s="12">
        <v>1.931</v>
      </c>
      <c r="K109" s="48" t="s">
        <v>738</v>
      </c>
      <c r="L109" s="9" t="str">
        <f t="shared" si="39"/>
        <v>Yes</v>
      </c>
    </row>
    <row r="110" spans="1:12" ht="25" x14ac:dyDescent="0.25">
      <c r="A110" s="4" t="s">
        <v>968</v>
      </c>
      <c r="B110" s="48" t="s">
        <v>213</v>
      </c>
      <c r="C110" s="13">
        <v>1.0252850239</v>
      </c>
      <c r="D110" s="11" t="str">
        <f t="shared" si="36"/>
        <v>N/A</v>
      </c>
      <c r="E110" s="13">
        <v>1.0636653961</v>
      </c>
      <c r="F110" s="11" t="str">
        <f t="shared" si="37"/>
        <v>N/A</v>
      </c>
      <c r="G110" s="13">
        <v>1.0646846123</v>
      </c>
      <c r="H110" s="11" t="str">
        <f t="shared" si="38"/>
        <v>N/A</v>
      </c>
      <c r="I110" s="12">
        <v>3.7429999999999999</v>
      </c>
      <c r="J110" s="12">
        <v>9.5799999999999996E-2</v>
      </c>
      <c r="K110" s="48" t="s">
        <v>738</v>
      </c>
      <c r="L110" s="9" t="str">
        <f t="shared" si="39"/>
        <v>Yes</v>
      </c>
    </row>
    <row r="111" spans="1:12" x14ac:dyDescent="0.25">
      <c r="A111" s="2" t="s">
        <v>969</v>
      </c>
      <c r="B111" s="48" t="s">
        <v>286</v>
      </c>
      <c r="C111" s="13">
        <v>99.992144848999999</v>
      </c>
      <c r="D111" s="44" t="str">
        <f>IF($B111="N/A","N/A",IF(C111&gt;=99,"Yes","No"))</f>
        <v>Yes</v>
      </c>
      <c r="E111" s="13">
        <v>100</v>
      </c>
      <c r="F111" s="44" t="str">
        <f>IF($B111="N/A","N/A",IF(E111&gt;=99,"Yes","No"))</f>
        <v>Yes</v>
      </c>
      <c r="G111" s="13">
        <v>99.992747842</v>
      </c>
      <c r="H111" s="44" t="str">
        <f>IF($B111="N/A","N/A",IF(G111&gt;=99,"Yes","No"))</f>
        <v>Yes</v>
      </c>
      <c r="I111" s="12">
        <v>7.9000000000000008E-3</v>
      </c>
      <c r="J111" s="12">
        <v>-7.0000000000000001E-3</v>
      </c>
      <c r="K111" s="48" t="s">
        <v>737</v>
      </c>
      <c r="L111" s="9" t="str">
        <f t="shared" ref="L111:L145" si="40">IF(J111="Div by 0", "N/A", IF(K111="N/A","N/A", IF(J111&gt;VALUE(MID(K111,1,2)), "No", IF(J111&lt;-1*VALUE(MID(K111,1,2)), "No", "Yes"))))</f>
        <v>Yes</v>
      </c>
    </row>
    <row r="112" spans="1:12" x14ac:dyDescent="0.25">
      <c r="A112" s="2" t="s">
        <v>970</v>
      </c>
      <c r="B112" s="48" t="s">
        <v>213</v>
      </c>
      <c r="C112" s="13">
        <v>2.5028092756999998</v>
      </c>
      <c r="D112" s="44" t="str">
        <f>IF($B112="N/A","N/A",IF(C112&gt;10,"No",IF(C112&lt;-10,"No","Yes")))</f>
        <v>N/A</v>
      </c>
      <c r="E112" s="13">
        <v>1.8967822931</v>
      </c>
      <c r="F112" s="44" t="str">
        <f>IF($B112="N/A","N/A",IF(E112&gt;10,"No",IF(E112&lt;-10,"No","Yes")))</f>
        <v>N/A</v>
      </c>
      <c r="G112" s="13">
        <v>2.4462399796000001</v>
      </c>
      <c r="H112" s="44" t="str">
        <f>IF($B112="N/A","N/A",IF(G112&gt;10,"No",IF(G112&lt;-10,"No","Yes")))</f>
        <v>N/A</v>
      </c>
      <c r="I112" s="12">
        <v>-24.2</v>
      </c>
      <c r="J112" s="12">
        <v>28.97</v>
      </c>
      <c r="K112" s="48" t="s">
        <v>737</v>
      </c>
      <c r="L112" s="9" t="str">
        <f t="shared" si="40"/>
        <v>No</v>
      </c>
    </row>
    <row r="113" spans="1:12" x14ac:dyDescent="0.25">
      <c r="A113" s="3" t="s">
        <v>971</v>
      </c>
      <c r="B113" s="48" t="s">
        <v>280</v>
      </c>
      <c r="C113" s="8">
        <v>99.997958308999998</v>
      </c>
      <c r="D113" s="44" t="str">
        <f>IF($B113="N/A","N/A",IF(C113&gt;=98,"Yes","No"))</f>
        <v>Yes</v>
      </c>
      <c r="E113" s="8">
        <v>99.998036995999996</v>
      </c>
      <c r="F113" s="44" t="str">
        <f>IF($B113="N/A","N/A",IF(E113&gt;=98,"Yes","No"))</f>
        <v>Yes</v>
      </c>
      <c r="G113" s="8">
        <v>99.813734335000007</v>
      </c>
      <c r="H113" s="44" t="str">
        <f>IF($B113="N/A","N/A",IF(G113&gt;=98,"Yes","No"))</f>
        <v>Yes</v>
      </c>
      <c r="I113" s="12">
        <v>1E-4</v>
      </c>
      <c r="J113" s="12">
        <v>-0.184</v>
      </c>
      <c r="K113" s="45" t="s">
        <v>737</v>
      </c>
      <c r="L113" s="9" t="str">
        <f t="shared" si="40"/>
        <v>Yes</v>
      </c>
    </row>
    <row r="114" spans="1:12" x14ac:dyDescent="0.25">
      <c r="A114" s="3" t="s">
        <v>972</v>
      </c>
      <c r="B114" s="48" t="s">
        <v>287</v>
      </c>
      <c r="C114" s="8">
        <v>96.286962958000004</v>
      </c>
      <c r="D114" s="44" t="str">
        <f>IF($B114="N/A","N/A",IF(C114&gt;=80,"Yes","No"))</f>
        <v>Yes</v>
      </c>
      <c r="E114" s="8">
        <v>96.460153583999997</v>
      </c>
      <c r="F114" s="44" t="str">
        <f>IF($B114="N/A","N/A",IF(E114&gt;=80,"Yes","No"))</f>
        <v>Yes</v>
      </c>
      <c r="G114" s="8">
        <v>95.172132328000004</v>
      </c>
      <c r="H114" s="44" t="str">
        <f>IF($B114="N/A","N/A",IF(G114&gt;=80,"Yes","No"))</f>
        <v>Yes</v>
      </c>
      <c r="I114" s="12">
        <v>0.1799</v>
      </c>
      <c r="J114" s="12">
        <v>-1.34</v>
      </c>
      <c r="K114" s="45" t="s">
        <v>737</v>
      </c>
      <c r="L114" s="9" t="str">
        <f t="shared" si="40"/>
        <v>Yes</v>
      </c>
    </row>
    <row r="115" spans="1:12" ht="25" x14ac:dyDescent="0.25">
      <c r="A115" s="2" t="s">
        <v>973</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736</v>
      </c>
      <c r="L115" s="9" t="str">
        <f t="shared" si="40"/>
        <v>Yes</v>
      </c>
    </row>
    <row r="116" spans="1:12" ht="25" x14ac:dyDescent="0.25">
      <c r="A116" s="3" t="s">
        <v>974</v>
      </c>
      <c r="B116" s="48" t="s">
        <v>288</v>
      </c>
      <c r="C116" s="13">
        <v>100</v>
      </c>
      <c r="D116" s="44" t="str">
        <f>IF($B116="N/A","N/A",IF(C116&gt;=100,"Yes","No"))</f>
        <v>Yes</v>
      </c>
      <c r="E116" s="13">
        <v>100</v>
      </c>
      <c r="F116" s="44" t="str">
        <f t="shared" si="41"/>
        <v>Yes</v>
      </c>
      <c r="G116" s="13">
        <v>100</v>
      </c>
      <c r="H116" s="44" t="str">
        <f t="shared" si="42"/>
        <v>Yes</v>
      </c>
      <c r="I116" s="12">
        <v>0</v>
      </c>
      <c r="J116" s="12">
        <v>0</v>
      </c>
      <c r="K116" s="45" t="s">
        <v>736</v>
      </c>
      <c r="L116" s="9" t="str">
        <f t="shared" si="40"/>
        <v>Yes</v>
      </c>
    </row>
    <row r="117" spans="1:12" ht="25" x14ac:dyDescent="0.25">
      <c r="A117" s="2" t="s">
        <v>975</v>
      </c>
      <c r="B117" s="48" t="s">
        <v>213</v>
      </c>
      <c r="C117" s="13">
        <v>25.130844213</v>
      </c>
      <c r="D117" s="36" t="s">
        <v>739</v>
      </c>
      <c r="E117" s="13">
        <v>25.559968130000001</v>
      </c>
      <c r="F117" s="36" t="s">
        <v>739</v>
      </c>
      <c r="G117" s="13">
        <v>11.713578844000001</v>
      </c>
      <c r="H117" s="44" t="str">
        <f>IF($B117="N/A","N/A",IF(G117&lt;100,"No",IF(G117=100,"No","Yes")))</f>
        <v>N/A</v>
      </c>
      <c r="I117" s="12">
        <v>1.708</v>
      </c>
      <c r="J117" s="12">
        <v>-54.2</v>
      </c>
      <c r="K117" s="45" t="s">
        <v>736</v>
      </c>
      <c r="L117" s="9" t="str">
        <f t="shared" si="40"/>
        <v>No</v>
      </c>
    </row>
    <row r="118" spans="1:12" ht="25" x14ac:dyDescent="0.25">
      <c r="A118" s="2" t="s">
        <v>976</v>
      </c>
      <c r="B118" s="35" t="s">
        <v>213</v>
      </c>
      <c r="C118" s="13">
        <v>21.637002295999999</v>
      </c>
      <c r="D118" s="44" t="str">
        <f>IF($B118="N/A","N/A",IF(C118&gt;10,"No",IF(C118&lt;-10,"No","Yes")))</f>
        <v>N/A</v>
      </c>
      <c r="E118" s="13">
        <v>22.456764626999998</v>
      </c>
      <c r="F118" s="44" t="str">
        <f>IF($B118="N/A","N/A",IF(E118&gt;10,"No",IF(E118&lt;-10,"No","Yes")))</f>
        <v>N/A</v>
      </c>
      <c r="G118" s="13">
        <v>22.339970224000002</v>
      </c>
      <c r="H118" s="44" t="str">
        <f>IF($B118="N/A","N/A",IF(G118&gt;10,"No",IF(G118&lt;-10,"No","Yes")))</f>
        <v>N/A</v>
      </c>
      <c r="I118" s="12">
        <v>3.7890000000000001</v>
      </c>
      <c r="J118" s="12">
        <v>-0.52</v>
      </c>
      <c r="K118" s="45" t="s">
        <v>736</v>
      </c>
      <c r="L118" s="9" t="str">
        <f>IF(J118="Div by 0", "N/A", IF(OR(J118="N/A",K118="N/A"),"N/A", IF(J118&gt;VALUE(MID(K118,1,2)), "No", IF(J118&lt;-1*VALUE(MID(K118,1,2)), "No", "Yes"))))</f>
        <v>Yes</v>
      </c>
    </row>
    <row r="119" spans="1:12" x14ac:dyDescent="0.25">
      <c r="A119" s="7" t="s">
        <v>100</v>
      </c>
      <c r="B119" s="35" t="s">
        <v>213</v>
      </c>
      <c r="C119" s="36">
        <v>25461</v>
      </c>
      <c r="D119" s="44" t="str">
        <f t="shared" ref="D119:D145" si="43">IF($B119="N/A","N/A",IF(C119&gt;10,"No",IF(C119&lt;-10,"No","Yes")))</f>
        <v>N/A</v>
      </c>
      <c r="E119" s="36">
        <v>26615</v>
      </c>
      <c r="F119" s="44" t="str">
        <f t="shared" ref="F119:F145" si="44">IF($B119="N/A","N/A",IF(E119&gt;10,"No",IF(E119&lt;-10,"No","Yes")))</f>
        <v>N/A</v>
      </c>
      <c r="G119" s="36">
        <v>27578</v>
      </c>
      <c r="H119" s="44" t="str">
        <f t="shared" ref="H119:H145" si="45">IF($B119="N/A","N/A",IF(G119&gt;10,"No",IF(G119&lt;-10,"No","Yes")))</f>
        <v>N/A</v>
      </c>
      <c r="I119" s="12">
        <v>4.532</v>
      </c>
      <c r="J119" s="12">
        <v>3.6179999999999999</v>
      </c>
      <c r="K119" s="45" t="s">
        <v>737</v>
      </c>
      <c r="L119" s="9" t="str">
        <f t="shared" si="40"/>
        <v>Yes</v>
      </c>
    </row>
    <row r="120" spans="1:12" x14ac:dyDescent="0.25">
      <c r="A120" s="2" t="s">
        <v>977</v>
      </c>
      <c r="B120" s="35" t="s">
        <v>213</v>
      </c>
      <c r="C120" s="36">
        <v>7570</v>
      </c>
      <c r="D120" s="44" t="str">
        <f t="shared" si="43"/>
        <v>N/A</v>
      </c>
      <c r="E120" s="36">
        <v>7707</v>
      </c>
      <c r="F120" s="44" t="str">
        <f t="shared" si="44"/>
        <v>N/A</v>
      </c>
      <c r="G120" s="36">
        <v>7314</v>
      </c>
      <c r="H120" s="44" t="str">
        <f t="shared" si="45"/>
        <v>N/A</v>
      </c>
      <c r="I120" s="12">
        <v>1.81</v>
      </c>
      <c r="J120" s="12">
        <v>-5.0999999999999996</v>
      </c>
      <c r="K120" s="45" t="s">
        <v>737</v>
      </c>
      <c r="L120" s="9" t="str">
        <f t="shared" si="40"/>
        <v>Yes</v>
      </c>
    </row>
    <row r="121" spans="1:12" x14ac:dyDescent="0.25">
      <c r="A121" s="2" t="s">
        <v>978</v>
      </c>
      <c r="B121" s="35" t="s">
        <v>213</v>
      </c>
      <c r="C121" s="36">
        <v>2599</v>
      </c>
      <c r="D121" s="44" t="str">
        <f t="shared" si="43"/>
        <v>N/A</v>
      </c>
      <c r="E121" s="36">
        <v>2616</v>
      </c>
      <c r="F121" s="44" t="str">
        <f t="shared" si="44"/>
        <v>N/A</v>
      </c>
      <c r="G121" s="36">
        <v>2965</v>
      </c>
      <c r="H121" s="44" t="str">
        <f t="shared" si="45"/>
        <v>N/A</v>
      </c>
      <c r="I121" s="12">
        <v>0.65410000000000001</v>
      </c>
      <c r="J121" s="12">
        <v>13.34</v>
      </c>
      <c r="K121" s="45" t="s">
        <v>737</v>
      </c>
      <c r="L121" s="9" t="str">
        <f t="shared" si="40"/>
        <v>No</v>
      </c>
    </row>
    <row r="122" spans="1:12" x14ac:dyDescent="0.25">
      <c r="A122" s="2" t="s">
        <v>979</v>
      </c>
      <c r="B122" s="35" t="s">
        <v>213</v>
      </c>
      <c r="C122" s="36">
        <v>15176</v>
      </c>
      <c r="D122" s="44" t="str">
        <f t="shared" si="43"/>
        <v>N/A</v>
      </c>
      <c r="E122" s="36">
        <v>16177</v>
      </c>
      <c r="F122" s="44" t="str">
        <f t="shared" si="44"/>
        <v>N/A</v>
      </c>
      <c r="G122" s="36">
        <v>17104</v>
      </c>
      <c r="H122" s="44" t="str">
        <f t="shared" si="45"/>
        <v>N/A</v>
      </c>
      <c r="I122" s="12">
        <v>6.5960000000000001</v>
      </c>
      <c r="J122" s="12">
        <v>5.73</v>
      </c>
      <c r="K122" s="45" t="s">
        <v>737</v>
      </c>
      <c r="L122" s="9" t="str">
        <f t="shared" si="40"/>
        <v>Yes</v>
      </c>
    </row>
    <row r="123" spans="1:12" x14ac:dyDescent="0.25">
      <c r="A123" s="2" t="s">
        <v>980</v>
      </c>
      <c r="B123" s="35" t="s">
        <v>213</v>
      </c>
      <c r="C123" s="36">
        <v>116</v>
      </c>
      <c r="D123" s="44" t="str">
        <f t="shared" si="43"/>
        <v>N/A</v>
      </c>
      <c r="E123" s="36">
        <v>115</v>
      </c>
      <c r="F123" s="44" t="str">
        <f t="shared" si="44"/>
        <v>N/A</v>
      </c>
      <c r="G123" s="36">
        <v>195</v>
      </c>
      <c r="H123" s="44" t="str">
        <f t="shared" si="45"/>
        <v>N/A</v>
      </c>
      <c r="I123" s="12">
        <v>-0.86199999999999999</v>
      </c>
      <c r="J123" s="12">
        <v>69.569999999999993</v>
      </c>
      <c r="K123" s="45" t="s">
        <v>737</v>
      </c>
      <c r="L123" s="9" t="str">
        <f t="shared" si="40"/>
        <v>No</v>
      </c>
    </row>
    <row r="124" spans="1:12" x14ac:dyDescent="0.25">
      <c r="A124" s="2" t="s">
        <v>981</v>
      </c>
      <c r="B124" s="35" t="s">
        <v>213</v>
      </c>
      <c r="C124" s="36">
        <v>0</v>
      </c>
      <c r="D124" s="44" t="str">
        <f t="shared" si="43"/>
        <v>N/A</v>
      </c>
      <c r="E124" s="36">
        <v>0</v>
      </c>
      <c r="F124" s="44" t="str">
        <f t="shared" si="44"/>
        <v>N/A</v>
      </c>
      <c r="G124" s="36">
        <v>0</v>
      </c>
      <c r="H124" s="44" t="str">
        <f t="shared" si="45"/>
        <v>N/A</v>
      </c>
      <c r="I124" s="12" t="s">
        <v>1745</v>
      </c>
      <c r="J124" s="12" t="s">
        <v>1745</v>
      </c>
      <c r="K124" s="45" t="s">
        <v>737</v>
      </c>
      <c r="L124" s="9" t="str">
        <f t="shared" si="40"/>
        <v>N/A</v>
      </c>
    </row>
    <row r="125" spans="1:12" x14ac:dyDescent="0.25">
      <c r="A125" s="7" t="s">
        <v>101</v>
      </c>
      <c r="B125" s="35" t="s">
        <v>213</v>
      </c>
      <c r="C125" s="36">
        <v>29367</v>
      </c>
      <c r="D125" s="44" t="str">
        <f t="shared" si="43"/>
        <v>N/A</v>
      </c>
      <c r="E125" s="36">
        <v>36641</v>
      </c>
      <c r="F125" s="44" t="str">
        <f t="shared" si="44"/>
        <v>N/A</v>
      </c>
      <c r="G125" s="36">
        <v>31436</v>
      </c>
      <c r="H125" s="44" t="str">
        <f t="shared" si="45"/>
        <v>N/A</v>
      </c>
      <c r="I125" s="12">
        <v>24.77</v>
      </c>
      <c r="J125" s="12">
        <v>-14.2</v>
      </c>
      <c r="K125" s="45" t="s">
        <v>737</v>
      </c>
      <c r="L125" s="9" t="str">
        <f t="shared" si="40"/>
        <v>No</v>
      </c>
    </row>
    <row r="126" spans="1:12" x14ac:dyDescent="0.25">
      <c r="A126" s="2" t="s">
        <v>982</v>
      </c>
      <c r="B126" s="35" t="s">
        <v>213</v>
      </c>
      <c r="C126" s="36">
        <v>17304</v>
      </c>
      <c r="D126" s="44" t="str">
        <f t="shared" si="43"/>
        <v>N/A</v>
      </c>
      <c r="E126" s="36">
        <v>17435</v>
      </c>
      <c r="F126" s="44" t="str">
        <f t="shared" si="44"/>
        <v>N/A</v>
      </c>
      <c r="G126" s="36">
        <v>16867</v>
      </c>
      <c r="H126" s="44" t="str">
        <f t="shared" si="45"/>
        <v>N/A</v>
      </c>
      <c r="I126" s="12">
        <v>0.7571</v>
      </c>
      <c r="J126" s="12">
        <v>-3.26</v>
      </c>
      <c r="K126" s="45" t="s">
        <v>737</v>
      </c>
      <c r="L126" s="9" t="str">
        <f t="shared" si="40"/>
        <v>Yes</v>
      </c>
    </row>
    <row r="127" spans="1:12" x14ac:dyDescent="0.25">
      <c r="A127" s="2" t="s">
        <v>983</v>
      </c>
      <c r="B127" s="35" t="s">
        <v>213</v>
      </c>
      <c r="C127" s="36">
        <v>501</v>
      </c>
      <c r="D127" s="44" t="str">
        <f t="shared" si="43"/>
        <v>N/A</v>
      </c>
      <c r="E127" s="36">
        <v>511</v>
      </c>
      <c r="F127" s="44" t="str">
        <f t="shared" si="44"/>
        <v>N/A</v>
      </c>
      <c r="G127" s="36">
        <v>588</v>
      </c>
      <c r="H127" s="44" t="str">
        <f t="shared" si="45"/>
        <v>N/A</v>
      </c>
      <c r="I127" s="12">
        <v>1.996</v>
      </c>
      <c r="J127" s="12">
        <v>15.07</v>
      </c>
      <c r="K127" s="45" t="s">
        <v>737</v>
      </c>
      <c r="L127" s="9" t="str">
        <f t="shared" si="40"/>
        <v>No</v>
      </c>
    </row>
    <row r="128" spans="1:12" x14ac:dyDescent="0.25">
      <c r="A128" s="2" t="s">
        <v>984</v>
      </c>
      <c r="B128" s="35" t="s">
        <v>213</v>
      </c>
      <c r="C128" s="36">
        <v>10058</v>
      </c>
      <c r="D128" s="44" t="str">
        <f t="shared" si="43"/>
        <v>N/A</v>
      </c>
      <c r="E128" s="36">
        <v>10296</v>
      </c>
      <c r="F128" s="44" t="str">
        <f t="shared" si="44"/>
        <v>N/A</v>
      </c>
      <c r="G128" s="36">
        <v>10755</v>
      </c>
      <c r="H128" s="44" t="str">
        <f t="shared" si="45"/>
        <v>N/A</v>
      </c>
      <c r="I128" s="12">
        <v>2.3660000000000001</v>
      </c>
      <c r="J128" s="12">
        <v>4.4580000000000002</v>
      </c>
      <c r="K128" s="45" t="s">
        <v>737</v>
      </c>
      <c r="L128" s="9" t="str">
        <f t="shared" si="40"/>
        <v>Yes</v>
      </c>
    </row>
    <row r="129" spans="1:12" x14ac:dyDescent="0.25">
      <c r="A129" s="2" t="s">
        <v>985</v>
      </c>
      <c r="B129" s="35" t="s">
        <v>213</v>
      </c>
      <c r="C129" s="36">
        <v>99</v>
      </c>
      <c r="D129" s="44" t="str">
        <f t="shared" si="43"/>
        <v>N/A</v>
      </c>
      <c r="E129" s="36">
        <v>110</v>
      </c>
      <c r="F129" s="44" t="str">
        <f t="shared" si="44"/>
        <v>N/A</v>
      </c>
      <c r="G129" s="36">
        <v>135</v>
      </c>
      <c r="H129" s="44" t="str">
        <f t="shared" si="45"/>
        <v>N/A</v>
      </c>
      <c r="I129" s="12">
        <v>11.11</v>
      </c>
      <c r="J129" s="12">
        <v>22.73</v>
      </c>
      <c r="K129" s="45" t="s">
        <v>737</v>
      </c>
      <c r="L129" s="9" t="str">
        <f t="shared" si="40"/>
        <v>No</v>
      </c>
    </row>
    <row r="130" spans="1:12" x14ac:dyDescent="0.25">
      <c r="A130" s="2" t="s">
        <v>986</v>
      </c>
      <c r="B130" s="35" t="s">
        <v>213</v>
      </c>
      <c r="C130" s="36">
        <v>1405</v>
      </c>
      <c r="D130" s="44" t="str">
        <f t="shared" si="43"/>
        <v>N/A</v>
      </c>
      <c r="E130" s="36">
        <v>8289</v>
      </c>
      <c r="F130" s="44" t="str">
        <f t="shared" si="44"/>
        <v>N/A</v>
      </c>
      <c r="G130" s="36">
        <v>3091</v>
      </c>
      <c r="H130" s="44" t="str">
        <f t="shared" si="45"/>
        <v>N/A</v>
      </c>
      <c r="I130" s="12">
        <v>490</v>
      </c>
      <c r="J130" s="12">
        <v>-62.7</v>
      </c>
      <c r="K130" s="45" t="s">
        <v>737</v>
      </c>
      <c r="L130" s="9" t="str">
        <f t="shared" si="40"/>
        <v>No</v>
      </c>
    </row>
    <row r="131" spans="1:12" x14ac:dyDescent="0.25">
      <c r="A131" s="7" t="s">
        <v>104</v>
      </c>
      <c r="B131" s="35" t="s">
        <v>213</v>
      </c>
      <c r="C131" s="36">
        <v>146937</v>
      </c>
      <c r="D131" s="44" t="str">
        <f t="shared" si="43"/>
        <v>N/A</v>
      </c>
      <c r="E131" s="36">
        <v>152827</v>
      </c>
      <c r="F131" s="44" t="str">
        <f t="shared" si="44"/>
        <v>N/A</v>
      </c>
      <c r="G131" s="36">
        <v>154081</v>
      </c>
      <c r="H131" s="44" t="str">
        <f t="shared" si="45"/>
        <v>N/A</v>
      </c>
      <c r="I131" s="12">
        <v>4.0090000000000003</v>
      </c>
      <c r="J131" s="12">
        <v>0.82050000000000001</v>
      </c>
      <c r="K131" s="45" t="s">
        <v>737</v>
      </c>
      <c r="L131" s="9" t="str">
        <f t="shared" si="40"/>
        <v>Yes</v>
      </c>
    </row>
    <row r="132" spans="1:12" x14ac:dyDescent="0.25">
      <c r="A132" s="2" t="s">
        <v>987</v>
      </c>
      <c r="B132" s="35" t="s">
        <v>213</v>
      </c>
      <c r="C132" s="36">
        <v>71602</v>
      </c>
      <c r="D132" s="44" t="str">
        <f t="shared" si="43"/>
        <v>N/A</v>
      </c>
      <c r="E132" s="36">
        <v>74597</v>
      </c>
      <c r="F132" s="44" t="str">
        <f t="shared" si="44"/>
        <v>N/A</v>
      </c>
      <c r="G132" s="36">
        <v>109240</v>
      </c>
      <c r="H132" s="44" t="str">
        <f t="shared" si="45"/>
        <v>N/A</v>
      </c>
      <c r="I132" s="12">
        <v>4.1829999999999998</v>
      </c>
      <c r="J132" s="12">
        <v>46.44</v>
      </c>
      <c r="K132" s="45" t="s">
        <v>737</v>
      </c>
      <c r="L132" s="9" t="str">
        <f t="shared" si="40"/>
        <v>No</v>
      </c>
    </row>
    <row r="133" spans="1:12" x14ac:dyDescent="0.25">
      <c r="A133" s="2" t="s">
        <v>988</v>
      </c>
      <c r="B133" s="35" t="s">
        <v>213</v>
      </c>
      <c r="C133" s="36">
        <v>0</v>
      </c>
      <c r="D133" s="44" t="str">
        <f t="shared" si="43"/>
        <v>N/A</v>
      </c>
      <c r="E133" s="36">
        <v>0</v>
      </c>
      <c r="F133" s="44" t="str">
        <f t="shared" si="44"/>
        <v>N/A</v>
      </c>
      <c r="G133" s="36">
        <v>0</v>
      </c>
      <c r="H133" s="44" t="str">
        <f t="shared" si="45"/>
        <v>N/A</v>
      </c>
      <c r="I133" s="12" t="s">
        <v>1745</v>
      </c>
      <c r="J133" s="12" t="s">
        <v>1745</v>
      </c>
      <c r="K133" s="45" t="s">
        <v>737</v>
      </c>
      <c r="L133" s="9" t="str">
        <f t="shared" si="40"/>
        <v>N/A</v>
      </c>
    </row>
    <row r="134" spans="1:12" x14ac:dyDescent="0.25">
      <c r="A134" s="2" t="s">
        <v>989</v>
      </c>
      <c r="B134" s="35" t="s">
        <v>213</v>
      </c>
      <c r="C134" s="36">
        <v>0</v>
      </c>
      <c r="D134" s="44" t="str">
        <f t="shared" si="43"/>
        <v>N/A</v>
      </c>
      <c r="E134" s="36">
        <v>0</v>
      </c>
      <c r="F134" s="44" t="str">
        <f t="shared" si="44"/>
        <v>N/A</v>
      </c>
      <c r="G134" s="36">
        <v>0</v>
      </c>
      <c r="H134" s="44" t="str">
        <f t="shared" si="45"/>
        <v>N/A</v>
      </c>
      <c r="I134" s="12" t="s">
        <v>1745</v>
      </c>
      <c r="J134" s="12" t="s">
        <v>1745</v>
      </c>
      <c r="K134" s="45" t="s">
        <v>737</v>
      </c>
      <c r="L134" s="9" t="str">
        <f t="shared" si="40"/>
        <v>N/A</v>
      </c>
    </row>
    <row r="135" spans="1:12" x14ac:dyDescent="0.25">
      <c r="A135" s="2" t="s">
        <v>990</v>
      </c>
      <c r="B135" s="35" t="s">
        <v>213</v>
      </c>
      <c r="C135" s="36">
        <v>64282</v>
      </c>
      <c r="D135" s="44" t="str">
        <f t="shared" si="43"/>
        <v>N/A</v>
      </c>
      <c r="E135" s="36">
        <v>66486</v>
      </c>
      <c r="F135" s="44" t="str">
        <f t="shared" si="44"/>
        <v>N/A</v>
      </c>
      <c r="G135" s="36">
        <v>36356</v>
      </c>
      <c r="H135" s="44" t="str">
        <f t="shared" si="45"/>
        <v>N/A</v>
      </c>
      <c r="I135" s="12">
        <v>3.4289999999999998</v>
      </c>
      <c r="J135" s="12">
        <v>-45.3</v>
      </c>
      <c r="K135" s="45" t="s">
        <v>737</v>
      </c>
      <c r="L135" s="9" t="str">
        <f t="shared" si="40"/>
        <v>No</v>
      </c>
    </row>
    <row r="136" spans="1:12" x14ac:dyDescent="0.25">
      <c r="A136" s="2" t="s">
        <v>991</v>
      </c>
      <c r="B136" s="35" t="s">
        <v>213</v>
      </c>
      <c r="C136" s="36">
        <v>5291</v>
      </c>
      <c r="D136" s="44" t="str">
        <f t="shared" si="43"/>
        <v>N/A</v>
      </c>
      <c r="E136" s="36">
        <v>5594</v>
      </c>
      <c r="F136" s="44" t="str">
        <f t="shared" si="44"/>
        <v>N/A</v>
      </c>
      <c r="G136" s="36">
        <v>2489</v>
      </c>
      <c r="H136" s="44" t="str">
        <f t="shared" si="45"/>
        <v>N/A</v>
      </c>
      <c r="I136" s="12">
        <v>5.7270000000000003</v>
      </c>
      <c r="J136" s="12">
        <v>-55.5</v>
      </c>
      <c r="K136" s="45" t="s">
        <v>737</v>
      </c>
      <c r="L136" s="9" t="str">
        <f t="shared" si="40"/>
        <v>No</v>
      </c>
    </row>
    <row r="137" spans="1:12" x14ac:dyDescent="0.25">
      <c r="A137" s="2" t="s">
        <v>992</v>
      </c>
      <c r="B137" s="35" t="s">
        <v>213</v>
      </c>
      <c r="C137" s="36">
        <v>5706</v>
      </c>
      <c r="D137" s="44" t="str">
        <f t="shared" si="43"/>
        <v>N/A</v>
      </c>
      <c r="E137" s="36">
        <v>5466</v>
      </c>
      <c r="F137" s="44" t="str">
        <f t="shared" si="44"/>
        <v>N/A</v>
      </c>
      <c r="G137" s="36">
        <v>5789</v>
      </c>
      <c r="H137" s="44" t="str">
        <f t="shared" si="45"/>
        <v>N/A</v>
      </c>
      <c r="I137" s="12">
        <v>-4.21</v>
      </c>
      <c r="J137" s="12">
        <v>5.9089999999999998</v>
      </c>
      <c r="K137" s="45" t="s">
        <v>737</v>
      </c>
      <c r="L137" s="9" t="str">
        <f t="shared" si="40"/>
        <v>Yes</v>
      </c>
    </row>
    <row r="138" spans="1:12" x14ac:dyDescent="0.25">
      <c r="A138" s="2" t="s">
        <v>993</v>
      </c>
      <c r="B138" s="35" t="s">
        <v>213</v>
      </c>
      <c r="C138" s="36">
        <v>56</v>
      </c>
      <c r="D138" s="44" t="str">
        <f t="shared" si="43"/>
        <v>N/A</v>
      </c>
      <c r="E138" s="36">
        <v>684</v>
      </c>
      <c r="F138" s="44" t="str">
        <f t="shared" si="44"/>
        <v>N/A</v>
      </c>
      <c r="G138" s="36">
        <v>207</v>
      </c>
      <c r="H138" s="44" t="str">
        <f t="shared" si="45"/>
        <v>N/A</v>
      </c>
      <c r="I138" s="12">
        <v>1121</v>
      </c>
      <c r="J138" s="12">
        <v>-69.7</v>
      </c>
      <c r="K138" s="45" t="s">
        <v>737</v>
      </c>
      <c r="L138" s="9" t="str">
        <f t="shared" si="40"/>
        <v>No</v>
      </c>
    </row>
    <row r="139" spans="1:12" x14ac:dyDescent="0.25">
      <c r="A139" s="7" t="s">
        <v>105</v>
      </c>
      <c r="B139" s="35" t="s">
        <v>213</v>
      </c>
      <c r="C139" s="36">
        <v>113492</v>
      </c>
      <c r="D139" s="44" t="str">
        <f t="shared" si="43"/>
        <v>N/A</v>
      </c>
      <c r="E139" s="36">
        <v>113423</v>
      </c>
      <c r="F139" s="44" t="str">
        <f t="shared" si="44"/>
        <v>N/A</v>
      </c>
      <c r="G139" s="36">
        <v>124962</v>
      </c>
      <c r="H139" s="44" t="str">
        <f t="shared" si="45"/>
        <v>N/A</v>
      </c>
      <c r="I139" s="12">
        <v>-6.0999999999999999E-2</v>
      </c>
      <c r="J139" s="12">
        <v>10.17</v>
      </c>
      <c r="K139" s="45" t="s">
        <v>737</v>
      </c>
      <c r="L139" s="9" t="str">
        <f t="shared" si="40"/>
        <v>No</v>
      </c>
    </row>
    <row r="140" spans="1:12" x14ac:dyDescent="0.25">
      <c r="A140" s="2" t="s">
        <v>994</v>
      </c>
      <c r="B140" s="35" t="s">
        <v>213</v>
      </c>
      <c r="C140" s="36">
        <v>33448</v>
      </c>
      <c r="D140" s="44" t="str">
        <f t="shared" si="43"/>
        <v>N/A</v>
      </c>
      <c r="E140" s="36">
        <v>35405</v>
      </c>
      <c r="F140" s="44" t="str">
        <f t="shared" si="44"/>
        <v>N/A</v>
      </c>
      <c r="G140" s="36">
        <v>38637</v>
      </c>
      <c r="H140" s="44" t="str">
        <f t="shared" si="45"/>
        <v>N/A</v>
      </c>
      <c r="I140" s="12">
        <v>5.851</v>
      </c>
      <c r="J140" s="12">
        <v>9.1289999999999996</v>
      </c>
      <c r="K140" s="45" t="s">
        <v>737</v>
      </c>
      <c r="L140" s="9" t="str">
        <f t="shared" si="40"/>
        <v>Yes</v>
      </c>
    </row>
    <row r="141" spans="1:12" x14ac:dyDescent="0.25">
      <c r="A141" s="2" t="s">
        <v>995</v>
      </c>
      <c r="B141" s="35" t="s">
        <v>213</v>
      </c>
      <c r="C141" s="36">
        <v>0</v>
      </c>
      <c r="D141" s="44" t="str">
        <f t="shared" si="43"/>
        <v>N/A</v>
      </c>
      <c r="E141" s="36">
        <v>0</v>
      </c>
      <c r="F141" s="44" t="str">
        <f t="shared" si="44"/>
        <v>N/A</v>
      </c>
      <c r="G141" s="36">
        <v>0</v>
      </c>
      <c r="H141" s="44" t="str">
        <f t="shared" si="45"/>
        <v>N/A</v>
      </c>
      <c r="I141" s="12" t="s">
        <v>1745</v>
      </c>
      <c r="J141" s="12" t="s">
        <v>1745</v>
      </c>
      <c r="K141" s="45" t="s">
        <v>737</v>
      </c>
      <c r="L141" s="9" t="str">
        <f t="shared" si="40"/>
        <v>N/A</v>
      </c>
    </row>
    <row r="142" spans="1:12" x14ac:dyDescent="0.25">
      <c r="A142" s="2" t="s">
        <v>996</v>
      </c>
      <c r="B142" s="35" t="s">
        <v>213</v>
      </c>
      <c r="C142" s="36">
        <v>11</v>
      </c>
      <c r="D142" s="44" t="str">
        <f t="shared" si="43"/>
        <v>N/A</v>
      </c>
      <c r="E142" s="36">
        <v>11</v>
      </c>
      <c r="F142" s="44" t="str">
        <f t="shared" si="44"/>
        <v>N/A</v>
      </c>
      <c r="G142" s="36">
        <v>11</v>
      </c>
      <c r="H142" s="44" t="str">
        <f t="shared" si="45"/>
        <v>N/A</v>
      </c>
      <c r="I142" s="12">
        <v>0</v>
      </c>
      <c r="J142" s="12">
        <v>100</v>
      </c>
      <c r="K142" s="45" t="s">
        <v>737</v>
      </c>
      <c r="L142" s="9" t="str">
        <f t="shared" si="40"/>
        <v>No</v>
      </c>
    </row>
    <row r="143" spans="1:12" x14ac:dyDescent="0.25">
      <c r="A143" s="2" t="s">
        <v>997</v>
      </c>
      <c r="B143" s="35" t="s">
        <v>213</v>
      </c>
      <c r="C143" s="36">
        <v>0</v>
      </c>
      <c r="D143" s="44" t="str">
        <f t="shared" si="43"/>
        <v>N/A</v>
      </c>
      <c r="E143" s="36">
        <v>0</v>
      </c>
      <c r="F143" s="44" t="str">
        <f t="shared" si="44"/>
        <v>N/A</v>
      </c>
      <c r="G143" s="36">
        <v>46761</v>
      </c>
      <c r="H143" s="44" t="str">
        <f t="shared" si="45"/>
        <v>N/A</v>
      </c>
      <c r="I143" s="12" t="s">
        <v>1745</v>
      </c>
      <c r="J143" s="12" t="s">
        <v>1745</v>
      </c>
      <c r="K143" s="45" t="s">
        <v>737</v>
      </c>
      <c r="L143" s="9" t="str">
        <f t="shared" si="40"/>
        <v>N/A</v>
      </c>
    </row>
    <row r="144" spans="1:12" x14ac:dyDescent="0.25">
      <c r="A144" s="2" t="s">
        <v>998</v>
      </c>
      <c r="B144" s="35" t="s">
        <v>213</v>
      </c>
      <c r="C144" s="36">
        <v>4005</v>
      </c>
      <c r="D144" s="44" t="str">
        <f t="shared" si="43"/>
        <v>N/A</v>
      </c>
      <c r="E144" s="36">
        <v>4543</v>
      </c>
      <c r="F144" s="44" t="str">
        <f t="shared" si="44"/>
        <v>N/A</v>
      </c>
      <c r="G144" s="36">
        <v>4936</v>
      </c>
      <c r="H144" s="44" t="str">
        <f t="shared" si="45"/>
        <v>N/A</v>
      </c>
      <c r="I144" s="12">
        <v>13.43</v>
      </c>
      <c r="J144" s="12">
        <v>8.6509999999999998</v>
      </c>
      <c r="K144" s="45" t="s">
        <v>737</v>
      </c>
      <c r="L144" s="9" t="str">
        <f t="shared" si="40"/>
        <v>Yes</v>
      </c>
    </row>
    <row r="145" spans="1:12" x14ac:dyDescent="0.25">
      <c r="A145" s="2" t="s">
        <v>999</v>
      </c>
      <c r="B145" s="35" t="s">
        <v>213</v>
      </c>
      <c r="C145" s="36">
        <v>76038</v>
      </c>
      <c r="D145" s="44" t="str">
        <f t="shared" si="43"/>
        <v>N/A</v>
      </c>
      <c r="E145" s="36">
        <v>73474</v>
      </c>
      <c r="F145" s="44" t="str">
        <f t="shared" si="44"/>
        <v>N/A</v>
      </c>
      <c r="G145" s="36">
        <v>34626</v>
      </c>
      <c r="H145" s="44" t="str">
        <f t="shared" si="45"/>
        <v>N/A</v>
      </c>
      <c r="I145" s="12">
        <v>-3.37</v>
      </c>
      <c r="J145" s="12">
        <v>-52.9</v>
      </c>
      <c r="K145" s="45" t="s">
        <v>737</v>
      </c>
      <c r="L145" s="9" t="str">
        <f t="shared" si="40"/>
        <v>No</v>
      </c>
    </row>
    <row r="146" spans="1:12" ht="25" x14ac:dyDescent="0.25">
      <c r="A146" s="18" t="s">
        <v>1000</v>
      </c>
      <c r="B146" s="1" t="s">
        <v>213</v>
      </c>
      <c r="C146" s="1">
        <v>290</v>
      </c>
      <c r="D146" s="11" t="str">
        <f t="shared" ref="D146:D151" si="46">IF($B146="N/A","N/A",IF(C146&gt;10,"No",IF(C146&lt;-10,"No","Yes")))</f>
        <v>N/A</v>
      </c>
      <c r="E146" s="1">
        <v>215</v>
      </c>
      <c r="F146" s="11" t="str">
        <f t="shared" ref="F146:F151" si="47">IF($B146="N/A","N/A",IF(E146&gt;10,"No",IF(E146&lt;-10,"No","Yes")))</f>
        <v>N/A</v>
      </c>
      <c r="G146" s="1">
        <v>132</v>
      </c>
      <c r="H146" s="11" t="str">
        <f t="shared" ref="H146:H151" si="48">IF($B146="N/A","N/A",IF(G146&gt;10,"No",IF(G146&lt;-10,"No","Yes")))</f>
        <v>N/A</v>
      </c>
      <c r="I146" s="57">
        <v>-25.9</v>
      </c>
      <c r="J146" s="57">
        <v>-38.6</v>
      </c>
      <c r="K146" s="45" t="s">
        <v>736</v>
      </c>
      <c r="L146" s="9" t="str">
        <f t="shared" ref="L146:L151" si="49">IF(J146="Div by 0", "N/A", IF(K146="N/A","N/A", IF(J146&gt;VALUE(MID(K146,1,2)), "No", IF(J146&lt;-1*VALUE(MID(K146,1,2)), "No", "Yes"))))</f>
        <v>No</v>
      </c>
    </row>
    <row r="147" spans="1:12" x14ac:dyDescent="0.25">
      <c r="A147" s="6" t="s">
        <v>326</v>
      </c>
      <c r="B147" s="48" t="s">
        <v>213</v>
      </c>
      <c r="C147" s="13">
        <v>9.1988441200000007E-2</v>
      </c>
      <c r="D147" s="11" t="str">
        <f t="shared" si="46"/>
        <v>N/A</v>
      </c>
      <c r="E147" s="13">
        <v>6.5249191200000001E-2</v>
      </c>
      <c r="F147" s="11" t="str">
        <f t="shared" si="47"/>
        <v>N/A</v>
      </c>
      <c r="G147" s="13">
        <v>3.90466696E-2</v>
      </c>
      <c r="H147" s="11" t="str">
        <f t="shared" si="48"/>
        <v>N/A</v>
      </c>
      <c r="I147" s="57">
        <v>-29.1</v>
      </c>
      <c r="J147" s="57">
        <v>-40.200000000000003</v>
      </c>
      <c r="K147" s="45" t="s">
        <v>736</v>
      </c>
      <c r="L147" s="9" t="str">
        <f t="shared" si="49"/>
        <v>No</v>
      </c>
    </row>
    <row r="148" spans="1:12" x14ac:dyDescent="0.25">
      <c r="A148" s="2" t="s">
        <v>327</v>
      </c>
      <c r="B148" s="48" t="s">
        <v>213</v>
      </c>
      <c r="C148" s="13">
        <v>0.19245119990000001</v>
      </c>
      <c r="D148" s="11" t="str">
        <f t="shared" si="46"/>
        <v>N/A</v>
      </c>
      <c r="E148" s="13">
        <v>0.13901935000000001</v>
      </c>
      <c r="F148" s="11" t="str">
        <f t="shared" si="47"/>
        <v>N/A</v>
      </c>
      <c r="G148" s="13">
        <v>0.17042570160000001</v>
      </c>
      <c r="H148" s="11" t="str">
        <f t="shared" si="48"/>
        <v>N/A</v>
      </c>
      <c r="I148" s="57">
        <v>-27.8</v>
      </c>
      <c r="J148" s="57">
        <v>22.59</v>
      </c>
      <c r="K148" s="45" t="s">
        <v>736</v>
      </c>
      <c r="L148" s="9" t="str">
        <f t="shared" si="49"/>
        <v>Yes</v>
      </c>
    </row>
    <row r="149" spans="1:12" x14ac:dyDescent="0.25">
      <c r="A149" s="2" t="s">
        <v>328</v>
      </c>
      <c r="B149" s="48" t="s">
        <v>213</v>
      </c>
      <c r="C149" s="13">
        <v>0.36775973029999998</v>
      </c>
      <c r="D149" s="11" t="str">
        <f t="shared" si="46"/>
        <v>N/A</v>
      </c>
      <c r="E149" s="13">
        <v>0.31112687970000003</v>
      </c>
      <c r="F149" s="11" t="str">
        <f t="shared" si="47"/>
        <v>N/A</v>
      </c>
      <c r="G149" s="13">
        <v>0.2672095686</v>
      </c>
      <c r="H149" s="11" t="str">
        <f t="shared" si="48"/>
        <v>N/A</v>
      </c>
      <c r="I149" s="57">
        <v>-15.4</v>
      </c>
      <c r="J149" s="57">
        <v>-14.1</v>
      </c>
      <c r="K149" s="45" t="s">
        <v>736</v>
      </c>
      <c r="L149" s="9" t="str">
        <f t="shared" si="49"/>
        <v>Yes</v>
      </c>
    </row>
    <row r="150" spans="1:12" x14ac:dyDescent="0.25">
      <c r="A150" s="2" t="s">
        <v>329</v>
      </c>
      <c r="B150" s="48" t="s">
        <v>213</v>
      </c>
      <c r="C150" s="13">
        <v>2.38197323E-2</v>
      </c>
      <c r="D150" s="11" t="str">
        <f t="shared" si="46"/>
        <v>N/A</v>
      </c>
      <c r="E150" s="13">
        <v>7.8520156999999993E-3</v>
      </c>
      <c r="F150" s="11" t="str">
        <f t="shared" si="47"/>
        <v>N/A</v>
      </c>
      <c r="G150" s="13">
        <v>0</v>
      </c>
      <c r="H150" s="11" t="str">
        <f t="shared" si="48"/>
        <v>N/A</v>
      </c>
      <c r="I150" s="57">
        <v>-67</v>
      </c>
      <c r="J150" s="57">
        <v>-100</v>
      </c>
      <c r="K150" s="45" t="s">
        <v>736</v>
      </c>
      <c r="L150" s="9" t="str">
        <f t="shared" si="49"/>
        <v>No</v>
      </c>
    </row>
    <row r="151" spans="1:12" x14ac:dyDescent="0.25">
      <c r="A151" s="2" t="s">
        <v>330</v>
      </c>
      <c r="B151" s="48" t="s">
        <v>213</v>
      </c>
      <c r="C151" s="13">
        <v>8.6349698700000005E-2</v>
      </c>
      <c r="D151" s="11" t="str">
        <f t="shared" si="46"/>
        <v>N/A</v>
      </c>
      <c r="E151" s="13">
        <v>4.5846080599999998E-2</v>
      </c>
      <c r="F151" s="11" t="str">
        <f t="shared" si="47"/>
        <v>N/A</v>
      </c>
      <c r="G151" s="13">
        <v>8.0024329999999996E-4</v>
      </c>
      <c r="H151" s="11" t="str">
        <f t="shared" si="48"/>
        <v>N/A</v>
      </c>
      <c r="I151" s="57">
        <v>-46.9</v>
      </c>
      <c r="J151" s="57">
        <v>-98.3</v>
      </c>
      <c r="K151" s="45" t="s">
        <v>736</v>
      </c>
      <c r="L151" s="9" t="str">
        <f t="shared" si="49"/>
        <v>No</v>
      </c>
    </row>
    <row r="152" spans="1:12" x14ac:dyDescent="0.25">
      <c r="A152" s="18" t="s">
        <v>1001</v>
      </c>
      <c r="B152" s="35" t="s">
        <v>213</v>
      </c>
      <c r="C152" s="36">
        <v>3597</v>
      </c>
      <c r="D152" s="44" t="str">
        <f t="shared" ref="D152:D158" si="50">IF($B152="N/A","N/A",IF(C152&gt;10,"No",IF(C152&lt;-10,"No","Yes")))</f>
        <v>N/A</v>
      </c>
      <c r="E152" s="36">
        <v>3558</v>
      </c>
      <c r="F152" s="44" t="str">
        <f t="shared" ref="F152:F158" si="51">IF($B152="N/A","N/A",IF(E152&gt;10,"No",IF(E152&lt;-10,"No","Yes")))</f>
        <v>N/A</v>
      </c>
      <c r="G152" s="36">
        <v>3490</v>
      </c>
      <c r="H152" s="44" t="str">
        <f t="shared" ref="H152:H158" si="52">IF($B152="N/A","N/A",IF(G152&gt;10,"No",IF(G152&lt;-10,"No","Yes")))</f>
        <v>N/A</v>
      </c>
      <c r="I152" s="12">
        <v>-1.08</v>
      </c>
      <c r="J152" s="12">
        <v>-1.91</v>
      </c>
      <c r="K152" s="45" t="s">
        <v>736</v>
      </c>
      <c r="L152" s="9" t="str">
        <f t="shared" ref="L152:L159" si="53">IF(J152="Div by 0", "N/A", IF(K152="N/A","N/A", IF(J152&gt;VALUE(MID(K152,1,2)), "No", IF(J152&lt;-1*VALUE(MID(K152,1,2)), "No", "Yes"))))</f>
        <v>Yes</v>
      </c>
    </row>
    <row r="153" spans="1:12" x14ac:dyDescent="0.25">
      <c r="A153" s="6" t="s">
        <v>1002</v>
      </c>
      <c r="B153" s="35" t="s">
        <v>213</v>
      </c>
      <c r="C153" s="8">
        <v>1.1409738721</v>
      </c>
      <c r="D153" s="44" t="str">
        <f t="shared" si="50"/>
        <v>N/A</v>
      </c>
      <c r="E153" s="8">
        <v>1.0797982434</v>
      </c>
      <c r="F153" s="44" t="str">
        <f t="shared" si="51"/>
        <v>N/A</v>
      </c>
      <c r="G153" s="8">
        <v>1.0323702807999999</v>
      </c>
      <c r="H153" s="44" t="str">
        <f t="shared" si="52"/>
        <v>N/A</v>
      </c>
      <c r="I153" s="12">
        <v>-5.36</v>
      </c>
      <c r="J153" s="12">
        <v>-4.3899999999999997</v>
      </c>
      <c r="K153" s="45" t="s">
        <v>736</v>
      </c>
      <c r="L153" s="9" t="str">
        <f t="shared" si="53"/>
        <v>Yes</v>
      </c>
    </row>
    <row r="154" spans="1:12" x14ac:dyDescent="0.25">
      <c r="A154" s="18" t="s">
        <v>1003</v>
      </c>
      <c r="B154" s="35" t="s">
        <v>213</v>
      </c>
      <c r="C154" s="8">
        <v>0.53415026899999996</v>
      </c>
      <c r="D154" s="44" t="str">
        <f t="shared" si="50"/>
        <v>N/A</v>
      </c>
      <c r="E154" s="8">
        <v>0.54480556079999998</v>
      </c>
      <c r="F154" s="44" t="str">
        <f t="shared" si="51"/>
        <v>N/A</v>
      </c>
      <c r="G154" s="8">
        <v>0.54391181379999998</v>
      </c>
      <c r="H154" s="44" t="str">
        <f t="shared" si="52"/>
        <v>N/A</v>
      </c>
      <c r="I154" s="12">
        <v>1.9950000000000001</v>
      </c>
      <c r="J154" s="12">
        <v>-0.16400000000000001</v>
      </c>
      <c r="K154" s="45" t="s">
        <v>736</v>
      </c>
      <c r="L154" s="9" t="str">
        <f t="shared" si="53"/>
        <v>Yes</v>
      </c>
    </row>
    <row r="155" spans="1:12" x14ac:dyDescent="0.25">
      <c r="A155" s="18" t="s">
        <v>1004</v>
      </c>
      <c r="B155" s="35" t="s">
        <v>213</v>
      </c>
      <c r="C155" s="8">
        <v>8.0839037014000006</v>
      </c>
      <c r="D155" s="44" t="str">
        <f t="shared" si="50"/>
        <v>N/A</v>
      </c>
      <c r="E155" s="8">
        <v>6.2853088070999998</v>
      </c>
      <c r="F155" s="44" t="str">
        <f t="shared" si="51"/>
        <v>N/A</v>
      </c>
      <c r="G155" s="8">
        <v>7.5104975188000003</v>
      </c>
      <c r="H155" s="44" t="str">
        <f t="shared" si="52"/>
        <v>N/A</v>
      </c>
      <c r="I155" s="12">
        <v>-22.2</v>
      </c>
      <c r="J155" s="12">
        <v>19.489999999999998</v>
      </c>
      <c r="K155" s="45" t="s">
        <v>736</v>
      </c>
      <c r="L155" s="9" t="str">
        <f t="shared" si="53"/>
        <v>Yes</v>
      </c>
    </row>
    <row r="156" spans="1:12" x14ac:dyDescent="0.25">
      <c r="A156" s="18" t="s">
        <v>1005</v>
      </c>
      <c r="B156" s="35" t="s">
        <v>213</v>
      </c>
      <c r="C156" s="8">
        <v>0.73705057269999996</v>
      </c>
      <c r="D156" s="44" t="str">
        <f t="shared" si="50"/>
        <v>N/A</v>
      </c>
      <c r="E156" s="8">
        <v>0.72631145019999999</v>
      </c>
      <c r="F156" s="44" t="str">
        <f t="shared" si="51"/>
        <v>N/A</v>
      </c>
      <c r="G156" s="8">
        <v>0.63473108300000003</v>
      </c>
      <c r="H156" s="44" t="str">
        <f t="shared" si="52"/>
        <v>N/A</v>
      </c>
      <c r="I156" s="12">
        <v>-1.46</v>
      </c>
      <c r="J156" s="12">
        <v>-12.6</v>
      </c>
      <c r="K156" s="45" t="s">
        <v>736</v>
      </c>
      <c r="L156" s="9" t="str">
        <f t="shared" si="53"/>
        <v>Yes</v>
      </c>
    </row>
    <row r="157" spans="1:12" x14ac:dyDescent="0.25">
      <c r="A157" s="18" t="s">
        <v>1006</v>
      </c>
      <c r="B157" s="35" t="s">
        <v>213</v>
      </c>
      <c r="C157" s="8">
        <v>3.5244775E-3</v>
      </c>
      <c r="D157" s="44" t="str">
        <f t="shared" si="50"/>
        <v>N/A</v>
      </c>
      <c r="E157" s="8">
        <v>0</v>
      </c>
      <c r="F157" s="44" t="str">
        <f t="shared" si="51"/>
        <v>N/A</v>
      </c>
      <c r="G157" s="8">
        <v>8.0024329999999996E-4</v>
      </c>
      <c r="H157" s="44" t="str">
        <f t="shared" si="52"/>
        <v>N/A</v>
      </c>
      <c r="I157" s="12">
        <v>-100</v>
      </c>
      <c r="J157" s="12" t="s">
        <v>1745</v>
      </c>
      <c r="K157" s="45" t="s">
        <v>736</v>
      </c>
      <c r="L157" s="9" t="str">
        <f t="shared" si="53"/>
        <v>N/A</v>
      </c>
    </row>
    <row r="158" spans="1:12" x14ac:dyDescent="0.25">
      <c r="A158" s="2" t="s">
        <v>1007</v>
      </c>
      <c r="B158" s="35" t="s">
        <v>213</v>
      </c>
      <c r="C158" s="36">
        <v>14</v>
      </c>
      <c r="D158" s="44" t="str">
        <f t="shared" si="50"/>
        <v>N/A</v>
      </c>
      <c r="E158" s="36">
        <v>11</v>
      </c>
      <c r="F158" s="44" t="str">
        <f t="shared" si="51"/>
        <v>N/A</v>
      </c>
      <c r="G158" s="36">
        <v>11</v>
      </c>
      <c r="H158" s="44" t="str">
        <f t="shared" si="52"/>
        <v>N/A</v>
      </c>
      <c r="I158" s="12">
        <v>-35.700000000000003</v>
      </c>
      <c r="J158" s="12">
        <v>-77.8</v>
      </c>
      <c r="K158" s="45" t="s">
        <v>736</v>
      </c>
      <c r="L158" s="9" t="str">
        <f t="shared" si="53"/>
        <v>No</v>
      </c>
    </row>
    <row r="159" spans="1:12" ht="25" x14ac:dyDescent="0.25">
      <c r="A159" s="18" t="s">
        <v>1008</v>
      </c>
      <c r="B159" s="35" t="s">
        <v>213</v>
      </c>
      <c r="C159" s="36">
        <v>4052</v>
      </c>
      <c r="D159" s="44" t="str">
        <f>IF($B159="N/A","N/A",IF(C159&gt;10,"No",IF(C159&lt;-10,"No","Yes")))</f>
        <v>N/A</v>
      </c>
      <c r="E159" s="36">
        <v>4022</v>
      </c>
      <c r="F159" s="44" t="str">
        <f>IF($B159="N/A","N/A",IF(E159&gt;10,"No",IF(E159&lt;-10,"No","Yes")))</f>
        <v>N/A</v>
      </c>
      <c r="G159" s="36">
        <v>3912</v>
      </c>
      <c r="H159" s="44" t="str">
        <f>IF($B159="N/A","N/A",IF(G159&gt;10,"No",IF(G159&lt;-10,"No","Yes")))</f>
        <v>N/A</v>
      </c>
      <c r="I159" s="12">
        <v>-0.74</v>
      </c>
      <c r="J159" s="12">
        <v>-2.73</v>
      </c>
      <c r="K159" s="45" t="s">
        <v>736</v>
      </c>
      <c r="L159" s="9" t="str">
        <f t="shared" si="53"/>
        <v>Yes</v>
      </c>
    </row>
    <row r="160" spans="1:12" x14ac:dyDescent="0.25">
      <c r="A160" s="4" t="s">
        <v>1009</v>
      </c>
      <c r="B160" s="35" t="s">
        <v>213</v>
      </c>
      <c r="C160" s="36">
        <v>2751</v>
      </c>
      <c r="D160" s="44" t="str">
        <f t="shared" ref="D160:D234" si="54">IF($B160="N/A","N/A",IF(C160&gt;10,"No",IF(C160&lt;-10,"No","Yes")))</f>
        <v>N/A</v>
      </c>
      <c r="E160" s="36">
        <v>2769</v>
      </c>
      <c r="F160" s="44" t="str">
        <f t="shared" ref="F160:F234" si="55">IF($B160="N/A","N/A",IF(E160&gt;10,"No",IF(E160&lt;-10,"No","Yes")))</f>
        <v>N/A</v>
      </c>
      <c r="G160" s="36">
        <v>2812</v>
      </c>
      <c r="H160" s="44" t="str">
        <f t="shared" ref="H160:H223" si="56">IF($B160="N/A","N/A",IF(G160&gt;10,"No",IF(G160&lt;-10,"No","Yes")))</f>
        <v>N/A</v>
      </c>
      <c r="I160" s="12">
        <v>0.65429999999999999</v>
      </c>
      <c r="J160" s="12">
        <v>1.5529999999999999</v>
      </c>
      <c r="K160" s="45" t="s">
        <v>736</v>
      </c>
      <c r="L160" s="9" t="str">
        <f t="shared" ref="L160:L223" si="57">IF(J160="Div by 0", "N/A", IF(K160="N/A","N/A", IF(J160&gt;VALUE(MID(K160,1,2)), "No", IF(J160&lt;-1*VALUE(MID(K160,1,2)), "No", "Yes"))))</f>
        <v>Yes</v>
      </c>
    </row>
    <row r="161" spans="1:12" x14ac:dyDescent="0.25">
      <c r="A161" s="63" t="s">
        <v>71</v>
      </c>
      <c r="B161" s="35" t="s">
        <v>213</v>
      </c>
      <c r="C161" s="8">
        <v>0.87262138509999998</v>
      </c>
      <c r="D161" s="44" t="str">
        <f t="shared" si="54"/>
        <v>N/A</v>
      </c>
      <c r="E161" s="8">
        <v>0.84034888590000001</v>
      </c>
      <c r="F161" s="44" t="str">
        <f t="shared" si="55"/>
        <v>N/A</v>
      </c>
      <c r="G161" s="8">
        <v>0.83181238670000002</v>
      </c>
      <c r="H161" s="44" t="str">
        <f t="shared" si="56"/>
        <v>N/A</v>
      </c>
      <c r="I161" s="12">
        <v>-3.7</v>
      </c>
      <c r="J161" s="12">
        <v>-1.02</v>
      </c>
      <c r="K161" s="45" t="s">
        <v>736</v>
      </c>
      <c r="L161" s="9" t="str">
        <f t="shared" si="57"/>
        <v>Yes</v>
      </c>
    </row>
    <row r="162" spans="1:12" x14ac:dyDescent="0.25">
      <c r="A162" s="4" t="s">
        <v>111</v>
      </c>
      <c r="B162" s="35" t="s">
        <v>213</v>
      </c>
      <c r="C162" s="8">
        <v>0.60091905270000001</v>
      </c>
      <c r="D162" s="44" t="str">
        <f t="shared" si="54"/>
        <v>N/A</v>
      </c>
      <c r="E162" s="8">
        <v>0.61243659589999999</v>
      </c>
      <c r="F162" s="44" t="str">
        <f t="shared" si="55"/>
        <v>N/A</v>
      </c>
      <c r="G162" s="8">
        <v>0.59467691639999998</v>
      </c>
      <c r="H162" s="44" t="str">
        <f t="shared" si="56"/>
        <v>N/A</v>
      </c>
      <c r="I162" s="12">
        <v>1.917</v>
      </c>
      <c r="J162" s="12">
        <v>-2.9</v>
      </c>
      <c r="K162" s="45" t="s">
        <v>736</v>
      </c>
      <c r="L162" s="9" t="str">
        <f t="shared" si="57"/>
        <v>Yes</v>
      </c>
    </row>
    <row r="163" spans="1:12" x14ac:dyDescent="0.25">
      <c r="A163" s="4" t="s">
        <v>112</v>
      </c>
      <c r="B163" s="35" t="s">
        <v>213</v>
      </c>
      <c r="C163" s="8">
        <v>8.8296387100999993</v>
      </c>
      <c r="D163" s="44" t="str">
        <f t="shared" si="54"/>
        <v>N/A</v>
      </c>
      <c r="E163" s="8">
        <v>7.0904178378999996</v>
      </c>
      <c r="F163" s="44" t="str">
        <f t="shared" si="55"/>
        <v>N/A</v>
      </c>
      <c r="G163" s="8">
        <v>8.3980150146000003</v>
      </c>
      <c r="H163" s="44" t="str">
        <f t="shared" si="56"/>
        <v>N/A</v>
      </c>
      <c r="I163" s="12">
        <v>-19.7</v>
      </c>
      <c r="J163" s="12">
        <v>18.440000000000001</v>
      </c>
      <c r="K163" s="45" t="s">
        <v>736</v>
      </c>
      <c r="L163" s="9" t="str">
        <f t="shared" si="57"/>
        <v>Yes</v>
      </c>
    </row>
    <row r="164" spans="1:12" x14ac:dyDescent="0.25">
      <c r="A164" s="4" t="s">
        <v>113</v>
      </c>
      <c r="B164" s="35" t="s">
        <v>213</v>
      </c>
      <c r="C164" s="8">
        <v>2.7222550999999998E-3</v>
      </c>
      <c r="D164" s="44" t="str">
        <f t="shared" si="54"/>
        <v>N/A</v>
      </c>
      <c r="E164" s="8">
        <v>5.2346770999999997E-3</v>
      </c>
      <c r="F164" s="44" t="str">
        <f t="shared" si="55"/>
        <v>N/A</v>
      </c>
      <c r="G164" s="8">
        <v>3.8940556999999998E-3</v>
      </c>
      <c r="H164" s="44" t="str">
        <f t="shared" si="56"/>
        <v>N/A</v>
      </c>
      <c r="I164" s="12">
        <v>92.29</v>
      </c>
      <c r="J164" s="12">
        <v>-25.6</v>
      </c>
      <c r="K164" s="45" t="s">
        <v>736</v>
      </c>
      <c r="L164" s="9" t="str">
        <f t="shared" si="57"/>
        <v>Yes</v>
      </c>
    </row>
    <row r="165" spans="1:12" x14ac:dyDescent="0.25">
      <c r="A165" s="4" t="s">
        <v>114</v>
      </c>
      <c r="B165" s="35" t="s">
        <v>213</v>
      </c>
      <c r="C165" s="8">
        <v>8.8111940000000001E-4</v>
      </c>
      <c r="D165" s="44" t="str">
        <f t="shared" si="54"/>
        <v>N/A</v>
      </c>
      <c r="E165" s="8">
        <v>0</v>
      </c>
      <c r="F165" s="44" t="str">
        <f t="shared" si="55"/>
        <v>N/A</v>
      </c>
      <c r="G165" s="8">
        <v>1.6004865000000001E-3</v>
      </c>
      <c r="H165" s="44" t="str">
        <f t="shared" si="56"/>
        <v>N/A</v>
      </c>
      <c r="I165" s="12">
        <v>-100</v>
      </c>
      <c r="J165" s="12" t="s">
        <v>1745</v>
      </c>
      <c r="K165" s="45" t="s">
        <v>736</v>
      </c>
      <c r="L165" s="9" t="str">
        <f t="shared" si="57"/>
        <v>N/A</v>
      </c>
    </row>
    <row r="166" spans="1:12" x14ac:dyDescent="0.25">
      <c r="A166" s="4" t="s">
        <v>426</v>
      </c>
      <c r="B166" s="35" t="s">
        <v>213</v>
      </c>
      <c r="C166" s="36">
        <v>144</v>
      </c>
      <c r="D166" s="44" t="str">
        <f>IF($B166="N/A","N/A",IF(C166&gt;10,"No",IF(C166&lt;-10,"No","Yes")))</f>
        <v>N/A</v>
      </c>
      <c r="E166" s="36">
        <v>155</v>
      </c>
      <c r="F166" s="44" t="str">
        <f>IF($B166="N/A","N/A",IF(E166&gt;10,"No",IF(E166&lt;-10,"No","Yes")))</f>
        <v>N/A</v>
      </c>
      <c r="G166" s="36">
        <v>156</v>
      </c>
      <c r="H166" s="44" t="str">
        <f>IF($B166="N/A","N/A",IF(G166&gt;10,"No",IF(G166&lt;-10,"No","Yes")))</f>
        <v>N/A</v>
      </c>
      <c r="I166" s="12">
        <v>7.6390000000000002</v>
      </c>
      <c r="J166" s="12">
        <v>0.6452</v>
      </c>
      <c r="K166" s="45" t="s">
        <v>736</v>
      </c>
      <c r="L166" s="9" t="str">
        <f t="shared" si="57"/>
        <v>Yes</v>
      </c>
    </row>
    <row r="167" spans="1:12" x14ac:dyDescent="0.25">
      <c r="A167" s="4" t="s">
        <v>427</v>
      </c>
      <c r="B167" s="35" t="s">
        <v>213</v>
      </c>
      <c r="C167" s="36">
        <v>11</v>
      </c>
      <c r="D167" s="44" t="str">
        <f>IF($B167="N/A","N/A",IF(C167&gt;10,"No",IF(C167&lt;-10,"No","Yes")))</f>
        <v>N/A</v>
      </c>
      <c r="E167" s="36">
        <v>11</v>
      </c>
      <c r="F167" s="44" t="str">
        <f>IF($B167="N/A","N/A",IF(E167&gt;10,"No",IF(E167&lt;-10,"No","Yes")))</f>
        <v>N/A</v>
      </c>
      <c r="G167" s="36">
        <v>11</v>
      </c>
      <c r="H167" s="44" t="str">
        <f>IF($B167="N/A","N/A",IF(G167&gt;10,"No",IF(G167&lt;-10,"No","Yes")))</f>
        <v>N/A</v>
      </c>
      <c r="I167" s="12">
        <v>-11.1</v>
      </c>
      <c r="J167" s="12">
        <v>0</v>
      </c>
      <c r="K167" s="45" t="s">
        <v>736</v>
      </c>
      <c r="L167" s="9" t="str">
        <f t="shared" si="57"/>
        <v>Yes</v>
      </c>
    </row>
    <row r="168" spans="1:12" x14ac:dyDescent="0.25">
      <c r="A168" s="4" t="s">
        <v>428</v>
      </c>
      <c r="B168" s="35" t="s">
        <v>213</v>
      </c>
      <c r="C168" s="36">
        <v>1205</v>
      </c>
      <c r="D168" s="44" t="str">
        <f>IF($B168="N/A","N/A",IF(C168&gt;10,"No",IF(C168&lt;-10,"No","Yes")))</f>
        <v>N/A</v>
      </c>
      <c r="E168" s="36">
        <v>1213</v>
      </c>
      <c r="F168" s="44" t="str">
        <f>IF($B168="N/A","N/A",IF(E168&gt;10,"No",IF(E168&lt;-10,"No","Yes")))</f>
        <v>N/A</v>
      </c>
      <c r="G168" s="36">
        <v>1233</v>
      </c>
      <c r="H168" s="44" t="str">
        <f>IF($B168="N/A","N/A",IF(G168&gt;10,"No",IF(G168&lt;-10,"No","Yes")))</f>
        <v>N/A</v>
      </c>
      <c r="I168" s="12">
        <v>0.66390000000000005</v>
      </c>
      <c r="J168" s="12">
        <v>1.649</v>
      </c>
      <c r="K168" s="45" t="s">
        <v>736</v>
      </c>
      <c r="L168" s="9" t="str">
        <f t="shared" si="57"/>
        <v>Yes</v>
      </c>
    </row>
    <row r="169" spans="1:12" x14ac:dyDescent="0.25">
      <c r="A169" s="4" t="s">
        <v>429</v>
      </c>
      <c r="B169" s="35" t="s">
        <v>213</v>
      </c>
      <c r="C169" s="36">
        <v>1388</v>
      </c>
      <c r="D169" s="44" t="str">
        <f>IF($B169="N/A","N/A",IF(C169&gt;10,"No",IF(C169&lt;-10,"No","Yes")))</f>
        <v>N/A</v>
      </c>
      <c r="E169" s="36">
        <v>1385</v>
      </c>
      <c r="F169" s="44" t="str">
        <f>IF($B169="N/A","N/A",IF(E169&gt;10,"No",IF(E169&lt;-10,"No","Yes")))</f>
        <v>N/A</v>
      </c>
      <c r="G169" s="36">
        <v>1407</v>
      </c>
      <c r="H169" s="44" t="str">
        <f>IF($B169="N/A","N/A",IF(G169&gt;10,"No",IF(G169&lt;-10,"No","Yes")))</f>
        <v>N/A</v>
      </c>
      <c r="I169" s="12">
        <v>-0.216</v>
      </c>
      <c r="J169" s="12">
        <v>1.5880000000000001</v>
      </c>
      <c r="K169" s="45" t="s">
        <v>736</v>
      </c>
      <c r="L169" s="9" t="str">
        <f t="shared" si="57"/>
        <v>Yes</v>
      </c>
    </row>
    <row r="170" spans="1:12" x14ac:dyDescent="0.25">
      <c r="A170" s="4" t="s">
        <v>430</v>
      </c>
      <c r="B170" s="35" t="s">
        <v>213</v>
      </c>
      <c r="C170" s="36">
        <v>11</v>
      </c>
      <c r="D170" s="44" t="str">
        <f>IF($B170="N/A","N/A",IF(C170&gt;10,"No",IF(C170&lt;-10,"No","Yes")))</f>
        <v>N/A</v>
      </c>
      <c r="E170" s="36">
        <v>11</v>
      </c>
      <c r="F170" s="44" t="str">
        <f>IF($B170="N/A","N/A",IF(E170&gt;10,"No",IF(E170&lt;-10,"No","Yes")))</f>
        <v>N/A</v>
      </c>
      <c r="G170" s="36">
        <v>11</v>
      </c>
      <c r="H170" s="44" t="str">
        <f>IF($B170="N/A","N/A",IF(G170&gt;10,"No",IF(G170&lt;-10,"No","Yes")))</f>
        <v>N/A</v>
      </c>
      <c r="I170" s="12">
        <v>60</v>
      </c>
      <c r="J170" s="12">
        <v>0</v>
      </c>
      <c r="K170" s="45" t="s">
        <v>736</v>
      </c>
      <c r="L170" s="9" t="str">
        <f t="shared" si="57"/>
        <v>Yes</v>
      </c>
    </row>
    <row r="171" spans="1:12" x14ac:dyDescent="0.25">
      <c r="A171" s="6" t="s">
        <v>1010</v>
      </c>
      <c r="B171" s="35" t="s">
        <v>213</v>
      </c>
      <c r="C171" s="36">
        <v>0</v>
      </c>
      <c r="D171" s="44" t="str">
        <f t="shared" si="54"/>
        <v>N/A</v>
      </c>
      <c r="E171" s="36">
        <v>0</v>
      </c>
      <c r="F171" s="44" t="str">
        <f t="shared" si="55"/>
        <v>N/A</v>
      </c>
      <c r="G171" s="36">
        <v>0</v>
      </c>
      <c r="H171" s="44" t="str">
        <f t="shared" si="56"/>
        <v>N/A</v>
      </c>
      <c r="I171" s="12" t="s">
        <v>1745</v>
      </c>
      <c r="J171" s="12" t="s">
        <v>1745</v>
      </c>
      <c r="K171" s="45" t="s">
        <v>736</v>
      </c>
      <c r="L171" s="9" t="str">
        <f t="shared" si="57"/>
        <v>N/A</v>
      </c>
    </row>
    <row r="172" spans="1:12" x14ac:dyDescent="0.25">
      <c r="A172" s="4" t="s">
        <v>1011</v>
      </c>
      <c r="B172" s="35" t="s">
        <v>213</v>
      </c>
      <c r="C172" s="36">
        <v>0</v>
      </c>
      <c r="D172" s="44" t="str">
        <f>IF($B172="N/A","N/A",IF(C172&gt;10,"No",IF(C172&lt;-10,"No","Yes")))</f>
        <v>N/A</v>
      </c>
      <c r="E172" s="36">
        <v>0</v>
      </c>
      <c r="F172" s="44" t="str">
        <f>IF($B172="N/A","N/A",IF(E172&gt;10,"No",IF(E172&lt;-10,"No","Yes")))</f>
        <v>N/A</v>
      </c>
      <c r="G172" s="36">
        <v>0</v>
      </c>
      <c r="H172" s="44" t="str">
        <f>IF($B172="N/A","N/A",IF(G172&gt;10,"No",IF(G172&lt;-10,"No","Yes")))</f>
        <v>N/A</v>
      </c>
      <c r="I172" s="12" t="s">
        <v>1745</v>
      </c>
      <c r="J172" s="12" t="s">
        <v>1745</v>
      </c>
      <c r="K172" s="45" t="s">
        <v>736</v>
      </c>
      <c r="L172" s="9" t="str">
        <f t="shared" si="57"/>
        <v>N/A</v>
      </c>
    </row>
    <row r="173" spans="1:12" x14ac:dyDescent="0.25">
      <c r="A173" s="4" t="s">
        <v>1012</v>
      </c>
      <c r="B173" s="35" t="s">
        <v>213</v>
      </c>
      <c r="C173" s="36">
        <v>0</v>
      </c>
      <c r="D173" s="44" t="str">
        <f>IF($B173="N/A","N/A",IF(C173&gt;10,"No",IF(C173&lt;-10,"No","Yes")))</f>
        <v>N/A</v>
      </c>
      <c r="E173" s="36">
        <v>0</v>
      </c>
      <c r="F173" s="44" t="str">
        <f>IF($B173="N/A","N/A",IF(E173&gt;10,"No",IF(E173&lt;-10,"No","Yes")))</f>
        <v>N/A</v>
      </c>
      <c r="G173" s="36">
        <v>0</v>
      </c>
      <c r="H173" s="44" t="str">
        <f>IF($B173="N/A","N/A",IF(G173&gt;10,"No",IF(G173&lt;-10,"No","Yes")))</f>
        <v>N/A</v>
      </c>
      <c r="I173" s="12" t="s">
        <v>1745</v>
      </c>
      <c r="J173" s="12" t="s">
        <v>1745</v>
      </c>
      <c r="K173" s="45" t="s">
        <v>736</v>
      </c>
      <c r="L173" s="9" t="str">
        <f t="shared" si="57"/>
        <v>N/A</v>
      </c>
    </row>
    <row r="174" spans="1:12" x14ac:dyDescent="0.25">
      <c r="A174" s="4" t="s">
        <v>1013</v>
      </c>
      <c r="B174" s="35" t="s">
        <v>213</v>
      </c>
      <c r="C174" s="36">
        <v>0</v>
      </c>
      <c r="D174" s="44" t="str">
        <f>IF($B174="N/A","N/A",IF(C174&gt;10,"No",IF(C174&lt;-10,"No","Yes")))</f>
        <v>N/A</v>
      </c>
      <c r="E174" s="36">
        <v>0</v>
      </c>
      <c r="F174" s="44" t="str">
        <f>IF($B174="N/A","N/A",IF(E174&gt;10,"No",IF(E174&lt;-10,"No","Yes")))</f>
        <v>N/A</v>
      </c>
      <c r="G174" s="36">
        <v>0</v>
      </c>
      <c r="H174" s="44" t="str">
        <f>IF($B174="N/A","N/A",IF(G174&gt;10,"No",IF(G174&lt;-10,"No","Yes")))</f>
        <v>N/A</v>
      </c>
      <c r="I174" s="12" t="s">
        <v>1745</v>
      </c>
      <c r="J174" s="12" t="s">
        <v>1745</v>
      </c>
      <c r="K174" s="45" t="s">
        <v>736</v>
      </c>
      <c r="L174" s="9" t="str">
        <f t="shared" si="57"/>
        <v>N/A</v>
      </c>
    </row>
    <row r="175" spans="1:12" x14ac:dyDescent="0.25">
      <c r="A175" s="4" t="s">
        <v>1014</v>
      </c>
      <c r="B175" s="35" t="s">
        <v>213</v>
      </c>
      <c r="C175" s="36">
        <v>0</v>
      </c>
      <c r="D175" s="44" t="str">
        <f>IF($B175="N/A","N/A",IF(C175&gt;10,"No",IF(C175&lt;-10,"No","Yes")))</f>
        <v>N/A</v>
      </c>
      <c r="E175" s="36">
        <v>0</v>
      </c>
      <c r="F175" s="44" t="str">
        <f>IF($B175="N/A","N/A",IF(E175&gt;10,"No",IF(E175&lt;-10,"No","Yes")))</f>
        <v>N/A</v>
      </c>
      <c r="G175" s="36">
        <v>0</v>
      </c>
      <c r="H175" s="44" t="str">
        <f>IF($B175="N/A","N/A",IF(G175&gt;10,"No",IF(G175&lt;-10,"No","Yes")))</f>
        <v>N/A</v>
      </c>
      <c r="I175" s="12" t="s">
        <v>1745</v>
      </c>
      <c r="J175" s="12" t="s">
        <v>1745</v>
      </c>
      <c r="K175" s="45" t="s">
        <v>736</v>
      </c>
      <c r="L175" s="9" t="str">
        <f t="shared" si="57"/>
        <v>N/A</v>
      </c>
    </row>
    <row r="176" spans="1:12" ht="25" x14ac:dyDescent="0.25">
      <c r="A176" s="4" t="s">
        <v>1015</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1745</v>
      </c>
      <c r="J176" s="12" t="s">
        <v>1745</v>
      </c>
      <c r="K176" s="45" t="s">
        <v>736</v>
      </c>
      <c r="L176" s="9" t="str">
        <f t="shared" si="57"/>
        <v>N/A</v>
      </c>
    </row>
    <row r="177" spans="1:12" x14ac:dyDescent="0.25">
      <c r="A177" s="6" t="s">
        <v>1016</v>
      </c>
      <c r="B177" s="35" t="s">
        <v>213</v>
      </c>
      <c r="C177" s="36">
        <v>0</v>
      </c>
      <c r="D177" s="44" t="str">
        <f t="shared" si="54"/>
        <v>N/A</v>
      </c>
      <c r="E177" s="36">
        <v>0</v>
      </c>
      <c r="F177" s="44" t="str">
        <f t="shared" si="55"/>
        <v>N/A</v>
      </c>
      <c r="G177" s="36">
        <v>0</v>
      </c>
      <c r="H177" s="44" t="str">
        <f t="shared" si="56"/>
        <v>N/A</v>
      </c>
      <c r="I177" s="12" t="s">
        <v>1745</v>
      </c>
      <c r="J177" s="12" t="s">
        <v>1745</v>
      </c>
      <c r="K177" s="45" t="s">
        <v>736</v>
      </c>
      <c r="L177" s="9" t="str">
        <f t="shared" si="57"/>
        <v>N/A</v>
      </c>
    </row>
    <row r="178" spans="1:12" x14ac:dyDescent="0.25">
      <c r="A178" s="4" t="s">
        <v>1017</v>
      </c>
      <c r="B178" s="35" t="s">
        <v>213</v>
      </c>
      <c r="C178" s="36">
        <v>0</v>
      </c>
      <c r="D178" s="44" t="str">
        <f t="shared" si="54"/>
        <v>N/A</v>
      </c>
      <c r="E178" s="36">
        <v>0</v>
      </c>
      <c r="F178" s="44" t="str">
        <f t="shared" si="55"/>
        <v>N/A</v>
      </c>
      <c r="G178" s="36">
        <v>0</v>
      </c>
      <c r="H178" s="44" t="str">
        <f t="shared" si="56"/>
        <v>N/A</v>
      </c>
      <c r="I178" s="12" t="s">
        <v>1745</v>
      </c>
      <c r="J178" s="12" t="s">
        <v>1745</v>
      </c>
      <c r="K178" s="45" t="s">
        <v>736</v>
      </c>
      <c r="L178" s="9" t="str">
        <f t="shared" si="57"/>
        <v>N/A</v>
      </c>
    </row>
    <row r="179" spans="1:12" x14ac:dyDescent="0.25">
      <c r="A179" s="4" t="s">
        <v>1018</v>
      </c>
      <c r="B179" s="35" t="s">
        <v>213</v>
      </c>
      <c r="C179" s="36">
        <v>0</v>
      </c>
      <c r="D179" s="44" t="str">
        <f t="shared" si="54"/>
        <v>N/A</v>
      </c>
      <c r="E179" s="36">
        <v>0</v>
      </c>
      <c r="F179" s="44" t="str">
        <f t="shared" si="55"/>
        <v>N/A</v>
      </c>
      <c r="G179" s="36">
        <v>0</v>
      </c>
      <c r="H179" s="44" t="str">
        <f t="shared" si="56"/>
        <v>N/A</v>
      </c>
      <c r="I179" s="12" t="s">
        <v>1745</v>
      </c>
      <c r="J179" s="12" t="s">
        <v>1745</v>
      </c>
      <c r="K179" s="45" t="s">
        <v>736</v>
      </c>
      <c r="L179" s="9" t="str">
        <f t="shared" si="57"/>
        <v>N/A</v>
      </c>
    </row>
    <row r="180" spans="1:12" x14ac:dyDescent="0.25">
      <c r="A180" s="4" t="s">
        <v>1019</v>
      </c>
      <c r="B180" s="35" t="s">
        <v>213</v>
      </c>
      <c r="C180" s="36">
        <v>0</v>
      </c>
      <c r="D180" s="44" t="str">
        <f t="shared" si="54"/>
        <v>N/A</v>
      </c>
      <c r="E180" s="36">
        <v>0</v>
      </c>
      <c r="F180" s="44" t="str">
        <f t="shared" si="55"/>
        <v>N/A</v>
      </c>
      <c r="G180" s="36">
        <v>0</v>
      </c>
      <c r="H180" s="44" t="str">
        <f t="shared" si="56"/>
        <v>N/A</v>
      </c>
      <c r="I180" s="12" t="s">
        <v>1745</v>
      </c>
      <c r="J180" s="12" t="s">
        <v>1745</v>
      </c>
      <c r="K180" s="45" t="s">
        <v>736</v>
      </c>
      <c r="L180" s="9" t="str">
        <f t="shared" si="57"/>
        <v>N/A</v>
      </c>
    </row>
    <row r="181" spans="1:12" x14ac:dyDescent="0.25">
      <c r="A181" s="4" t="s">
        <v>1020</v>
      </c>
      <c r="B181" s="35" t="s">
        <v>213</v>
      </c>
      <c r="C181" s="36">
        <v>0</v>
      </c>
      <c r="D181" s="44" t="str">
        <f t="shared" si="54"/>
        <v>N/A</v>
      </c>
      <c r="E181" s="36">
        <v>0</v>
      </c>
      <c r="F181" s="44" t="str">
        <f t="shared" si="55"/>
        <v>N/A</v>
      </c>
      <c r="G181" s="36">
        <v>0</v>
      </c>
      <c r="H181" s="44" t="str">
        <f t="shared" si="56"/>
        <v>N/A</v>
      </c>
      <c r="I181" s="12" t="s">
        <v>1745</v>
      </c>
      <c r="J181" s="12" t="s">
        <v>1745</v>
      </c>
      <c r="K181" s="45" t="s">
        <v>736</v>
      </c>
      <c r="L181" s="9" t="str">
        <f t="shared" si="57"/>
        <v>N/A</v>
      </c>
    </row>
    <row r="182" spans="1:12" x14ac:dyDescent="0.25">
      <c r="A182" s="4" t="s">
        <v>1021</v>
      </c>
      <c r="B182" s="35" t="s">
        <v>213</v>
      </c>
      <c r="C182" s="36">
        <v>0</v>
      </c>
      <c r="D182" s="44" t="str">
        <f t="shared" si="54"/>
        <v>N/A</v>
      </c>
      <c r="E182" s="36">
        <v>0</v>
      </c>
      <c r="F182" s="44" t="str">
        <f t="shared" si="55"/>
        <v>N/A</v>
      </c>
      <c r="G182" s="36">
        <v>0</v>
      </c>
      <c r="H182" s="44" t="str">
        <f t="shared" si="56"/>
        <v>N/A</v>
      </c>
      <c r="I182" s="12" t="s">
        <v>1745</v>
      </c>
      <c r="J182" s="12" t="s">
        <v>1745</v>
      </c>
      <c r="K182" s="45" t="s">
        <v>736</v>
      </c>
      <c r="L182" s="9" t="str">
        <f t="shared" si="57"/>
        <v>N/A</v>
      </c>
    </row>
    <row r="183" spans="1:12" x14ac:dyDescent="0.25">
      <c r="A183" s="6" t="s">
        <v>1022</v>
      </c>
      <c r="B183" s="48" t="s">
        <v>213</v>
      </c>
      <c r="C183" s="1">
        <v>0</v>
      </c>
      <c r="D183" s="11" t="str">
        <f t="shared" si="54"/>
        <v>N/A</v>
      </c>
      <c r="E183" s="1">
        <v>0</v>
      </c>
      <c r="F183" s="11" t="str">
        <f t="shared" si="55"/>
        <v>N/A</v>
      </c>
      <c r="G183" s="1">
        <v>0</v>
      </c>
      <c r="H183" s="11" t="str">
        <f t="shared" si="56"/>
        <v>N/A</v>
      </c>
      <c r="I183" s="57" t="s">
        <v>1745</v>
      </c>
      <c r="J183" s="57" t="s">
        <v>1745</v>
      </c>
      <c r="K183" s="48" t="s">
        <v>736</v>
      </c>
      <c r="L183" s="11" t="str">
        <f t="shared" si="57"/>
        <v>N/A</v>
      </c>
    </row>
    <row r="184" spans="1:12" x14ac:dyDescent="0.25">
      <c r="A184" s="4" t="s">
        <v>1023</v>
      </c>
      <c r="B184" s="35" t="s">
        <v>213</v>
      </c>
      <c r="C184" s="36">
        <v>0</v>
      </c>
      <c r="D184" s="44" t="str">
        <f t="shared" si="54"/>
        <v>N/A</v>
      </c>
      <c r="E184" s="36">
        <v>0</v>
      </c>
      <c r="F184" s="44" t="str">
        <f t="shared" si="55"/>
        <v>N/A</v>
      </c>
      <c r="G184" s="36">
        <v>0</v>
      </c>
      <c r="H184" s="44" t="str">
        <f t="shared" si="56"/>
        <v>N/A</v>
      </c>
      <c r="I184" s="12" t="s">
        <v>1745</v>
      </c>
      <c r="J184" s="12" t="s">
        <v>1745</v>
      </c>
      <c r="K184" s="45" t="s">
        <v>736</v>
      </c>
      <c r="L184" s="9" t="str">
        <f t="shared" si="57"/>
        <v>N/A</v>
      </c>
    </row>
    <row r="185" spans="1:12" x14ac:dyDescent="0.25">
      <c r="A185" s="4" t="s">
        <v>1024</v>
      </c>
      <c r="B185" s="35" t="s">
        <v>213</v>
      </c>
      <c r="C185" s="36">
        <v>0</v>
      </c>
      <c r="D185" s="44" t="str">
        <f t="shared" si="54"/>
        <v>N/A</v>
      </c>
      <c r="E185" s="36">
        <v>0</v>
      </c>
      <c r="F185" s="44" t="str">
        <f t="shared" si="55"/>
        <v>N/A</v>
      </c>
      <c r="G185" s="36">
        <v>0</v>
      </c>
      <c r="H185" s="44" t="str">
        <f t="shared" si="56"/>
        <v>N/A</v>
      </c>
      <c r="I185" s="12" t="s">
        <v>1745</v>
      </c>
      <c r="J185" s="12" t="s">
        <v>1745</v>
      </c>
      <c r="K185" s="45" t="s">
        <v>736</v>
      </c>
      <c r="L185" s="9" t="str">
        <f t="shared" si="57"/>
        <v>N/A</v>
      </c>
    </row>
    <row r="186" spans="1:12" x14ac:dyDescent="0.25">
      <c r="A186" s="4" t="s">
        <v>1025</v>
      </c>
      <c r="B186" s="35" t="s">
        <v>213</v>
      </c>
      <c r="C186" s="36">
        <v>0</v>
      </c>
      <c r="D186" s="44" t="str">
        <f t="shared" si="54"/>
        <v>N/A</v>
      </c>
      <c r="E186" s="36">
        <v>0</v>
      </c>
      <c r="F186" s="44" t="str">
        <f t="shared" si="55"/>
        <v>N/A</v>
      </c>
      <c r="G186" s="36">
        <v>0</v>
      </c>
      <c r="H186" s="44" t="str">
        <f t="shared" si="56"/>
        <v>N/A</v>
      </c>
      <c r="I186" s="12" t="s">
        <v>1745</v>
      </c>
      <c r="J186" s="12" t="s">
        <v>1745</v>
      </c>
      <c r="K186" s="45" t="s">
        <v>736</v>
      </c>
      <c r="L186" s="9" t="str">
        <f t="shared" si="57"/>
        <v>N/A</v>
      </c>
    </row>
    <row r="187" spans="1:12" x14ac:dyDescent="0.25">
      <c r="A187" s="4" t="s">
        <v>1026</v>
      </c>
      <c r="B187" s="35" t="s">
        <v>213</v>
      </c>
      <c r="C187" s="36">
        <v>0</v>
      </c>
      <c r="D187" s="44" t="str">
        <f t="shared" si="54"/>
        <v>N/A</v>
      </c>
      <c r="E187" s="36">
        <v>0</v>
      </c>
      <c r="F187" s="44" t="str">
        <f t="shared" si="55"/>
        <v>N/A</v>
      </c>
      <c r="G187" s="36">
        <v>0</v>
      </c>
      <c r="H187" s="44" t="str">
        <f t="shared" si="56"/>
        <v>N/A</v>
      </c>
      <c r="I187" s="12" t="s">
        <v>1745</v>
      </c>
      <c r="J187" s="12" t="s">
        <v>1745</v>
      </c>
      <c r="K187" s="45" t="s">
        <v>736</v>
      </c>
      <c r="L187" s="9" t="str">
        <f t="shared" si="57"/>
        <v>N/A</v>
      </c>
    </row>
    <row r="188" spans="1:12" x14ac:dyDescent="0.25">
      <c r="A188" s="4" t="s">
        <v>1027</v>
      </c>
      <c r="B188" s="35" t="s">
        <v>213</v>
      </c>
      <c r="C188" s="36">
        <v>0</v>
      </c>
      <c r="D188" s="44" t="str">
        <f t="shared" si="54"/>
        <v>N/A</v>
      </c>
      <c r="E188" s="36">
        <v>0</v>
      </c>
      <c r="F188" s="44" t="str">
        <f t="shared" si="55"/>
        <v>N/A</v>
      </c>
      <c r="G188" s="36">
        <v>0</v>
      </c>
      <c r="H188" s="44" t="str">
        <f t="shared" si="56"/>
        <v>N/A</v>
      </c>
      <c r="I188" s="12" t="s">
        <v>1745</v>
      </c>
      <c r="J188" s="12" t="s">
        <v>1745</v>
      </c>
      <c r="K188" s="45" t="s">
        <v>736</v>
      </c>
      <c r="L188" s="9" t="str">
        <f t="shared" si="57"/>
        <v>N/A</v>
      </c>
    </row>
    <row r="189" spans="1:12" x14ac:dyDescent="0.25">
      <c r="A189" s="6" t="s">
        <v>1028</v>
      </c>
      <c r="B189" s="48" t="s">
        <v>213</v>
      </c>
      <c r="C189" s="1">
        <v>0</v>
      </c>
      <c r="D189" s="11" t="str">
        <f t="shared" si="54"/>
        <v>N/A</v>
      </c>
      <c r="E189" s="1">
        <v>0</v>
      </c>
      <c r="F189" s="11" t="str">
        <f t="shared" si="55"/>
        <v>N/A</v>
      </c>
      <c r="G189" s="1">
        <v>0</v>
      </c>
      <c r="H189" s="11" t="str">
        <f t="shared" si="56"/>
        <v>N/A</v>
      </c>
      <c r="I189" s="57" t="s">
        <v>1745</v>
      </c>
      <c r="J189" s="57" t="s">
        <v>1745</v>
      </c>
      <c r="K189" s="48" t="s">
        <v>736</v>
      </c>
      <c r="L189" s="11" t="str">
        <f t="shared" si="57"/>
        <v>N/A</v>
      </c>
    </row>
    <row r="190" spans="1:12" ht="25" x14ac:dyDescent="0.25">
      <c r="A190" s="4" t="s">
        <v>1029</v>
      </c>
      <c r="B190" s="35" t="s">
        <v>213</v>
      </c>
      <c r="C190" s="36">
        <v>0</v>
      </c>
      <c r="D190" s="44" t="str">
        <f t="shared" si="54"/>
        <v>N/A</v>
      </c>
      <c r="E190" s="36">
        <v>0</v>
      </c>
      <c r="F190" s="44" t="str">
        <f t="shared" si="55"/>
        <v>N/A</v>
      </c>
      <c r="G190" s="36">
        <v>0</v>
      </c>
      <c r="H190" s="44" t="str">
        <f t="shared" si="56"/>
        <v>N/A</v>
      </c>
      <c r="I190" s="12" t="s">
        <v>1745</v>
      </c>
      <c r="J190" s="12" t="s">
        <v>1745</v>
      </c>
      <c r="K190" s="45" t="s">
        <v>736</v>
      </c>
      <c r="L190" s="9" t="str">
        <f t="shared" si="57"/>
        <v>N/A</v>
      </c>
    </row>
    <row r="191" spans="1:12" ht="25" x14ac:dyDescent="0.25">
      <c r="A191" s="4" t="s">
        <v>1030</v>
      </c>
      <c r="B191" s="35" t="s">
        <v>213</v>
      </c>
      <c r="C191" s="36">
        <v>0</v>
      </c>
      <c r="D191" s="44" t="str">
        <f t="shared" si="54"/>
        <v>N/A</v>
      </c>
      <c r="E191" s="36">
        <v>0</v>
      </c>
      <c r="F191" s="44" t="str">
        <f t="shared" si="55"/>
        <v>N/A</v>
      </c>
      <c r="G191" s="36">
        <v>0</v>
      </c>
      <c r="H191" s="44" t="str">
        <f t="shared" si="56"/>
        <v>N/A</v>
      </c>
      <c r="I191" s="12" t="s">
        <v>1745</v>
      </c>
      <c r="J191" s="12" t="s">
        <v>1745</v>
      </c>
      <c r="K191" s="45" t="s">
        <v>736</v>
      </c>
      <c r="L191" s="9" t="str">
        <f t="shared" si="57"/>
        <v>N/A</v>
      </c>
    </row>
    <row r="192" spans="1:12" ht="25" x14ac:dyDescent="0.25">
      <c r="A192" s="4" t="s">
        <v>1031</v>
      </c>
      <c r="B192" s="35" t="s">
        <v>213</v>
      </c>
      <c r="C192" s="36">
        <v>0</v>
      </c>
      <c r="D192" s="44" t="str">
        <f t="shared" si="54"/>
        <v>N/A</v>
      </c>
      <c r="E192" s="36">
        <v>0</v>
      </c>
      <c r="F192" s="44" t="str">
        <f t="shared" si="55"/>
        <v>N/A</v>
      </c>
      <c r="G192" s="36">
        <v>0</v>
      </c>
      <c r="H192" s="44" t="str">
        <f t="shared" si="56"/>
        <v>N/A</v>
      </c>
      <c r="I192" s="12" t="s">
        <v>1745</v>
      </c>
      <c r="J192" s="12" t="s">
        <v>1745</v>
      </c>
      <c r="K192" s="45" t="s">
        <v>736</v>
      </c>
      <c r="L192" s="9" t="str">
        <f t="shared" si="57"/>
        <v>N/A</v>
      </c>
    </row>
    <row r="193" spans="1:12" ht="25" x14ac:dyDescent="0.25">
      <c r="A193" s="4" t="s">
        <v>1032</v>
      </c>
      <c r="B193" s="35" t="s">
        <v>213</v>
      </c>
      <c r="C193" s="36">
        <v>0</v>
      </c>
      <c r="D193" s="44" t="str">
        <f t="shared" si="54"/>
        <v>N/A</v>
      </c>
      <c r="E193" s="36">
        <v>0</v>
      </c>
      <c r="F193" s="44" t="str">
        <f t="shared" si="55"/>
        <v>N/A</v>
      </c>
      <c r="G193" s="36">
        <v>0</v>
      </c>
      <c r="H193" s="44" t="str">
        <f t="shared" si="56"/>
        <v>N/A</v>
      </c>
      <c r="I193" s="12" t="s">
        <v>1745</v>
      </c>
      <c r="J193" s="12" t="s">
        <v>1745</v>
      </c>
      <c r="K193" s="45" t="s">
        <v>736</v>
      </c>
      <c r="L193" s="9" t="str">
        <f t="shared" si="57"/>
        <v>N/A</v>
      </c>
    </row>
    <row r="194" spans="1:12" ht="25" x14ac:dyDescent="0.25">
      <c r="A194" s="4" t="s">
        <v>1033</v>
      </c>
      <c r="B194" s="35" t="s">
        <v>213</v>
      </c>
      <c r="C194" s="36">
        <v>0</v>
      </c>
      <c r="D194" s="44" t="str">
        <f t="shared" si="54"/>
        <v>N/A</v>
      </c>
      <c r="E194" s="36">
        <v>0</v>
      </c>
      <c r="F194" s="44" t="str">
        <f t="shared" si="55"/>
        <v>N/A</v>
      </c>
      <c r="G194" s="36">
        <v>0</v>
      </c>
      <c r="H194" s="44" t="str">
        <f t="shared" si="56"/>
        <v>N/A</v>
      </c>
      <c r="I194" s="12" t="s">
        <v>1745</v>
      </c>
      <c r="J194" s="12" t="s">
        <v>1745</v>
      </c>
      <c r="K194" s="45" t="s">
        <v>736</v>
      </c>
      <c r="L194" s="9" t="str">
        <f t="shared" si="57"/>
        <v>N/A</v>
      </c>
    </row>
    <row r="195" spans="1:12" x14ac:dyDescent="0.25">
      <c r="A195" s="6" t="s">
        <v>1034</v>
      </c>
      <c r="B195" s="48" t="s">
        <v>213</v>
      </c>
      <c r="C195" s="1">
        <v>0</v>
      </c>
      <c r="D195" s="11" t="str">
        <f t="shared" si="54"/>
        <v>N/A</v>
      </c>
      <c r="E195" s="1">
        <v>0</v>
      </c>
      <c r="F195" s="11" t="str">
        <f t="shared" si="55"/>
        <v>N/A</v>
      </c>
      <c r="G195" s="1">
        <v>0</v>
      </c>
      <c r="H195" s="11" t="str">
        <f t="shared" si="56"/>
        <v>N/A</v>
      </c>
      <c r="I195" s="57" t="s">
        <v>1745</v>
      </c>
      <c r="J195" s="57" t="s">
        <v>1745</v>
      </c>
      <c r="K195" s="48" t="s">
        <v>736</v>
      </c>
      <c r="L195" s="11" t="str">
        <f t="shared" si="57"/>
        <v>N/A</v>
      </c>
    </row>
    <row r="196" spans="1:12" x14ac:dyDescent="0.25">
      <c r="A196" s="4" t="s">
        <v>1035</v>
      </c>
      <c r="B196" s="35" t="s">
        <v>213</v>
      </c>
      <c r="C196" s="36">
        <v>0</v>
      </c>
      <c r="D196" s="44" t="str">
        <f t="shared" si="54"/>
        <v>N/A</v>
      </c>
      <c r="E196" s="36">
        <v>0</v>
      </c>
      <c r="F196" s="44" t="str">
        <f t="shared" si="55"/>
        <v>N/A</v>
      </c>
      <c r="G196" s="36">
        <v>0</v>
      </c>
      <c r="H196" s="44" t="str">
        <f t="shared" si="56"/>
        <v>N/A</v>
      </c>
      <c r="I196" s="12" t="s">
        <v>1745</v>
      </c>
      <c r="J196" s="12" t="s">
        <v>1745</v>
      </c>
      <c r="K196" s="45" t="s">
        <v>736</v>
      </c>
      <c r="L196" s="9" t="str">
        <f t="shared" si="57"/>
        <v>N/A</v>
      </c>
    </row>
    <row r="197" spans="1:12" x14ac:dyDescent="0.25">
      <c r="A197" s="4" t="s">
        <v>1036</v>
      </c>
      <c r="B197" s="35" t="s">
        <v>213</v>
      </c>
      <c r="C197" s="36">
        <v>0</v>
      </c>
      <c r="D197" s="44" t="str">
        <f t="shared" si="54"/>
        <v>N/A</v>
      </c>
      <c r="E197" s="36">
        <v>0</v>
      </c>
      <c r="F197" s="44" t="str">
        <f t="shared" si="55"/>
        <v>N/A</v>
      </c>
      <c r="G197" s="36">
        <v>0</v>
      </c>
      <c r="H197" s="44" t="str">
        <f t="shared" si="56"/>
        <v>N/A</v>
      </c>
      <c r="I197" s="12" t="s">
        <v>1745</v>
      </c>
      <c r="J197" s="12" t="s">
        <v>1745</v>
      </c>
      <c r="K197" s="45" t="s">
        <v>736</v>
      </c>
      <c r="L197" s="9" t="str">
        <f t="shared" si="57"/>
        <v>N/A</v>
      </c>
    </row>
    <row r="198" spans="1:12" ht="25" x14ac:dyDescent="0.25">
      <c r="A198" s="4" t="s">
        <v>1037</v>
      </c>
      <c r="B198" s="35" t="s">
        <v>213</v>
      </c>
      <c r="C198" s="36">
        <v>0</v>
      </c>
      <c r="D198" s="44" t="str">
        <f t="shared" si="54"/>
        <v>N/A</v>
      </c>
      <c r="E198" s="36">
        <v>0</v>
      </c>
      <c r="F198" s="44" t="str">
        <f t="shared" si="55"/>
        <v>N/A</v>
      </c>
      <c r="G198" s="36">
        <v>0</v>
      </c>
      <c r="H198" s="44" t="str">
        <f t="shared" si="56"/>
        <v>N/A</v>
      </c>
      <c r="I198" s="12" t="s">
        <v>1745</v>
      </c>
      <c r="J198" s="12" t="s">
        <v>1745</v>
      </c>
      <c r="K198" s="45" t="s">
        <v>736</v>
      </c>
      <c r="L198" s="9" t="str">
        <f t="shared" si="57"/>
        <v>N/A</v>
      </c>
    </row>
    <row r="199" spans="1:12" ht="25" x14ac:dyDescent="0.25">
      <c r="A199" s="4" t="s">
        <v>1038</v>
      </c>
      <c r="B199" s="35" t="s">
        <v>213</v>
      </c>
      <c r="C199" s="36">
        <v>0</v>
      </c>
      <c r="D199" s="44" t="str">
        <f t="shared" si="54"/>
        <v>N/A</v>
      </c>
      <c r="E199" s="36">
        <v>0</v>
      </c>
      <c r="F199" s="44" t="str">
        <f t="shared" si="55"/>
        <v>N/A</v>
      </c>
      <c r="G199" s="36">
        <v>0</v>
      </c>
      <c r="H199" s="44" t="str">
        <f t="shared" si="56"/>
        <v>N/A</v>
      </c>
      <c r="I199" s="12" t="s">
        <v>1745</v>
      </c>
      <c r="J199" s="12" t="s">
        <v>1745</v>
      </c>
      <c r="K199" s="45" t="s">
        <v>736</v>
      </c>
      <c r="L199" s="9" t="str">
        <f t="shared" si="57"/>
        <v>N/A</v>
      </c>
    </row>
    <row r="200" spans="1:12" ht="25" x14ac:dyDescent="0.25">
      <c r="A200" s="4" t="s">
        <v>1039</v>
      </c>
      <c r="B200" s="35" t="s">
        <v>213</v>
      </c>
      <c r="C200" s="36">
        <v>0</v>
      </c>
      <c r="D200" s="44" t="str">
        <f t="shared" si="54"/>
        <v>N/A</v>
      </c>
      <c r="E200" s="36">
        <v>0</v>
      </c>
      <c r="F200" s="44" t="str">
        <f t="shared" si="55"/>
        <v>N/A</v>
      </c>
      <c r="G200" s="36">
        <v>0</v>
      </c>
      <c r="H200" s="44" t="str">
        <f t="shared" si="56"/>
        <v>N/A</v>
      </c>
      <c r="I200" s="12" t="s">
        <v>1745</v>
      </c>
      <c r="J200" s="12" t="s">
        <v>1745</v>
      </c>
      <c r="K200" s="45" t="s">
        <v>736</v>
      </c>
      <c r="L200" s="9" t="str">
        <f t="shared" si="57"/>
        <v>N/A</v>
      </c>
    </row>
    <row r="201" spans="1:12" x14ac:dyDescent="0.25">
      <c r="A201" s="6" t="s">
        <v>1040</v>
      </c>
      <c r="B201" s="48" t="s">
        <v>213</v>
      </c>
      <c r="C201" s="1">
        <v>2751</v>
      </c>
      <c r="D201" s="11" t="str">
        <f t="shared" si="54"/>
        <v>N/A</v>
      </c>
      <c r="E201" s="1">
        <v>2769</v>
      </c>
      <c r="F201" s="11" t="str">
        <f t="shared" si="55"/>
        <v>N/A</v>
      </c>
      <c r="G201" s="1">
        <v>2812</v>
      </c>
      <c r="H201" s="11" t="str">
        <f t="shared" si="56"/>
        <v>N/A</v>
      </c>
      <c r="I201" s="57">
        <v>0.65429999999999999</v>
      </c>
      <c r="J201" s="57">
        <v>1.5529999999999999</v>
      </c>
      <c r="K201" s="48" t="s">
        <v>736</v>
      </c>
      <c r="L201" s="11" t="str">
        <f t="shared" si="57"/>
        <v>Yes</v>
      </c>
    </row>
    <row r="202" spans="1:12" x14ac:dyDescent="0.25">
      <c r="A202" s="4" t="s">
        <v>1041</v>
      </c>
      <c r="B202" s="35" t="s">
        <v>213</v>
      </c>
      <c r="C202" s="36">
        <v>144</v>
      </c>
      <c r="D202" s="44" t="str">
        <f t="shared" si="54"/>
        <v>N/A</v>
      </c>
      <c r="E202" s="36">
        <v>155</v>
      </c>
      <c r="F202" s="44" t="str">
        <f t="shared" si="55"/>
        <v>N/A</v>
      </c>
      <c r="G202" s="36">
        <v>156</v>
      </c>
      <c r="H202" s="44" t="str">
        <f t="shared" si="56"/>
        <v>N/A</v>
      </c>
      <c r="I202" s="12">
        <v>7.6390000000000002</v>
      </c>
      <c r="J202" s="12">
        <v>0.6452</v>
      </c>
      <c r="K202" s="45" t="s">
        <v>736</v>
      </c>
      <c r="L202" s="9" t="str">
        <f t="shared" si="57"/>
        <v>Yes</v>
      </c>
    </row>
    <row r="203" spans="1:12" x14ac:dyDescent="0.25">
      <c r="A203" s="4" t="s">
        <v>1042</v>
      </c>
      <c r="B203" s="35" t="s">
        <v>213</v>
      </c>
      <c r="C203" s="36">
        <v>11</v>
      </c>
      <c r="D203" s="44" t="str">
        <f t="shared" si="54"/>
        <v>N/A</v>
      </c>
      <c r="E203" s="36">
        <v>11</v>
      </c>
      <c r="F203" s="44" t="str">
        <f t="shared" si="55"/>
        <v>N/A</v>
      </c>
      <c r="G203" s="36">
        <v>11</v>
      </c>
      <c r="H203" s="44" t="str">
        <f t="shared" si="56"/>
        <v>N/A</v>
      </c>
      <c r="I203" s="12">
        <v>-11.1</v>
      </c>
      <c r="J203" s="12">
        <v>0</v>
      </c>
      <c r="K203" s="45" t="s">
        <v>736</v>
      </c>
      <c r="L203" s="9" t="str">
        <f t="shared" si="57"/>
        <v>Yes</v>
      </c>
    </row>
    <row r="204" spans="1:12" x14ac:dyDescent="0.25">
      <c r="A204" s="4" t="s">
        <v>1043</v>
      </c>
      <c r="B204" s="35" t="s">
        <v>213</v>
      </c>
      <c r="C204" s="36">
        <v>1205</v>
      </c>
      <c r="D204" s="44" t="str">
        <f t="shared" si="54"/>
        <v>N/A</v>
      </c>
      <c r="E204" s="36">
        <v>1213</v>
      </c>
      <c r="F204" s="44" t="str">
        <f t="shared" si="55"/>
        <v>N/A</v>
      </c>
      <c r="G204" s="36">
        <v>1233</v>
      </c>
      <c r="H204" s="44" t="str">
        <f t="shared" si="56"/>
        <v>N/A</v>
      </c>
      <c r="I204" s="12">
        <v>0.66390000000000005</v>
      </c>
      <c r="J204" s="12">
        <v>1.649</v>
      </c>
      <c r="K204" s="45" t="s">
        <v>736</v>
      </c>
      <c r="L204" s="9" t="str">
        <f t="shared" si="57"/>
        <v>Yes</v>
      </c>
    </row>
    <row r="205" spans="1:12" x14ac:dyDescent="0.25">
      <c r="A205" s="4" t="s">
        <v>1044</v>
      </c>
      <c r="B205" s="35" t="s">
        <v>213</v>
      </c>
      <c r="C205" s="36">
        <v>1388</v>
      </c>
      <c r="D205" s="44" t="str">
        <f t="shared" si="54"/>
        <v>N/A</v>
      </c>
      <c r="E205" s="36">
        <v>1385</v>
      </c>
      <c r="F205" s="44" t="str">
        <f t="shared" si="55"/>
        <v>N/A</v>
      </c>
      <c r="G205" s="36">
        <v>1407</v>
      </c>
      <c r="H205" s="44" t="str">
        <f t="shared" si="56"/>
        <v>N/A</v>
      </c>
      <c r="I205" s="12">
        <v>-0.216</v>
      </c>
      <c r="J205" s="12">
        <v>1.5880000000000001</v>
      </c>
      <c r="K205" s="45" t="s">
        <v>736</v>
      </c>
      <c r="L205" s="9" t="str">
        <f t="shared" si="57"/>
        <v>Yes</v>
      </c>
    </row>
    <row r="206" spans="1:12" x14ac:dyDescent="0.25">
      <c r="A206" s="4" t="s">
        <v>1045</v>
      </c>
      <c r="B206" s="35" t="s">
        <v>213</v>
      </c>
      <c r="C206" s="36">
        <v>11</v>
      </c>
      <c r="D206" s="44" t="str">
        <f t="shared" si="54"/>
        <v>N/A</v>
      </c>
      <c r="E206" s="36">
        <v>11</v>
      </c>
      <c r="F206" s="44" t="str">
        <f t="shared" si="55"/>
        <v>N/A</v>
      </c>
      <c r="G206" s="36">
        <v>11</v>
      </c>
      <c r="H206" s="44" t="str">
        <f t="shared" si="56"/>
        <v>N/A</v>
      </c>
      <c r="I206" s="12">
        <v>60</v>
      </c>
      <c r="J206" s="12">
        <v>0</v>
      </c>
      <c r="K206" s="45" t="s">
        <v>736</v>
      </c>
      <c r="L206" s="9" t="str">
        <f t="shared" si="57"/>
        <v>Yes</v>
      </c>
    </row>
    <row r="207" spans="1:12" x14ac:dyDescent="0.25">
      <c r="A207" s="6" t="s">
        <v>1046</v>
      </c>
      <c r="B207" s="35" t="s">
        <v>213</v>
      </c>
      <c r="C207" s="36">
        <v>0</v>
      </c>
      <c r="D207" s="44" t="str">
        <f t="shared" si="54"/>
        <v>N/A</v>
      </c>
      <c r="E207" s="36">
        <v>0</v>
      </c>
      <c r="F207" s="44" t="str">
        <f t="shared" si="55"/>
        <v>N/A</v>
      </c>
      <c r="G207" s="36">
        <v>0</v>
      </c>
      <c r="H207" s="44" t="str">
        <f t="shared" si="56"/>
        <v>N/A</v>
      </c>
      <c r="I207" s="12" t="s">
        <v>1745</v>
      </c>
      <c r="J207" s="12" t="s">
        <v>1745</v>
      </c>
      <c r="K207" s="45" t="s">
        <v>736</v>
      </c>
      <c r="L207" s="9" t="str">
        <f t="shared" si="57"/>
        <v>N/A</v>
      </c>
    </row>
    <row r="208" spans="1:12" x14ac:dyDescent="0.25">
      <c r="A208" s="4" t="s">
        <v>1047</v>
      </c>
      <c r="B208" s="35" t="s">
        <v>213</v>
      </c>
      <c r="C208" s="36">
        <v>0</v>
      </c>
      <c r="D208" s="44" t="str">
        <f t="shared" si="54"/>
        <v>N/A</v>
      </c>
      <c r="E208" s="36">
        <v>0</v>
      </c>
      <c r="F208" s="44" t="str">
        <f t="shared" si="55"/>
        <v>N/A</v>
      </c>
      <c r="G208" s="36">
        <v>0</v>
      </c>
      <c r="H208" s="44" t="str">
        <f t="shared" si="56"/>
        <v>N/A</v>
      </c>
      <c r="I208" s="12" t="s">
        <v>1745</v>
      </c>
      <c r="J208" s="12" t="s">
        <v>1745</v>
      </c>
      <c r="K208" s="45" t="s">
        <v>736</v>
      </c>
      <c r="L208" s="9" t="str">
        <f t="shared" si="57"/>
        <v>N/A</v>
      </c>
    </row>
    <row r="209" spans="1:12" x14ac:dyDescent="0.25">
      <c r="A209" s="4" t="s">
        <v>1048</v>
      </c>
      <c r="B209" s="35" t="s">
        <v>213</v>
      </c>
      <c r="C209" s="36">
        <v>0</v>
      </c>
      <c r="D209" s="44" t="str">
        <f t="shared" si="54"/>
        <v>N/A</v>
      </c>
      <c r="E209" s="36">
        <v>0</v>
      </c>
      <c r="F209" s="44" t="str">
        <f t="shared" si="55"/>
        <v>N/A</v>
      </c>
      <c r="G209" s="36">
        <v>0</v>
      </c>
      <c r="H209" s="44" t="str">
        <f t="shared" si="56"/>
        <v>N/A</v>
      </c>
      <c r="I209" s="12" t="s">
        <v>1745</v>
      </c>
      <c r="J209" s="12" t="s">
        <v>1745</v>
      </c>
      <c r="K209" s="45" t="s">
        <v>736</v>
      </c>
      <c r="L209" s="9" t="str">
        <f t="shared" si="57"/>
        <v>N/A</v>
      </c>
    </row>
    <row r="210" spans="1:12" ht="25" x14ac:dyDescent="0.25">
      <c r="A210" s="4" t="s">
        <v>1049</v>
      </c>
      <c r="B210" s="35" t="s">
        <v>213</v>
      </c>
      <c r="C210" s="36">
        <v>0</v>
      </c>
      <c r="D210" s="44" t="str">
        <f t="shared" si="54"/>
        <v>N/A</v>
      </c>
      <c r="E210" s="36">
        <v>0</v>
      </c>
      <c r="F210" s="44" t="str">
        <f t="shared" si="55"/>
        <v>N/A</v>
      </c>
      <c r="G210" s="36">
        <v>0</v>
      </c>
      <c r="H210" s="44" t="str">
        <f t="shared" si="56"/>
        <v>N/A</v>
      </c>
      <c r="I210" s="12" t="s">
        <v>1745</v>
      </c>
      <c r="J210" s="12" t="s">
        <v>1745</v>
      </c>
      <c r="K210" s="45" t="s">
        <v>736</v>
      </c>
      <c r="L210" s="9" t="str">
        <f t="shared" si="57"/>
        <v>N/A</v>
      </c>
    </row>
    <row r="211" spans="1:12" x14ac:dyDescent="0.25">
      <c r="A211" s="4" t="s">
        <v>1050</v>
      </c>
      <c r="B211" s="35" t="s">
        <v>213</v>
      </c>
      <c r="C211" s="36">
        <v>0</v>
      </c>
      <c r="D211" s="44" t="str">
        <f t="shared" si="54"/>
        <v>N/A</v>
      </c>
      <c r="E211" s="36">
        <v>0</v>
      </c>
      <c r="F211" s="44" t="str">
        <f t="shared" si="55"/>
        <v>N/A</v>
      </c>
      <c r="G211" s="36">
        <v>0</v>
      </c>
      <c r="H211" s="44" t="str">
        <f t="shared" si="56"/>
        <v>N/A</v>
      </c>
      <c r="I211" s="12" t="s">
        <v>1745</v>
      </c>
      <c r="J211" s="12" t="s">
        <v>1745</v>
      </c>
      <c r="K211" s="45" t="s">
        <v>736</v>
      </c>
      <c r="L211" s="9" t="str">
        <f t="shared" si="57"/>
        <v>N/A</v>
      </c>
    </row>
    <row r="212" spans="1:12" ht="25" x14ac:dyDescent="0.25">
      <c r="A212" s="4" t="s">
        <v>1051</v>
      </c>
      <c r="B212" s="35" t="s">
        <v>213</v>
      </c>
      <c r="C212" s="36">
        <v>0</v>
      </c>
      <c r="D212" s="44" t="str">
        <f t="shared" si="54"/>
        <v>N/A</v>
      </c>
      <c r="E212" s="36">
        <v>0</v>
      </c>
      <c r="F212" s="44" t="str">
        <f t="shared" si="55"/>
        <v>N/A</v>
      </c>
      <c r="G212" s="36">
        <v>0</v>
      </c>
      <c r="H212" s="44" t="str">
        <f t="shared" si="56"/>
        <v>N/A</v>
      </c>
      <c r="I212" s="12" t="s">
        <v>1745</v>
      </c>
      <c r="J212" s="12" t="s">
        <v>1745</v>
      </c>
      <c r="K212" s="45" t="s">
        <v>736</v>
      </c>
      <c r="L212" s="9" t="str">
        <f t="shared" si="57"/>
        <v>N/A</v>
      </c>
    </row>
    <row r="213" spans="1:12" x14ac:dyDescent="0.25">
      <c r="A213" s="6" t="s">
        <v>1052</v>
      </c>
      <c r="B213" s="35" t="s">
        <v>213</v>
      </c>
      <c r="C213" s="36">
        <v>0</v>
      </c>
      <c r="D213" s="44" t="str">
        <f t="shared" si="54"/>
        <v>N/A</v>
      </c>
      <c r="E213" s="36">
        <v>0</v>
      </c>
      <c r="F213" s="44" t="str">
        <f t="shared" si="55"/>
        <v>N/A</v>
      </c>
      <c r="G213" s="36">
        <v>0</v>
      </c>
      <c r="H213" s="44" t="str">
        <f t="shared" si="56"/>
        <v>N/A</v>
      </c>
      <c r="I213" s="12" t="s">
        <v>1745</v>
      </c>
      <c r="J213" s="12" t="s">
        <v>1745</v>
      </c>
      <c r="K213" s="45" t="s">
        <v>736</v>
      </c>
      <c r="L213" s="9" t="str">
        <f t="shared" si="57"/>
        <v>N/A</v>
      </c>
    </row>
    <row r="214" spans="1:12" ht="25" x14ac:dyDescent="0.25">
      <c r="A214" s="4" t="s">
        <v>1053</v>
      </c>
      <c r="B214" s="35" t="s">
        <v>213</v>
      </c>
      <c r="C214" s="36">
        <v>0</v>
      </c>
      <c r="D214" s="44" t="str">
        <f t="shared" si="54"/>
        <v>N/A</v>
      </c>
      <c r="E214" s="36">
        <v>0</v>
      </c>
      <c r="F214" s="44" t="str">
        <f t="shared" si="55"/>
        <v>N/A</v>
      </c>
      <c r="G214" s="36">
        <v>0</v>
      </c>
      <c r="H214" s="44" t="str">
        <f t="shared" si="56"/>
        <v>N/A</v>
      </c>
      <c r="I214" s="12" t="s">
        <v>1745</v>
      </c>
      <c r="J214" s="12" t="s">
        <v>1745</v>
      </c>
      <c r="K214" s="45" t="s">
        <v>736</v>
      </c>
      <c r="L214" s="9" t="str">
        <f t="shared" si="57"/>
        <v>N/A</v>
      </c>
    </row>
    <row r="215" spans="1:12" ht="25" x14ac:dyDescent="0.25">
      <c r="A215" s="4" t="s">
        <v>1054</v>
      </c>
      <c r="B215" s="35" t="s">
        <v>213</v>
      </c>
      <c r="C215" s="36">
        <v>0</v>
      </c>
      <c r="D215" s="44" t="str">
        <f t="shared" si="54"/>
        <v>N/A</v>
      </c>
      <c r="E215" s="36">
        <v>0</v>
      </c>
      <c r="F215" s="44" t="str">
        <f t="shared" si="55"/>
        <v>N/A</v>
      </c>
      <c r="G215" s="36">
        <v>0</v>
      </c>
      <c r="H215" s="44" t="str">
        <f t="shared" si="56"/>
        <v>N/A</v>
      </c>
      <c r="I215" s="12" t="s">
        <v>1745</v>
      </c>
      <c r="J215" s="12" t="s">
        <v>1745</v>
      </c>
      <c r="K215" s="45" t="s">
        <v>736</v>
      </c>
      <c r="L215" s="9" t="str">
        <f t="shared" si="57"/>
        <v>N/A</v>
      </c>
    </row>
    <row r="216" spans="1:12" ht="25" x14ac:dyDescent="0.25">
      <c r="A216" s="4" t="s">
        <v>1055</v>
      </c>
      <c r="B216" s="35" t="s">
        <v>213</v>
      </c>
      <c r="C216" s="36">
        <v>0</v>
      </c>
      <c r="D216" s="44" t="str">
        <f t="shared" si="54"/>
        <v>N/A</v>
      </c>
      <c r="E216" s="36">
        <v>0</v>
      </c>
      <c r="F216" s="44" t="str">
        <f t="shared" si="55"/>
        <v>N/A</v>
      </c>
      <c r="G216" s="36">
        <v>0</v>
      </c>
      <c r="H216" s="44" t="str">
        <f t="shared" si="56"/>
        <v>N/A</v>
      </c>
      <c r="I216" s="12" t="s">
        <v>1745</v>
      </c>
      <c r="J216" s="12" t="s">
        <v>1745</v>
      </c>
      <c r="K216" s="45" t="s">
        <v>736</v>
      </c>
      <c r="L216" s="9" t="str">
        <f t="shared" si="57"/>
        <v>N/A</v>
      </c>
    </row>
    <row r="217" spans="1:12" ht="25" x14ac:dyDescent="0.25">
      <c r="A217" s="4" t="s">
        <v>1056</v>
      </c>
      <c r="B217" s="35" t="s">
        <v>213</v>
      </c>
      <c r="C217" s="36">
        <v>0</v>
      </c>
      <c r="D217" s="44" t="str">
        <f t="shared" si="54"/>
        <v>N/A</v>
      </c>
      <c r="E217" s="36">
        <v>0</v>
      </c>
      <c r="F217" s="44" t="str">
        <f t="shared" si="55"/>
        <v>N/A</v>
      </c>
      <c r="G217" s="36">
        <v>0</v>
      </c>
      <c r="H217" s="44" t="str">
        <f t="shared" si="56"/>
        <v>N/A</v>
      </c>
      <c r="I217" s="12" t="s">
        <v>1745</v>
      </c>
      <c r="J217" s="12" t="s">
        <v>1745</v>
      </c>
      <c r="K217" s="45" t="s">
        <v>736</v>
      </c>
      <c r="L217" s="9" t="str">
        <f t="shared" si="57"/>
        <v>N/A</v>
      </c>
    </row>
    <row r="218" spans="1:12" ht="25" x14ac:dyDescent="0.25">
      <c r="A218" s="4" t="s">
        <v>1057</v>
      </c>
      <c r="B218" s="35" t="s">
        <v>213</v>
      </c>
      <c r="C218" s="36">
        <v>0</v>
      </c>
      <c r="D218" s="44" t="str">
        <f t="shared" si="54"/>
        <v>N/A</v>
      </c>
      <c r="E218" s="36">
        <v>0</v>
      </c>
      <c r="F218" s="44" t="str">
        <f t="shared" si="55"/>
        <v>N/A</v>
      </c>
      <c r="G218" s="36">
        <v>0</v>
      </c>
      <c r="H218" s="44" t="str">
        <f t="shared" si="56"/>
        <v>N/A</v>
      </c>
      <c r="I218" s="12" t="s">
        <v>1745</v>
      </c>
      <c r="J218" s="12" t="s">
        <v>1745</v>
      </c>
      <c r="K218" s="45" t="s">
        <v>736</v>
      </c>
      <c r="L218" s="9" t="str">
        <f t="shared" si="57"/>
        <v>N/A</v>
      </c>
    </row>
    <row r="219" spans="1:12" x14ac:dyDescent="0.25">
      <c r="A219" s="6" t="s">
        <v>1058</v>
      </c>
      <c r="B219" s="35" t="s">
        <v>213</v>
      </c>
      <c r="C219" s="36">
        <v>0</v>
      </c>
      <c r="D219" s="44" t="str">
        <f t="shared" si="54"/>
        <v>N/A</v>
      </c>
      <c r="E219" s="36">
        <v>0</v>
      </c>
      <c r="F219" s="44" t="str">
        <f t="shared" si="55"/>
        <v>N/A</v>
      </c>
      <c r="G219" s="36">
        <v>0</v>
      </c>
      <c r="H219" s="44" t="str">
        <f t="shared" si="56"/>
        <v>N/A</v>
      </c>
      <c r="I219" s="12" t="s">
        <v>1745</v>
      </c>
      <c r="J219" s="12" t="s">
        <v>1745</v>
      </c>
      <c r="K219" s="45" t="s">
        <v>736</v>
      </c>
      <c r="L219" s="9" t="str">
        <f t="shared" si="57"/>
        <v>N/A</v>
      </c>
    </row>
    <row r="220" spans="1:12" ht="25" x14ac:dyDescent="0.25">
      <c r="A220" s="18" t="s">
        <v>1059</v>
      </c>
      <c r="B220" s="35" t="s">
        <v>213</v>
      </c>
      <c r="C220" s="36">
        <v>0</v>
      </c>
      <c r="D220" s="44" t="str">
        <f t="shared" si="54"/>
        <v>N/A</v>
      </c>
      <c r="E220" s="36">
        <v>0</v>
      </c>
      <c r="F220" s="44" t="str">
        <f t="shared" si="55"/>
        <v>N/A</v>
      </c>
      <c r="G220" s="36">
        <v>0</v>
      </c>
      <c r="H220" s="44" t="str">
        <f t="shared" si="56"/>
        <v>N/A</v>
      </c>
      <c r="I220" s="12" t="s">
        <v>1745</v>
      </c>
      <c r="J220" s="12" t="s">
        <v>1745</v>
      </c>
      <c r="K220" s="45" t="s">
        <v>736</v>
      </c>
      <c r="L220" s="9" t="str">
        <f t="shared" si="57"/>
        <v>N/A</v>
      </c>
    </row>
    <row r="221" spans="1:12" x14ac:dyDescent="0.25">
      <c r="A221" s="18" t="s">
        <v>1060</v>
      </c>
      <c r="B221" s="35" t="s">
        <v>213</v>
      </c>
      <c r="C221" s="36">
        <v>0</v>
      </c>
      <c r="D221" s="44" t="str">
        <f t="shared" si="54"/>
        <v>N/A</v>
      </c>
      <c r="E221" s="36">
        <v>0</v>
      </c>
      <c r="F221" s="44" t="str">
        <f t="shared" si="55"/>
        <v>N/A</v>
      </c>
      <c r="G221" s="36">
        <v>0</v>
      </c>
      <c r="H221" s="44" t="str">
        <f t="shared" si="56"/>
        <v>N/A</v>
      </c>
      <c r="I221" s="12" t="s">
        <v>1745</v>
      </c>
      <c r="J221" s="12" t="s">
        <v>1745</v>
      </c>
      <c r="K221" s="45" t="s">
        <v>736</v>
      </c>
      <c r="L221" s="9" t="str">
        <f t="shared" si="57"/>
        <v>N/A</v>
      </c>
    </row>
    <row r="222" spans="1:12" ht="25" x14ac:dyDescent="0.25">
      <c r="A222" s="18" t="s">
        <v>1061</v>
      </c>
      <c r="B222" s="35" t="s">
        <v>213</v>
      </c>
      <c r="C222" s="36">
        <v>0</v>
      </c>
      <c r="D222" s="44" t="str">
        <f t="shared" si="54"/>
        <v>N/A</v>
      </c>
      <c r="E222" s="36">
        <v>0</v>
      </c>
      <c r="F222" s="44" t="str">
        <f t="shared" si="55"/>
        <v>N/A</v>
      </c>
      <c r="G222" s="36">
        <v>0</v>
      </c>
      <c r="H222" s="44" t="str">
        <f t="shared" si="56"/>
        <v>N/A</v>
      </c>
      <c r="I222" s="12" t="s">
        <v>1745</v>
      </c>
      <c r="J222" s="12" t="s">
        <v>1745</v>
      </c>
      <c r="K222" s="45" t="s">
        <v>736</v>
      </c>
      <c r="L222" s="9" t="str">
        <f t="shared" si="57"/>
        <v>N/A</v>
      </c>
    </row>
    <row r="223" spans="1:12" ht="25" x14ac:dyDescent="0.25">
      <c r="A223" s="18" t="s">
        <v>1062</v>
      </c>
      <c r="B223" s="35" t="s">
        <v>213</v>
      </c>
      <c r="C223" s="36">
        <v>0</v>
      </c>
      <c r="D223" s="44" t="str">
        <f t="shared" si="54"/>
        <v>N/A</v>
      </c>
      <c r="E223" s="36">
        <v>0</v>
      </c>
      <c r="F223" s="44" t="str">
        <f t="shared" si="55"/>
        <v>N/A</v>
      </c>
      <c r="G223" s="36">
        <v>0</v>
      </c>
      <c r="H223" s="44" t="str">
        <f t="shared" si="56"/>
        <v>N/A</v>
      </c>
      <c r="I223" s="12" t="s">
        <v>1745</v>
      </c>
      <c r="J223" s="12" t="s">
        <v>1745</v>
      </c>
      <c r="K223" s="45" t="s">
        <v>736</v>
      </c>
      <c r="L223" s="9" t="str">
        <f t="shared" si="57"/>
        <v>N/A</v>
      </c>
    </row>
    <row r="224" spans="1:12" ht="25" x14ac:dyDescent="0.25">
      <c r="A224" s="18" t="s">
        <v>1063</v>
      </c>
      <c r="B224" s="35" t="s">
        <v>213</v>
      </c>
      <c r="C224" s="36">
        <v>0</v>
      </c>
      <c r="D224" s="44" t="str">
        <f t="shared" si="54"/>
        <v>N/A</v>
      </c>
      <c r="E224" s="36">
        <v>0</v>
      </c>
      <c r="F224" s="44" t="str">
        <f t="shared" si="55"/>
        <v>N/A</v>
      </c>
      <c r="G224" s="36">
        <v>0</v>
      </c>
      <c r="H224" s="44" t="str">
        <f t="shared" ref="H224:H230" si="58">IF($B224="N/A","N/A",IF(G224&gt;10,"No",IF(G224&lt;-10,"No","Yes")))</f>
        <v>N/A</v>
      </c>
      <c r="I224" s="12" t="s">
        <v>1745</v>
      </c>
      <c r="J224" s="12" t="s">
        <v>1745</v>
      </c>
      <c r="K224" s="45" t="s">
        <v>736</v>
      </c>
      <c r="L224" s="9" t="str">
        <f t="shared" ref="L224:L235" si="59">IF(J224="Div by 0", "N/A", IF(K224="N/A","N/A", IF(J224&gt;VALUE(MID(K224,1,2)), "No", IF(J224&lt;-1*VALUE(MID(K224,1,2)), "No", "Yes"))))</f>
        <v>N/A</v>
      </c>
    </row>
    <row r="225" spans="1:12" x14ac:dyDescent="0.25">
      <c r="A225" s="6" t="s">
        <v>1064</v>
      </c>
      <c r="B225" s="35" t="s">
        <v>213</v>
      </c>
      <c r="C225" s="36">
        <v>0</v>
      </c>
      <c r="D225" s="44" t="str">
        <f t="shared" si="54"/>
        <v>N/A</v>
      </c>
      <c r="E225" s="36">
        <v>0</v>
      </c>
      <c r="F225" s="44" t="str">
        <f t="shared" si="55"/>
        <v>N/A</v>
      </c>
      <c r="G225" s="36">
        <v>0</v>
      </c>
      <c r="H225" s="44" t="str">
        <f t="shared" si="58"/>
        <v>N/A</v>
      </c>
      <c r="I225" s="12" t="s">
        <v>1745</v>
      </c>
      <c r="J225" s="12" t="s">
        <v>1745</v>
      </c>
      <c r="K225" s="45" t="s">
        <v>736</v>
      </c>
      <c r="L225" s="9" t="str">
        <f t="shared" si="59"/>
        <v>N/A</v>
      </c>
    </row>
    <row r="226" spans="1:12" ht="25" x14ac:dyDescent="0.25">
      <c r="A226" s="18" t="s">
        <v>1065</v>
      </c>
      <c r="B226" s="35" t="s">
        <v>213</v>
      </c>
      <c r="C226" s="36">
        <v>0</v>
      </c>
      <c r="D226" s="44" t="str">
        <f t="shared" si="54"/>
        <v>N/A</v>
      </c>
      <c r="E226" s="36">
        <v>0</v>
      </c>
      <c r="F226" s="44" t="str">
        <f t="shared" si="55"/>
        <v>N/A</v>
      </c>
      <c r="G226" s="36">
        <v>0</v>
      </c>
      <c r="H226" s="44" t="str">
        <f t="shared" si="58"/>
        <v>N/A</v>
      </c>
      <c r="I226" s="12" t="s">
        <v>1745</v>
      </c>
      <c r="J226" s="12" t="s">
        <v>1745</v>
      </c>
      <c r="K226" s="45" t="s">
        <v>736</v>
      </c>
      <c r="L226" s="9" t="str">
        <f t="shared" si="59"/>
        <v>N/A</v>
      </c>
    </row>
    <row r="227" spans="1:12" ht="25" x14ac:dyDescent="0.25">
      <c r="A227" s="18" t="s">
        <v>1066</v>
      </c>
      <c r="B227" s="35" t="s">
        <v>213</v>
      </c>
      <c r="C227" s="36">
        <v>0</v>
      </c>
      <c r="D227" s="44" t="str">
        <f t="shared" si="54"/>
        <v>N/A</v>
      </c>
      <c r="E227" s="36">
        <v>0</v>
      </c>
      <c r="F227" s="44" t="str">
        <f t="shared" si="55"/>
        <v>N/A</v>
      </c>
      <c r="G227" s="36">
        <v>0</v>
      </c>
      <c r="H227" s="44" t="str">
        <f t="shared" si="58"/>
        <v>N/A</v>
      </c>
      <c r="I227" s="12" t="s">
        <v>1745</v>
      </c>
      <c r="J227" s="12" t="s">
        <v>1745</v>
      </c>
      <c r="K227" s="45" t="s">
        <v>736</v>
      </c>
      <c r="L227" s="9" t="str">
        <f t="shared" si="59"/>
        <v>N/A</v>
      </c>
    </row>
    <row r="228" spans="1:12" ht="25" x14ac:dyDescent="0.25">
      <c r="A228" s="18" t="s">
        <v>1067</v>
      </c>
      <c r="B228" s="35" t="s">
        <v>213</v>
      </c>
      <c r="C228" s="36">
        <v>0</v>
      </c>
      <c r="D228" s="44" t="str">
        <f t="shared" si="54"/>
        <v>N/A</v>
      </c>
      <c r="E228" s="36">
        <v>0</v>
      </c>
      <c r="F228" s="44" t="str">
        <f t="shared" si="55"/>
        <v>N/A</v>
      </c>
      <c r="G228" s="36">
        <v>0</v>
      </c>
      <c r="H228" s="44" t="str">
        <f t="shared" si="58"/>
        <v>N/A</v>
      </c>
      <c r="I228" s="12" t="s">
        <v>1745</v>
      </c>
      <c r="J228" s="12" t="s">
        <v>1745</v>
      </c>
      <c r="K228" s="45" t="s">
        <v>736</v>
      </c>
      <c r="L228" s="9" t="str">
        <f t="shared" si="59"/>
        <v>N/A</v>
      </c>
    </row>
    <row r="229" spans="1:12" ht="25" x14ac:dyDescent="0.25">
      <c r="A229" s="18" t="s">
        <v>1068</v>
      </c>
      <c r="B229" s="35" t="s">
        <v>213</v>
      </c>
      <c r="C229" s="36">
        <v>0</v>
      </c>
      <c r="D229" s="44" t="str">
        <f t="shared" si="54"/>
        <v>N/A</v>
      </c>
      <c r="E229" s="36">
        <v>0</v>
      </c>
      <c r="F229" s="44" t="str">
        <f t="shared" si="55"/>
        <v>N/A</v>
      </c>
      <c r="G229" s="36">
        <v>0</v>
      </c>
      <c r="H229" s="44" t="str">
        <f t="shared" si="58"/>
        <v>N/A</v>
      </c>
      <c r="I229" s="12" t="s">
        <v>1745</v>
      </c>
      <c r="J229" s="12" t="s">
        <v>1745</v>
      </c>
      <c r="K229" s="45" t="s">
        <v>736</v>
      </c>
      <c r="L229" s="9" t="str">
        <f t="shared" si="59"/>
        <v>N/A</v>
      </c>
    </row>
    <row r="230" spans="1:12" ht="25" x14ac:dyDescent="0.25">
      <c r="A230" s="18" t="s">
        <v>1069</v>
      </c>
      <c r="B230" s="35" t="s">
        <v>213</v>
      </c>
      <c r="C230" s="36">
        <v>0</v>
      </c>
      <c r="D230" s="44" t="str">
        <f t="shared" si="54"/>
        <v>N/A</v>
      </c>
      <c r="E230" s="36">
        <v>0</v>
      </c>
      <c r="F230" s="44" t="str">
        <f t="shared" si="55"/>
        <v>N/A</v>
      </c>
      <c r="G230" s="36">
        <v>0</v>
      </c>
      <c r="H230" s="44" t="str">
        <f t="shared" si="58"/>
        <v>N/A</v>
      </c>
      <c r="I230" s="12" t="s">
        <v>1745</v>
      </c>
      <c r="J230" s="12" t="s">
        <v>1745</v>
      </c>
      <c r="K230" s="45" t="s">
        <v>736</v>
      </c>
      <c r="L230" s="9" t="str">
        <f t="shared" si="59"/>
        <v>N/A</v>
      </c>
    </row>
    <row r="231" spans="1:12" x14ac:dyDescent="0.25">
      <c r="A231" s="18" t="s">
        <v>1070</v>
      </c>
      <c r="B231" s="35" t="s">
        <v>289</v>
      </c>
      <c r="C231" s="8">
        <v>17.011995637999998</v>
      </c>
      <c r="D231" s="44" t="str">
        <f>IF($B231="N/A","N/A",IF(C231&lt;15,"Yes","No"))</f>
        <v>No</v>
      </c>
      <c r="E231" s="8">
        <v>16.793066089</v>
      </c>
      <c r="F231" s="44" t="str">
        <f>IF($B231="N/A","N/A",IF(E231&lt;15,"Yes","No"))</f>
        <v>No</v>
      </c>
      <c r="G231" s="8">
        <v>15.042674252999999</v>
      </c>
      <c r="H231" s="44" t="str">
        <f>IF($B231="N/A","N/A",IF(G231&lt;15,"Yes","No"))</f>
        <v>No</v>
      </c>
      <c r="I231" s="12">
        <v>-1.29</v>
      </c>
      <c r="J231" s="12">
        <v>-10.4</v>
      </c>
      <c r="K231" s="45" t="s">
        <v>736</v>
      </c>
      <c r="L231" s="9" t="str">
        <f t="shared" si="59"/>
        <v>Yes</v>
      </c>
    </row>
    <row r="232" spans="1:12" x14ac:dyDescent="0.25">
      <c r="A232" s="18" t="s">
        <v>1071</v>
      </c>
      <c r="B232" s="35" t="s">
        <v>213</v>
      </c>
      <c r="C232" s="36">
        <v>1200</v>
      </c>
      <c r="D232" s="44" t="str">
        <f t="shared" ref="D232" si="60">IF($B232="N/A","N/A",IF(C232&gt;10,"No",IF(C232&lt;-10,"No","Yes")))</f>
        <v>N/A</v>
      </c>
      <c r="E232" s="36">
        <v>1177</v>
      </c>
      <c r="F232" s="44" t="str">
        <f t="shared" ref="F232" si="61">IF($B232="N/A","N/A",IF(E232&gt;10,"No",IF(E232&lt;-10,"No","Yes")))</f>
        <v>N/A</v>
      </c>
      <c r="G232" s="36">
        <v>1006</v>
      </c>
      <c r="H232" s="44" t="str">
        <f t="shared" ref="H232" si="62">IF($B232="N/A","N/A",IF(G232&gt;10,"No",IF(G232&lt;-10,"No","Yes")))</f>
        <v>N/A</v>
      </c>
      <c r="I232" s="12">
        <v>-1.92</v>
      </c>
      <c r="J232" s="12">
        <v>-14.5</v>
      </c>
      <c r="K232" s="45" t="s">
        <v>736</v>
      </c>
      <c r="L232" s="9" t="str">
        <f t="shared" si="59"/>
        <v>Yes</v>
      </c>
    </row>
    <row r="233" spans="1:12" x14ac:dyDescent="0.25">
      <c r="A233" s="18" t="s">
        <v>1072</v>
      </c>
      <c r="B233" s="35" t="s">
        <v>279</v>
      </c>
      <c r="C233" s="8">
        <v>34.453057708999999</v>
      </c>
      <c r="D233" s="44" t="str">
        <f>IF($B233="N/A","N/A",IF(C233&lt;10,"Yes","No"))</f>
        <v>No</v>
      </c>
      <c r="E233" s="8">
        <v>33.812122952999999</v>
      </c>
      <c r="F233" s="44" t="str">
        <f>IF($B233="N/A","N/A",IF(E233&lt;10,"Yes","No"))</f>
        <v>No</v>
      </c>
      <c r="G233" s="8">
        <v>29.631811487</v>
      </c>
      <c r="H233" s="44" t="str">
        <f>IF($B233="N/A","N/A",IF(G233&lt;10,"Yes","No"))</f>
        <v>No</v>
      </c>
      <c r="I233" s="12">
        <v>-1.86</v>
      </c>
      <c r="J233" s="12">
        <v>-12.4</v>
      </c>
      <c r="K233" s="45" t="s">
        <v>736</v>
      </c>
      <c r="L233" s="9" t="str">
        <f t="shared" si="59"/>
        <v>Yes</v>
      </c>
    </row>
    <row r="234" spans="1:12" x14ac:dyDescent="0.25">
      <c r="A234" s="2" t="s">
        <v>72</v>
      </c>
      <c r="B234" s="35" t="s">
        <v>213</v>
      </c>
      <c r="C234" s="8">
        <v>100</v>
      </c>
      <c r="D234" s="44" t="str">
        <f t="shared" si="54"/>
        <v>N/A</v>
      </c>
      <c r="E234" s="8">
        <v>100</v>
      </c>
      <c r="F234" s="44" t="str">
        <f t="shared" si="55"/>
        <v>N/A</v>
      </c>
      <c r="G234" s="8">
        <v>99.964438122000004</v>
      </c>
      <c r="H234" s="44" t="str">
        <f>IF($B234="N/A","N/A",IF(G234&gt;10,"No",IF(G234&lt;-10,"No","Yes")))</f>
        <v>N/A</v>
      </c>
      <c r="I234" s="12">
        <v>0</v>
      </c>
      <c r="J234" s="12">
        <v>-3.5999999999999997E-2</v>
      </c>
      <c r="K234" s="45" t="s">
        <v>736</v>
      </c>
      <c r="L234" s="9" t="str">
        <f t="shared" si="59"/>
        <v>Yes</v>
      </c>
    </row>
    <row r="235" spans="1:12" ht="25" x14ac:dyDescent="0.25">
      <c r="A235" s="18" t="s">
        <v>1073</v>
      </c>
      <c r="B235" s="35" t="s">
        <v>289</v>
      </c>
      <c r="C235" s="9">
        <v>0</v>
      </c>
      <c r="D235" s="44" t="str">
        <f>IF($B235="N/A","N/A",IF(C235&lt;15,"Yes","No"))</f>
        <v>Yes</v>
      </c>
      <c r="E235" s="9">
        <v>0</v>
      </c>
      <c r="F235" s="44" t="str">
        <f>IF($B235="N/A","N/A",IF(E235&lt;15,"Yes","No"))</f>
        <v>Yes</v>
      </c>
      <c r="G235" s="9">
        <v>3.5561877700000001E-2</v>
      </c>
      <c r="H235" s="44" t="str">
        <f>IF($B235="N/A","N/A",IF(G235&lt;15,"Yes","No"))</f>
        <v>Yes</v>
      </c>
      <c r="I235" s="12" t="s">
        <v>1745</v>
      </c>
      <c r="J235" s="12" t="s">
        <v>1745</v>
      </c>
      <c r="K235" s="45" t="s">
        <v>736</v>
      </c>
      <c r="L235" s="9" t="str">
        <f t="shared" si="59"/>
        <v>N/A</v>
      </c>
    </row>
    <row r="236" spans="1:12" ht="25" x14ac:dyDescent="0.25">
      <c r="A236" s="18" t="s">
        <v>152</v>
      </c>
      <c r="B236" s="35" t="s">
        <v>213</v>
      </c>
      <c r="C236" s="36">
        <v>0</v>
      </c>
      <c r="D236" s="44" t="str">
        <f>IF($B236="N/A","N/A",IF(C236&gt;10,"No",IF(C236&lt;-10,"No","Yes")))</f>
        <v>N/A</v>
      </c>
      <c r="E236" s="36">
        <v>0</v>
      </c>
      <c r="F236" s="44" t="str">
        <f>IF($B236="N/A","N/A",IF(E236&gt;10,"No",IF(E236&lt;-10,"No","Yes")))</f>
        <v>N/A</v>
      </c>
      <c r="G236" s="36">
        <v>0</v>
      </c>
      <c r="H236" s="44" t="str">
        <f>IF($B236="N/A","N/A",IF(G236&gt;10,"No",IF(G236&lt;-10,"No","Yes")))</f>
        <v>N/A</v>
      </c>
      <c r="I236" s="12" t="s">
        <v>1745</v>
      </c>
      <c r="J236" s="12" t="s">
        <v>1745</v>
      </c>
      <c r="K236" s="45" t="s">
        <v>736</v>
      </c>
      <c r="L236" s="9" t="str">
        <f>IF(J236="Div by 0", "N/A", IF(K236="N/A","N/A", IF(J236&gt;VALUE(MID(K236,1,2)), "No", IF(J236&lt;-1*VALUE(MID(K236,1,2)), "No", "Yes"))))</f>
        <v>N/A</v>
      </c>
    </row>
    <row r="237" spans="1:12" x14ac:dyDescent="0.25">
      <c r="A237" s="18" t="s">
        <v>1074</v>
      </c>
      <c r="B237" s="35" t="s">
        <v>213</v>
      </c>
      <c r="C237" s="36">
        <v>3483</v>
      </c>
      <c r="D237" s="44" t="str">
        <f t="shared" ref="D237:D242" si="63">IF($B237="N/A","N/A",IF(C237&gt;10,"No",IF(C237&lt;-10,"No","Yes")))</f>
        <v>N/A</v>
      </c>
      <c r="E237" s="36">
        <v>3481</v>
      </c>
      <c r="F237" s="44" t="str">
        <f t="shared" ref="F237:F242" si="64">IF($B237="N/A","N/A",IF(E237&gt;10,"No",IF(E237&lt;-10,"No","Yes")))</f>
        <v>N/A</v>
      </c>
      <c r="G237" s="36">
        <v>3395</v>
      </c>
      <c r="H237" s="44" t="str">
        <f>IF($B237="N/A","N/A",IF(G237&gt;10,"No",IF(G237&lt;-10,"No","Yes")))</f>
        <v>N/A</v>
      </c>
      <c r="I237" s="12">
        <v>-5.7000000000000002E-2</v>
      </c>
      <c r="J237" s="12">
        <v>-2.4700000000000002</v>
      </c>
      <c r="K237" s="45" t="s">
        <v>736</v>
      </c>
      <c r="L237" s="9" t="str">
        <f>IF(J237="Div by 0", "N/A", IF(OR(J237="N/A",K237="N/A"),"N/A", IF(J237&gt;VALUE(MID(K237,1,2)), "No", IF(J237&lt;-1*VALUE(MID(K237,1,2)), "No", "Yes"))))</f>
        <v>Yes</v>
      </c>
    </row>
    <row r="238" spans="1:12" ht="25" x14ac:dyDescent="0.25">
      <c r="A238" s="18" t="s">
        <v>1075</v>
      </c>
      <c r="B238" s="35" t="s">
        <v>213</v>
      </c>
      <c r="C238" s="8">
        <v>100</v>
      </c>
      <c r="D238" s="44" t="str">
        <f t="shared" si="63"/>
        <v>N/A</v>
      </c>
      <c r="E238" s="8">
        <v>100</v>
      </c>
      <c r="F238" s="44" t="str">
        <f t="shared" si="64"/>
        <v>N/A</v>
      </c>
      <c r="G238" s="8">
        <v>100</v>
      </c>
      <c r="H238" s="44" t="str">
        <f t="shared" ref="H238:H242" si="65">IF($B238="N/A","N/A",IF(G238&gt;10,"No",IF(G238&lt;-10,"No","Yes")))</f>
        <v>N/A</v>
      </c>
      <c r="I238" s="12">
        <v>0</v>
      </c>
      <c r="J238" s="12">
        <v>0</v>
      </c>
      <c r="K238" s="45" t="s">
        <v>213</v>
      </c>
      <c r="L238" s="9" t="str">
        <f t="shared" ref="L238:L242" si="66">IF(J238="Div by 0", "N/A", IF(OR(J238="N/A",K238="N/A"),"N/A", IF(J238&gt;VALUE(MID(K238,1,2)), "No", IF(J238&lt;-1*VALUE(MID(K238,1,2)), "No", "Yes"))))</f>
        <v>N/A</v>
      </c>
    </row>
    <row r="239" spans="1:12" ht="25" x14ac:dyDescent="0.25">
      <c r="A239" s="19" t="s">
        <v>1076</v>
      </c>
      <c r="B239" s="35" t="s">
        <v>213</v>
      </c>
      <c r="C239" s="36">
        <v>0</v>
      </c>
      <c r="D239" s="44" t="str">
        <f t="shared" si="63"/>
        <v>N/A</v>
      </c>
      <c r="E239" s="36">
        <v>0</v>
      </c>
      <c r="F239" s="44" t="str">
        <f t="shared" si="64"/>
        <v>N/A</v>
      </c>
      <c r="G239" s="36">
        <v>0</v>
      </c>
      <c r="H239" s="44" t="str">
        <f t="shared" si="65"/>
        <v>N/A</v>
      </c>
      <c r="I239" s="12" t="s">
        <v>1745</v>
      </c>
      <c r="J239" s="12" t="s">
        <v>1745</v>
      </c>
      <c r="K239" s="45" t="s">
        <v>213</v>
      </c>
      <c r="L239" s="9" t="str">
        <f t="shared" si="66"/>
        <v>N/A</v>
      </c>
    </row>
    <row r="240" spans="1:12" ht="25" x14ac:dyDescent="0.25">
      <c r="A240" s="18" t="s">
        <v>1077</v>
      </c>
      <c r="B240" s="35" t="s">
        <v>213</v>
      </c>
      <c r="C240" s="8" t="s">
        <v>1745</v>
      </c>
      <c r="D240" s="44" t="str">
        <f t="shared" si="63"/>
        <v>N/A</v>
      </c>
      <c r="E240" s="8" t="s">
        <v>1745</v>
      </c>
      <c r="F240" s="44" t="str">
        <f t="shared" si="64"/>
        <v>N/A</v>
      </c>
      <c r="G240" s="8" t="s">
        <v>1745</v>
      </c>
      <c r="H240" s="44" t="str">
        <f t="shared" si="65"/>
        <v>N/A</v>
      </c>
      <c r="I240" s="12" t="s">
        <v>1745</v>
      </c>
      <c r="J240" s="12" t="s">
        <v>1745</v>
      </c>
      <c r="K240" s="45" t="s">
        <v>213</v>
      </c>
      <c r="L240" s="9" t="str">
        <f t="shared" si="66"/>
        <v>N/A</v>
      </c>
    </row>
    <row r="241" spans="1:12" x14ac:dyDescent="0.25">
      <c r="A241" s="18" t="s">
        <v>1078</v>
      </c>
      <c r="B241" s="35" t="s">
        <v>213</v>
      </c>
      <c r="C241" s="36">
        <v>0</v>
      </c>
      <c r="D241" s="44" t="str">
        <f t="shared" si="63"/>
        <v>N/A</v>
      </c>
      <c r="E241" s="36">
        <v>0</v>
      </c>
      <c r="F241" s="44" t="str">
        <f t="shared" si="64"/>
        <v>N/A</v>
      </c>
      <c r="G241" s="36">
        <v>0</v>
      </c>
      <c r="H241" s="44" t="str">
        <f t="shared" si="65"/>
        <v>N/A</v>
      </c>
      <c r="I241" s="12" t="s">
        <v>1745</v>
      </c>
      <c r="J241" s="12" t="s">
        <v>1745</v>
      </c>
      <c r="K241" s="45" t="s">
        <v>213</v>
      </c>
      <c r="L241" s="9" t="str">
        <f t="shared" si="66"/>
        <v>N/A</v>
      </c>
    </row>
    <row r="242" spans="1:12" ht="25" x14ac:dyDescent="0.25">
      <c r="A242" s="18" t="s">
        <v>1079</v>
      </c>
      <c r="B242" s="35" t="s">
        <v>213</v>
      </c>
      <c r="C242" s="8">
        <v>17.011995637999998</v>
      </c>
      <c r="D242" s="44" t="str">
        <f t="shared" si="63"/>
        <v>N/A</v>
      </c>
      <c r="E242" s="8">
        <v>16.793066089</v>
      </c>
      <c r="F242" s="44" t="str">
        <f t="shared" si="64"/>
        <v>N/A</v>
      </c>
      <c r="G242" s="8">
        <v>15.042674252999999</v>
      </c>
      <c r="H242" s="44" t="str">
        <f t="shared" si="65"/>
        <v>N/A</v>
      </c>
      <c r="I242" s="12">
        <v>-1.29</v>
      </c>
      <c r="J242" s="12">
        <v>-10.4</v>
      </c>
      <c r="K242" s="45" t="s">
        <v>213</v>
      </c>
      <c r="L242" s="9" t="str">
        <f t="shared" si="66"/>
        <v>N/A</v>
      </c>
    </row>
    <row r="243" spans="1:12" x14ac:dyDescent="0.25">
      <c r="A243" s="6" t="s">
        <v>1080</v>
      </c>
      <c r="B243" s="35" t="s">
        <v>213</v>
      </c>
      <c r="C243" s="36">
        <v>308382</v>
      </c>
      <c r="D243" s="44" t="str">
        <f>IF($B243="N/A","N/A",IF(C243&gt;10,"No",IF(C243&lt;-10,"No","Yes")))</f>
        <v>N/A</v>
      </c>
      <c r="E243" s="36">
        <v>322563</v>
      </c>
      <c r="F243" s="44" t="str">
        <f>IF($B243="N/A","N/A",IF(E243&gt;10,"No",IF(E243&lt;-10,"No","Yes")))</f>
        <v>N/A</v>
      </c>
      <c r="G243" s="36">
        <v>323761</v>
      </c>
      <c r="H243" s="44" t="str">
        <f>IF($B243="N/A","N/A",IF(G243&gt;10,"No",IF(G243&lt;-10,"No","Yes")))</f>
        <v>N/A</v>
      </c>
      <c r="I243" s="12">
        <v>4.5990000000000002</v>
      </c>
      <c r="J243" s="12">
        <v>0.37140000000000001</v>
      </c>
      <c r="K243" s="45" t="s">
        <v>736</v>
      </c>
      <c r="L243" s="9" t="str">
        <f t="shared" ref="L243:L276" si="67">IF(J243="Div by 0", "N/A", IF(K243="N/A","N/A", IF(J243&gt;VALUE(MID(K243,1,2)), "No", IF(J243&lt;-1*VALUE(MID(K243,1,2)), "No", "Yes"))))</f>
        <v>Yes</v>
      </c>
    </row>
    <row r="244" spans="1:12" x14ac:dyDescent="0.25">
      <c r="A244" s="2" t="s">
        <v>1081</v>
      </c>
      <c r="B244" s="35" t="s">
        <v>213</v>
      </c>
      <c r="C244" s="8">
        <v>89.155964022999996</v>
      </c>
      <c r="D244" s="44" t="str">
        <f>IF($B244="N/A","N/A",IF(C244&gt;10,"No",IF(C244&lt;-10,"No","Yes")))</f>
        <v>N/A</v>
      </c>
      <c r="E244" s="8">
        <v>89.100131504999993</v>
      </c>
      <c r="F244" s="44" t="str">
        <f>IF($B244="N/A","N/A",IF(E244&gt;10,"No",IF(E244&lt;-10,"No","Yes")))</f>
        <v>N/A</v>
      </c>
      <c r="G244" s="8">
        <v>88.944085865999995</v>
      </c>
      <c r="H244" s="44" t="str">
        <f>IF($B244="N/A","N/A",IF(G244&gt;10,"No",IF(G244&lt;-10,"No","Yes")))</f>
        <v>N/A</v>
      </c>
      <c r="I244" s="12">
        <v>-6.3E-2</v>
      </c>
      <c r="J244" s="12">
        <v>-0.17499999999999999</v>
      </c>
      <c r="K244" s="45" t="s">
        <v>736</v>
      </c>
      <c r="L244" s="9" t="str">
        <f t="shared" si="67"/>
        <v>Yes</v>
      </c>
    </row>
    <row r="245" spans="1:12" x14ac:dyDescent="0.25">
      <c r="A245" s="2" t="s">
        <v>1082</v>
      </c>
      <c r="B245" s="35" t="s">
        <v>213</v>
      </c>
      <c r="C245" s="8">
        <v>86.655089046000001</v>
      </c>
      <c r="D245" s="44" t="str">
        <f>IF($B245="N/A","N/A",IF(C245&gt;10,"No",IF(C245&lt;-10,"No","Yes")))</f>
        <v>N/A</v>
      </c>
      <c r="E245" s="8">
        <v>89.268851832999999</v>
      </c>
      <c r="F245" s="44" t="str">
        <f>IF($B245="N/A","N/A",IF(E245&gt;10,"No",IF(E245&lt;-10,"No","Yes")))</f>
        <v>N/A</v>
      </c>
      <c r="G245" s="8">
        <v>86.779488485000002</v>
      </c>
      <c r="H245" s="44" t="str">
        <f>IF($B245="N/A","N/A",IF(G245&gt;10,"No",IF(G245&lt;-10,"No","Yes")))</f>
        <v>N/A</v>
      </c>
      <c r="I245" s="12">
        <v>3.016</v>
      </c>
      <c r="J245" s="12">
        <v>-2.79</v>
      </c>
      <c r="K245" s="45" t="s">
        <v>736</v>
      </c>
      <c r="L245" s="9" t="str">
        <f t="shared" si="67"/>
        <v>Yes</v>
      </c>
    </row>
    <row r="246" spans="1:12" x14ac:dyDescent="0.25">
      <c r="A246" s="2" t="s">
        <v>1083</v>
      </c>
      <c r="B246" s="35" t="s">
        <v>213</v>
      </c>
      <c r="C246" s="8">
        <v>99.911526709</v>
      </c>
      <c r="D246" s="44" t="str">
        <f t="shared" ref="D246:D274" si="68">IF($B246="N/A","N/A",IF(C246&gt;10,"No",IF(C246&lt;-10,"No","Yes")))</f>
        <v>N/A</v>
      </c>
      <c r="E246" s="8">
        <v>99.988221976000005</v>
      </c>
      <c r="F246" s="44" t="str">
        <f t="shared" ref="F246:F274" si="69">IF($B246="N/A","N/A",IF(E246&gt;10,"No",IF(E246&lt;-10,"No","Yes")))</f>
        <v>N/A</v>
      </c>
      <c r="G246" s="8">
        <v>97.880335668000001</v>
      </c>
      <c r="H246" s="44" t="str">
        <f t="shared" ref="H246:H274" si="70">IF($B246="N/A","N/A",IF(G246&gt;10,"No",IF(G246&lt;-10,"No","Yes")))</f>
        <v>N/A</v>
      </c>
      <c r="I246" s="12">
        <v>7.6799999999999993E-2</v>
      </c>
      <c r="J246" s="12">
        <v>-2.11</v>
      </c>
      <c r="K246" s="45" t="s">
        <v>736</v>
      </c>
      <c r="L246" s="9" t="str">
        <f t="shared" si="67"/>
        <v>Yes</v>
      </c>
    </row>
    <row r="247" spans="1:12" x14ac:dyDescent="0.25">
      <c r="A247" s="2" t="s">
        <v>1084</v>
      </c>
      <c r="B247" s="35" t="s">
        <v>213</v>
      </c>
      <c r="C247" s="8">
        <v>99.942727241</v>
      </c>
      <c r="D247" s="44" t="str">
        <f t="shared" si="68"/>
        <v>N/A</v>
      </c>
      <c r="E247" s="8">
        <v>99.918887703999999</v>
      </c>
      <c r="F247" s="44" t="str">
        <f t="shared" si="69"/>
        <v>N/A</v>
      </c>
      <c r="G247" s="8">
        <v>96.939069477000004</v>
      </c>
      <c r="H247" s="44" t="str">
        <f t="shared" si="70"/>
        <v>N/A</v>
      </c>
      <c r="I247" s="12">
        <v>-2.4E-2</v>
      </c>
      <c r="J247" s="12">
        <v>-2.98</v>
      </c>
      <c r="K247" s="45" t="s">
        <v>736</v>
      </c>
      <c r="L247" s="9" t="str">
        <f t="shared" si="67"/>
        <v>Yes</v>
      </c>
    </row>
    <row r="248" spans="1:12" x14ac:dyDescent="0.25">
      <c r="A248" s="2" t="s">
        <v>1085</v>
      </c>
      <c r="B248" s="35" t="s">
        <v>213</v>
      </c>
      <c r="C248" s="8">
        <v>98.020961016000001</v>
      </c>
      <c r="D248" s="44" t="str">
        <f t="shared" si="68"/>
        <v>N/A</v>
      </c>
      <c r="E248" s="8">
        <v>99.582407157999995</v>
      </c>
      <c r="F248" s="44" t="str">
        <f t="shared" si="69"/>
        <v>N/A</v>
      </c>
      <c r="G248" s="8">
        <v>99.861317452999998</v>
      </c>
      <c r="H248" s="44" t="str">
        <f t="shared" si="70"/>
        <v>N/A</v>
      </c>
      <c r="I248" s="12">
        <v>1.593</v>
      </c>
      <c r="J248" s="12">
        <v>0.28010000000000002</v>
      </c>
      <c r="K248" s="45" t="s">
        <v>736</v>
      </c>
      <c r="L248" s="9" t="str">
        <f t="shared" si="67"/>
        <v>Yes</v>
      </c>
    </row>
    <row r="249" spans="1:12" x14ac:dyDescent="0.25">
      <c r="A249" s="6" t="s">
        <v>1086</v>
      </c>
      <c r="B249" s="35" t="s">
        <v>213</v>
      </c>
      <c r="C249" s="36">
        <v>0</v>
      </c>
      <c r="D249" s="44" t="str">
        <f t="shared" si="68"/>
        <v>N/A</v>
      </c>
      <c r="E249" s="36">
        <v>0</v>
      </c>
      <c r="F249" s="44" t="str">
        <f t="shared" si="69"/>
        <v>N/A</v>
      </c>
      <c r="G249" s="36">
        <v>0</v>
      </c>
      <c r="H249" s="44" t="str">
        <f t="shared" si="70"/>
        <v>N/A</v>
      </c>
      <c r="I249" s="12" t="s">
        <v>1745</v>
      </c>
      <c r="J249" s="12" t="s">
        <v>1745</v>
      </c>
      <c r="K249" s="45" t="s">
        <v>736</v>
      </c>
      <c r="L249" s="9" t="str">
        <f t="shared" si="67"/>
        <v>N/A</v>
      </c>
    </row>
    <row r="250" spans="1:12" x14ac:dyDescent="0.25">
      <c r="A250" s="2" t="s">
        <v>1087</v>
      </c>
      <c r="B250" s="35" t="s">
        <v>213</v>
      </c>
      <c r="C250" s="8">
        <v>0</v>
      </c>
      <c r="D250" s="44" t="str">
        <f t="shared" si="68"/>
        <v>N/A</v>
      </c>
      <c r="E250" s="8">
        <v>0</v>
      </c>
      <c r="F250" s="44" t="str">
        <f t="shared" si="69"/>
        <v>N/A</v>
      </c>
      <c r="G250" s="8">
        <v>0</v>
      </c>
      <c r="H250" s="44" t="str">
        <f t="shared" si="70"/>
        <v>N/A</v>
      </c>
      <c r="I250" s="12" t="s">
        <v>1745</v>
      </c>
      <c r="J250" s="12" t="s">
        <v>1745</v>
      </c>
      <c r="K250" s="45" t="s">
        <v>736</v>
      </c>
      <c r="L250" s="9" t="str">
        <f t="shared" si="67"/>
        <v>N/A</v>
      </c>
    </row>
    <row r="251" spans="1:12" x14ac:dyDescent="0.25">
      <c r="A251" s="2" t="s">
        <v>1088</v>
      </c>
      <c r="B251" s="35" t="s">
        <v>213</v>
      </c>
      <c r="C251" s="8">
        <v>0</v>
      </c>
      <c r="D251" s="44" t="str">
        <f t="shared" si="68"/>
        <v>N/A</v>
      </c>
      <c r="E251" s="8">
        <v>0</v>
      </c>
      <c r="F251" s="44" t="str">
        <f t="shared" si="69"/>
        <v>N/A</v>
      </c>
      <c r="G251" s="8">
        <v>0</v>
      </c>
      <c r="H251" s="44" t="str">
        <f t="shared" si="70"/>
        <v>N/A</v>
      </c>
      <c r="I251" s="12" t="s">
        <v>1745</v>
      </c>
      <c r="J251" s="12" t="s">
        <v>1745</v>
      </c>
      <c r="K251" s="45" t="s">
        <v>736</v>
      </c>
      <c r="L251" s="9" t="str">
        <f t="shared" si="67"/>
        <v>N/A</v>
      </c>
    </row>
    <row r="252" spans="1:12" x14ac:dyDescent="0.25">
      <c r="A252" s="2" t="s">
        <v>1089</v>
      </c>
      <c r="B252" s="35" t="s">
        <v>213</v>
      </c>
      <c r="C252" s="8">
        <v>0</v>
      </c>
      <c r="D252" s="44" t="str">
        <f t="shared" si="68"/>
        <v>N/A</v>
      </c>
      <c r="E252" s="8">
        <v>0</v>
      </c>
      <c r="F252" s="44" t="str">
        <f t="shared" si="69"/>
        <v>N/A</v>
      </c>
      <c r="G252" s="8">
        <v>0</v>
      </c>
      <c r="H252" s="44" t="str">
        <f t="shared" si="70"/>
        <v>N/A</v>
      </c>
      <c r="I252" s="12" t="s">
        <v>1745</v>
      </c>
      <c r="J252" s="12" t="s">
        <v>1745</v>
      </c>
      <c r="K252" s="45" t="s">
        <v>736</v>
      </c>
      <c r="L252" s="9" t="str">
        <f t="shared" si="67"/>
        <v>N/A</v>
      </c>
    </row>
    <row r="253" spans="1:12" x14ac:dyDescent="0.25">
      <c r="A253" s="2" t="s">
        <v>1090</v>
      </c>
      <c r="B253" s="35" t="s">
        <v>213</v>
      </c>
      <c r="C253" s="8">
        <v>0</v>
      </c>
      <c r="D253" s="44" t="str">
        <f t="shared" si="68"/>
        <v>N/A</v>
      </c>
      <c r="E253" s="8">
        <v>0</v>
      </c>
      <c r="F253" s="44" t="str">
        <f t="shared" si="69"/>
        <v>N/A</v>
      </c>
      <c r="G253" s="8">
        <v>0</v>
      </c>
      <c r="H253" s="44" t="str">
        <f t="shared" si="70"/>
        <v>N/A</v>
      </c>
      <c r="I253" s="12" t="s">
        <v>1745</v>
      </c>
      <c r="J253" s="12" t="s">
        <v>1745</v>
      </c>
      <c r="K253" s="45" t="s">
        <v>736</v>
      </c>
      <c r="L253" s="9" t="str">
        <f t="shared" si="67"/>
        <v>N/A</v>
      </c>
    </row>
    <row r="254" spans="1:12" x14ac:dyDescent="0.25">
      <c r="A254" s="2" t="s">
        <v>1091</v>
      </c>
      <c r="B254" s="35" t="s">
        <v>213</v>
      </c>
      <c r="C254" s="8" t="s">
        <v>1745</v>
      </c>
      <c r="D254" s="44" t="str">
        <f t="shared" si="68"/>
        <v>N/A</v>
      </c>
      <c r="E254" s="8" t="s">
        <v>1745</v>
      </c>
      <c r="F254" s="44" t="str">
        <f t="shared" si="69"/>
        <v>N/A</v>
      </c>
      <c r="G254" s="8" t="s">
        <v>1745</v>
      </c>
      <c r="H254" s="44" t="str">
        <f t="shared" si="70"/>
        <v>N/A</v>
      </c>
      <c r="I254" s="12" t="s">
        <v>1745</v>
      </c>
      <c r="J254" s="12" t="s">
        <v>1745</v>
      </c>
      <c r="K254" s="45" t="s">
        <v>736</v>
      </c>
      <c r="L254" s="9" t="str">
        <f t="shared" si="67"/>
        <v>N/A</v>
      </c>
    </row>
    <row r="255" spans="1:12" x14ac:dyDescent="0.25">
      <c r="A255" s="2" t="s">
        <v>1092</v>
      </c>
      <c r="B255" s="35" t="s">
        <v>213</v>
      </c>
      <c r="C255" s="8" t="s">
        <v>1745</v>
      </c>
      <c r="D255" s="44" t="str">
        <f t="shared" si="68"/>
        <v>N/A</v>
      </c>
      <c r="E255" s="8" t="s">
        <v>1745</v>
      </c>
      <c r="F255" s="44" t="str">
        <f t="shared" si="69"/>
        <v>N/A</v>
      </c>
      <c r="G255" s="8" t="s">
        <v>1745</v>
      </c>
      <c r="H255" s="44" t="str">
        <f t="shared" si="70"/>
        <v>N/A</v>
      </c>
      <c r="I255" s="12" t="s">
        <v>1745</v>
      </c>
      <c r="J255" s="12" t="s">
        <v>1745</v>
      </c>
      <c r="K255" s="45" t="s">
        <v>736</v>
      </c>
      <c r="L255" s="9" t="str">
        <f>IF(J255="Div by 0", "N/A", IF(OR(J255="N/A",K255="N/A"),"N/A", IF(J255&gt;VALUE(MID(K255,1,2)), "No", IF(J255&lt;-1*VALUE(MID(K255,1,2)), "No", "Yes"))))</f>
        <v>N/A</v>
      </c>
    </row>
    <row r="256" spans="1:12" x14ac:dyDescent="0.25">
      <c r="A256" s="6" t="s">
        <v>1093</v>
      </c>
      <c r="B256" s="35" t="s">
        <v>213</v>
      </c>
      <c r="C256" s="36">
        <v>0</v>
      </c>
      <c r="D256" s="44" t="str">
        <f t="shared" si="68"/>
        <v>N/A</v>
      </c>
      <c r="E256" s="36">
        <v>0</v>
      </c>
      <c r="F256" s="44" t="str">
        <f t="shared" si="69"/>
        <v>N/A</v>
      </c>
      <c r="G256" s="36">
        <v>0</v>
      </c>
      <c r="H256" s="44" t="str">
        <f t="shared" si="70"/>
        <v>N/A</v>
      </c>
      <c r="I256" s="12" t="s">
        <v>1745</v>
      </c>
      <c r="J256" s="12" t="s">
        <v>1745</v>
      </c>
      <c r="K256" s="45" t="s">
        <v>736</v>
      </c>
      <c r="L256" s="9" t="str">
        <f t="shared" si="67"/>
        <v>N/A</v>
      </c>
    </row>
    <row r="257" spans="1:12" x14ac:dyDescent="0.25">
      <c r="A257" s="2" t="s">
        <v>1094</v>
      </c>
      <c r="B257" s="35" t="s">
        <v>213</v>
      </c>
      <c r="C257" s="8">
        <v>0</v>
      </c>
      <c r="D257" s="44" t="str">
        <f t="shared" si="68"/>
        <v>N/A</v>
      </c>
      <c r="E257" s="8">
        <v>0</v>
      </c>
      <c r="F257" s="44" t="str">
        <f t="shared" si="69"/>
        <v>N/A</v>
      </c>
      <c r="G257" s="8">
        <v>0</v>
      </c>
      <c r="H257" s="44" t="str">
        <f t="shared" si="70"/>
        <v>N/A</v>
      </c>
      <c r="I257" s="12" t="s">
        <v>1745</v>
      </c>
      <c r="J257" s="12" t="s">
        <v>1745</v>
      </c>
      <c r="K257" s="45" t="s">
        <v>736</v>
      </c>
      <c r="L257" s="9" t="str">
        <f t="shared" si="67"/>
        <v>N/A</v>
      </c>
    </row>
    <row r="258" spans="1:12" x14ac:dyDescent="0.25">
      <c r="A258" s="2" t="s">
        <v>1095</v>
      </c>
      <c r="B258" s="35" t="s">
        <v>213</v>
      </c>
      <c r="C258" s="8">
        <v>0</v>
      </c>
      <c r="D258" s="44" t="str">
        <f t="shared" si="68"/>
        <v>N/A</v>
      </c>
      <c r="E258" s="8">
        <v>0</v>
      </c>
      <c r="F258" s="44" t="str">
        <f t="shared" si="69"/>
        <v>N/A</v>
      </c>
      <c r="G258" s="8">
        <v>0</v>
      </c>
      <c r="H258" s="44" t="str">
        <f t="shared" si="70"/>
        <v>N/A</v>
      </c>
      <c r="I258" s="12" t="s">
        <v>1745</v>
      </c>
      <c r="J258" s="12" t="s">
        <v>1745</v>
      </c>
      <c r="K258" s="45" t="s">
        <v>736</v>
      </c>
      <c r="L258" s="9" t="str">
        <f t="shared" si="67"/>
        <v>N/A</v>
      </c>
    </row>
    <row r="259" spans="1:12" x14ac:dyDescent="0.25">
      <c r="A259" s="2" t="s">
        <v>1096</v>
      </c>
      <c r="B259" s="35" t="s">
        <v>213</v>
      </c>
      <c r="C259" s="8">
        <v>0</v>
      </c>
      <c r="D259" s="44" t="str">
        <f t="shared" si="68"/>
        <v>N/A</v>
      </c>
      <c r="E259" s="8">
        <v>0</v>
      </c>
      <c r="F259" s="44" t="str">
        <f t="shared" si="69"/>
        <v>N/A</v>
      </c>
      <c r="G259" s="8">
        <v>0</v>
      </c>
      <c r="H259" s="44" t="str">
        <f t="shared" si="70"/>
        <v>N/A</v>
      </c>
      <c r="I259" s="12" t="s">
        <v>1745</v>
      </c>
      <c r="J259" s="12" t="s">
        <v>1745</v>
      </c>
      <c r="K259" s="45" t="s">
        <v>736</v>
      </c>
      <c r="L259" s="9" t="str">
        <f t="shared" si="67"/>
        <v>N/A</v>
      </c>
    </row>
    <row r="260" spans="1:12" x14ac:dyDescent="0.25">
      <c r="A260" s="2" t="s">
        <v>1097</v>
      </c>
      <c r="B260" s="35" t="s">
        <v>213</v>
      </c>
      <c r="C260" s="8">
        <v>0</v>
      </c>
      <c r="D260" s="44" t="str">
        <f t="shared" si="68"/>
        <v>N/A</v>
      </c>
      <c r="E260" s="8">
        <v>0</v>
      </c>
      <c r="F260" s="44" t="str">
        <f t="shared" si="69"/>
        <v>N/A</v>
      </c>
      <c r="G260" s="8">
        <v>0</v>
      </c>
      <c r="H260" s="44" t="str">
        <f t="shared" si="70"/>
        <v>N/A</v>
      </c>
      <c r="I260" s="12" t="s">
        <v>1745</v>
      </c>
      <c r="J260" s="12" t="s">
        <v>1745</v>
      </c>
      <c r="K260" s="45" t="s">
        <v>736</v>
      </c>
      <c r="L260" s="9" t="str">
        <f t="shared" si="67"/>
        <v>N/A</v>
      </c>
    </row>
    <row r="261" spans="1:12" x14ac:dyDescent="0.25">
      <c r="A261" s="2" t="s">
        <v>1098</v>
      </c>
      <c r="B261" s="35" t="s">
        <v>213</v>
      </c>
      <c r="C261" s="8" t="s">
        <v>1745</v>
      </c>
      <c r="D261" s="44" t="str">
        <f t="shared" si="68"/>
        <v>N/A</v>
      </c>
      <c r="E261" s="8" t="s">
        <v>1745</v>
      </c>
      <c r="F261" s="44" t="str">
        <f t="shared" si="69"/>
        <v>N/A</v>
      </c>
      <c r="G261" s="8" t="s">
        <v>1745</v>
      </c>
      <c r="H261" s="44" t="str">
        <f t="shared" si="70"/>
        <v>N/A</v>
      </c>
      <c r="I261" s="12" t="s">
        <v>1745</v>
      </c>
      <c r="J261" s="12" t="s">
        <v>1745</v>
      </c>
      <c r="K261" s="45" t="s">
        <v>736</v>
      </c>
      <c r="L261" s="9" t="str">
        <f t="shared" si="67"/>
        <v>N/A</v>
      </c>
    </row>
    <row r="262" spans="1:12" x14ac:dyDescent="0.25">
      <c r="A262" s="2" t="s">
        <v>1099</v>
      </c>
      <c r="B262" s="35" t="s">
        <v>213</v>
      </c>
      <c r="C262" s="8" t="s">
        <v>1745</v>
      </c>
      <c r="D262" s="44" t="str">
        <f t="shared" si="68"/>
        <v>N/A</v>
      </c>
      <c r="E262" s="8" t="s">
        <v>1745</v>
      </c>
      <c r="F262" s="44" t="str">
        <f t="shared" si="69"/>
        <v>N/A</v>
      </c>
      <c r="G262" s="8" t="s">
        <v>1745</v>
      </c>
      <c r="H262" s="44" t="str">
        <f t="shared" si="70"/>
        <v>N/A</v>
      </c>
      <c r="I262" s="12" t="s">
        <v>1745</v>
      </c>
      <c r="J262" s="12" t="s">
        <v>1745</v>
      </c>
      <c r="K262" s="45" t="s">
        <v>736</v>
      </c>
      <c r="L262" s="9" t="str">
        <f>IF(J262="Div by 0", "N/A", IF(OR(J262="N/A",K262="N/A"),"N/A", IF(J262&gt;VALUE(MID(K262,1,2)), "No", IF(J262&lt;-1*VALUE(MID(K262,1,2)), "No", "Yes"))))</f>
        <v>N/A</v>
      </c>
    </row>
    <row r="263" spans="1:12" x14ac:dyDescent="0.25">
      <c r="A263" s="2" t="s">
        <v>1100</v>
      </c>
      <c r="B263" s="35" t="s">
        <v>213</v>
      </c>
      <c r="C263" s="36">
        <v>0</v>
      </c>
      <c r="D263" s="44" t="str">
        <f t="shared" si="68"/>
        <v>N/A</v>
      </c>
      <c r="E263" s="36">
        <v>0</v>
      </c>
      <c r="F263" s="44" t="str">
        <f t="shared" si="69"/>
        <v>N/A</v>
      </c>
      <c r="G263" s="36">
        <v>0</v>
      </c>
      <c r="H263" s="44" t="str">
        <f t="shared" si="70"/>
        <v>N/A</v>
      </c>
      <c r="I263" s="12" t="s">
        <v>1745</v>
      </c>
      <c r="J263" s="12" t="s">
        <v>1745</v>
      </c>
      <c r="K263" s="45" t="s">
        <v>736</v>
      </c>
      <c r="L263" s="9" t="str">
        <f t="shared" si="67"/>
        <v>N/A</v>
      </c>
    </row>
    <row r="264" spans="1:12" x14ac:dyDescent="0.25">
      <c r="A264" s="6" t="s">
        <v>1101</v>
      </c>
      <c r="B264" s="35" t="s">
        <v>213</v>
      </c>
      <c r="C264" s="36">
        <v>0</v>
      </c>
      <c r="D264" s="44" t="str">
        <f t="shared" si="68"/>
        <v>N/A</v>
      </c>
      <c r="E264" s="36">
        <v>0</v>
      </c>
      <c r="F264" s="44" t="str">
        <f t="shared" si="69"/>
        <v>N/A</v>
      </c>
      <c r="G264" s="36">
        <v>0</v>
      </c>
      <c r="H264" s="44" t="str">
        <f t="shared" si="70"/>
        <v>N/A</v>
      </c>
      <c r="I264" s="12" t="s">
        <v>1745</v>
      </c>
      <c r="J264" s="12" t="s">
        <v>1745</v>
      </c>
      <c r="K264" s="45" t="s">
        <v>736</v>
      </c>
      <c r="L264" s="9" t="str">
        <f t="shared" si="67"/>
        <v>N/A</v>
      </c>
    </row>
    <row r="265" spans="1:12" x14ac:dyDescent="0.25">
      <c r="A265" s="2" t="s">
        <v>1102</v>
      </c>
      <c r="B265" s="35" t="s">
        <v>213</v>
      </c>
      <c r="C265" s="8">
        <v>0</v>
      </c>
      <c r="D265" s="44" t="str">
        <f t="shared" si="68"/>
        <v>N/A</v>
      </c>
      <c r="E265" s="8">
        <v>0</v>
      </c>
      <c r="F265" s="44" t="str">
        <f t="shared" si="69"/>
        <v>N/A</v>
      </c>
      <c r="G265" s="8">
        <v>0</v>
      </c>
      <c r="H265" s="44" t="str">
        <f t="shared" si="70"/>
        <v>N/A</v>
      </c>
      <c r="I265" s="12" t="s">
        <v>1745</v>
      </c>
      <c r="J265" s="12" t="s">
        <v>1745</v>
      </c>
      <c r="K265" s="45" t="s">
        <v>736</v>
      </c>
      <c r="L265" s="9" t="str">
        <f t="shared" si="67"/>
        <v>N/A</v>
      </c>
    </row>
    <row r="266" spans="1:12" x14ac:dyDescent="0.25">
      <c r="A266" s="2" t="s">
        <v>1103</v>
      </c>
      <c r="B266" s="35" t="s">
        <v>213</v>
      </c>
      <c r="C266" s="8">
        <v>0</v>
      </c>
      <c r="D266" s="44" t="str">
        <f t="shared" si="68"/>
        <v>N/A</v>
      </c>
      <c r="E266" s="8">
        <v>0</v>
      </c>
      <c r="F266" s="44" t="str">
        <f t="shared" si="69"/>
        <v>N/A</v>
      </c>
      <c r="G266" s="8">
        <v>0</v>
      </c>
      <c r="H266" s="44" t="str">
        <f t="shared" si="70"/>
        <v>N/A</v>
      </c>
      <c r="I266" s="12" t="s">
        <v>1745</v>
      </c>
      <c r="J266" s="12" t="s">
        <v>1745</v>
      </c>
      <c r="K266" s="45" t="s">
        <v>736</v>
      </c>
      <c r="L266" s="9" t="str">
        <f t="shared" si="67"/>
        <v>N/A</v>
      </c>
    </row>
    <row r="267" spans="1:12" x14ac:dyDescent="0.25">
      <c r="A267" s="2" t="s">
        <v>1104</v>
      </c>
      <c r="B267" s="35" t="s">
        <v>213</v>
      </c>
      <c r="C267" s="8">
        <v>0</v>
      </c>
      <c r="D267" s="44" t="str">
        <f t="shared" si="68"/>
        <v>N/A</v>
      </c>
      <c r="E267" s="8">
        <v>0</v>
      </c>
      <c r="F267" s="44" t="str">
        <f t="shared" si="69"/>
        <v>N/A</v>
      </c>
      <c r="G267" s="8">
        <v>0</v>
      </c>
      <c r="H267" s="44" t="str">
        <f t="shared" si="70"/>
        <v>N/A</v>
      </c>
      <c r="I267" s="12" t="s">
        <v>1745</v>
      </c>
      <c r="J267" s="12" t="s">
        <v>1745</v>
      </c>
      <c r="K267" s="45" t="s">
        <v>736</v>
      </c>
      <c r="L267" s="9" t="str">
        <f t="shared" si="67"/>
        <v>N/A</v>
      </c>
    </row>
    <row r="268" spans="1:12" x14ac:dyDescent="0.25">
      <c r="A268" s="2" t="s">
        <v>1105</v>
      </c>
      <c r="B268" s="35" t="s">
        <v>213</v>
      </c>
      <c r="C268" s="8">
        <v>0</v>
      </c>
      <c r="D268" s="44" t="str">
        <f t="shared" si="68"/>
        <v>N/A</v>
      </c>
      <c r="E268" s="8">
        <v>0</v>
      </c>
      <c r="F268" s="44" t="str">
        <f t="shared" si="69"/>
        <v>N/A</v>
      </c>
      <c r="G268" s="8">
        <v>0</v>
      </c>
      <c r="H268" s="44" t="str">
        <f t="shared" si="70"/>
        <v>N/A</v>
      </c>
      <c r="I268" s="12" t="s">
        <v>1745</v>
      </c>
      <c r="J268" s="12" t="s">
        <v>1745</v>
      </c>
      <c r="K268" s="45" t="s">
        <v>736</v>
      </c>
      <c r="L268" s="9" t="str">
        <f t="shared" si="67"/>
        <v>N/A</v>
      </c>
    </row>
    <row r="269" spans="1:12" x14ac:dyDescent="0.25">
      <c r="A269" s="2" t="s">
        <v>1106</v>
      </c>
      <c r="B269" s="35" t="s">
        <v>213</v>
      </c>
      <c r="C269" s="8" t="s">
        <v>1745</v>
      </c>
      <c r="D269" s="44" t="str">
        <f t="shared" si="68"/>
        <v>N/A</v>
      </c>
      <c r="E269" s="8" t="s">
        <v>1745</v>
      </c>
      <c r="F269" s="44" t="str">
        <f t="shared" si="69"/>
        <v>N/A</v>
      </c>
      <c r="G269" s="8" t="s">
        <v>1745</v>
      </c>
      <c r="H269" s="44" t="str">
        <f t="shared" si="70"/>
        <v>N/A</v>
      </c>
      <c r="I269" s="12" t="s">
        <v>1745</v>
      </c>
      <c r="J269" s="12" t="s">
        <v>1745</v>
      </c>
      <c r="K269" s="45" t="s">
        <v>736</v>
      </c>
      <c r="L269" s="9" t="str">
        <f t="shared" si="67"/>
        <v>N/A</v>
      </c>
    </row>
    <row r="270" spans="1:12" x14ac:dyDescent="0.25">
      <c r="A270" s="2" t="s">
        <v>1107</v>
      </c>
      <c r="B270" s="35" t="s">
        <v>213</v>
      </c>
      <c r="C270" s="36">
        <v>0</v>
      </c>
      <c r="D270" s="44" t="str">
        <f t="shared" si="68"/>
        <v>N/A</v>
      </c>
      <c r="E270" s="36">
        <v>0</v>
      </c>
      <c r="F270" s="44" t="str">
        <f t="shared" si="69"/>
        <v>N/A</v>
      </c>
      <c r="G270" s="36">
        <v>0</v>
      </c>
      <c r="H270" s="44" t="str">
        <f t="shared" si="70"/>
        <v>N/A</v>
      </c>
      <c r="I270" s="12" t="s">
        <v>1745</v>
      </c>
      <c r="J270" s="12" t="s">
        <v>1745</v>
      </c>
      <c r="K270" s="45" t="s">
        <v>736</v>
      </c>
      <c r="L270" s="9" t="str">
        <f t="shared" si="67"/>
        <v>N/A</v>
      </c>
    </row>
    <row r="271" spans="1:12" x14ac:dyDescent="0.25">
      <c r="A271" s="2" t="s">
        <v>1108</v>
      </c>
      <c r="B271" s="35" t="s">
        <v>213</v>
      </c>
      <c r="C271" s="36">
        <v>0</v>
      </c>
      <c r="D271" s="44" t="str">
        <f t="shared" si="68"/>
        <v>N/A</v>
      </c>
      <c r="E271" s="36">
        <v>0</v>
      </c>
      <c r="F271" s="44" t="str">
        <f t="shared" si="69"/>
        <v>N/A</v>
      </c>
      <c r="G271" s="36">
        <v>5897</v>
      </c>
      <c r="H271" s="44" t="str">
        <f t="shared" si="70"/>
        <v>N/A</v>
      </c>
      <c r="I271" s="12" t="s">
        <v>1745</v>
      </c>
      <c r="J271" s="12" t="s">
        <v>1745</v>
      </c>
      <c r="K271" s="45" t="s">
        <v>736</v>
      </c>
      <c r="L271" s="9" t="str">
        <f t="shared" si="67"/>
        <v>N/A</v>
      </c>
    </row>
    <row r="272" spans="1:12" x14ac:dyDescent="0.25">
      <c r="A272" s="2" t="s">
        <v>1109</v>
      </c>
      <c r="B272" s="35" t="s">
        <v>213</v>
      </c>
      <c r="C272" s="36">
        <v>0</v>
      </c>
      <c r="D272" s="44" t="str">
        <f t="shared" si="68"/>
        <v>N/A</v>
      </c>
      <c r="E272" s="36">
        <v>0</v>
      </c>
      <c r="F272" s="44" t="str">
        <f t="shared" si="69"/>
        <v>N/A</v>
      </c>
      <c r="G272" s="36">
        <v>0</v>
      </c>
      <c r="H272" s="44" t="str">
        <f t="shared" si="70"/>
        <v>N/A</v>
      </c>
      <c r="I272" s="12" t="s">
        <v>1745</v>
      </c>
      <c r="J272" s="12" t="s">
        <v>1745</v>
      </c>
      <c r="K272" s="45" t="s">
        <v>736</v>
      </c>
      <c r="L272" s="9" t="str">
        <f t="shared" si="67"/>
        <v>N/A</v>
      </c>
    </row>
    <row r="273" spans="1:12" x14ac:dyDescent="0.25">
      <c r="A273" s="2" t="s">
        <v>1110</v>
      </c>
      <c r="B273" s="35" t="s">
        <v>213</v>
      </c>
      <c r="C273" s="36">
        <v>0</v>
      </c>
      <c r="D273" s="44" t="str">
        <f t="shared" si="68"/>
        <v>N/A</v>
      </c>
      <c r="E273" s="36">
        <v>0</v>
      </c>
      <c r="F273" s="44" t="str">
        <f t="shared" si="69"/>
        <v>N/A</v>
      </c>
      <c r="G273" s="36">
        <v>0</v>
      </c>
      <c r="H273" s="44" t="str">
        <f t="shared" si="70"/>
        <v>N/A</v>
      </c>
      <c r="I273" s="12" t="s">
        <v>1745</v>
      </c>
      <c r="J273" s="12" t="s">
        <v>1745</v>
      </c>
      <c r="K273" s="45" t="s">
        <v>736</v>
      </c>
      <c r="L273" s="9" t="str">
        <f t="shared" si="67"/>
        <v>N/A</v>
      </c>
    </row>
    <row r="274" spans="1:12" x14ac:dyDescent="0.25">
      <c r="A274" s="79" t="s">
        <v>153</v>
      </c>
      <c r="B274" s="35" t="s">
        <v>213</v>
      </c>
      <c r="C274" s="36">
        <v>0</v>
      </c>
      <c r="D274" s="44" t="str">
        <f t="shared" si="68"/>
        <v>N/A</v>
      </c>
      <c r="E274" s="36">
        <v>0</v>
      </c>
      <c r="F274" s="44" t="str">
        <f t="shared" si="69"/>
        <v>N/A</v>
      </c>
      <c r="G274" s="36">
        <v>0</v>
      </c>
      <c r="H274" s="44" t="str">
        <f t="shared" si="70"/>
        <v>N/A</v>
      </c>
      <c r="I274" s="12" t="s">
        <v>1745</v>
      </c>
      <c r="J274" s="12" t="s">
        <v>1745</v>
      </c>
      <c r="K274" s="45" t="s">
        <v>736</v>
      </c>
      <c r="L274" s="9" t="str">
        <f t="shared" si="67"/>
        <v>N/A</v>
      </c>
    </row>
    <row r="275" spans="1:12" x14ac:dyDescent="0.25">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1745</v>
      </c>
      <c r="J275" s="12" t="s">
        <v>1745</v>
      </c>
      <c r="K275" s="45" t="s">
        <v>736</v>
      </c>
      <c r="L275" s="9" t="str">
        <f t="shared" si="67"/>
        <v>N/A</v>
      </c>
    </row>
    <row r="276" spans="1:12" x14ac:dyDescent="0.25">
      <c r="A276" s="2" t="s">
        <v>155</v>
      </c>
      <c r="B276" s="48" t="s">
        <v>217</v>
      </c>
      <c r="C276" s="1">
        <v>0</v>
      </c>
      <c r="D276" s="44" t="str">
        <f t="shared" si="71"/>
        <v>Yes</v>
      </c>
      <c r="E276" s="1">
        <v>0</v>
      </c>
      <c r="F276" s="44" t="str">
        <f t="shared" si="72"/>
        <v>Yes</v>
      </c>
      <c r="G276" s="1">
        <v>0</v>
      </c>
      <c r="H276" s="44" t="str">
        <f t="shared" si="73"/>
        <v>Yes</v>
      </c>
      <c r="I276" s="12" t="s">
        <v>1745</v>
      </c>
      <c r="J276" s="12" t="s">
        <v>1745</v>
      </c>
      <c r="K276" s="45" t="s">
        <v>736</v>
      </c>
      <c r="L276" s="9" t="str">
        <f t="shared" si="67"/>
        <v>N/A</v>
      </c>
    </row>
    <row r="277" spans="1:12" x14ac:dyDescent="0.25">
      <c r="A277" s="18" t="s">
        <v>690</v>
      </c>
      <c r="B277" s="1" t="s">
        <v>213</v>
      </c>
      <c r="C277" s="1">
        <v>311192</v>
      </c>
      <c r="D277" s="11" t="str">
        <f t="shared" ref="D277:D284" si="74">IF($B277="N/A","N/A",IF(C277&gt;10,"No",IF(C277&lt;-10,"No","Yes")))</f>
        <v>N/A</v>
      </c>
      <c r="E277" s="1">
        <v>325192</v>
      </c>
      <c r="F277" s="11" t="str">
        <f t="shared" ref="F277:F278" si="75">IF($B277="N/A","N/A",IF(E277&gt;10,"No",IF(E277&lt;-10,"No","Yes")))</f>
        <v>N/A</v>
      </c>
      <c r="G277" s="1">
        <v>333551</v>
      </c>
      <c r="H277" s="11" t="str">
        <f t="shared" ref="H277:H278" si="76">IF($B277="N/A","N/A",IF(G277&gt;10,"No",IF(G277&lt;-10,"No","Yes")))</f>
        <v>N/A</v>
      </c>
      <c r="I277" s="12">
        <v>4.4989999999999997</v>
      </c>
      <c r="J277" s="12">
        <v>2.57</v>
      </c>
      <c r="K277" s="1" t="s">
        <v>213</v>
      </c>
      <c r="L277" s="9" t="str">
        <f t="shared" ref="L277:L278" si="77">IF(J277="Div by 0", "N/A", IF(K277="N/A","N/A", IF(J277&gt;VALUE(MID(K277,1,2)), "No", IF(J277&lt;-1*VALUE(MID(K277,1,2)), "No", "Yes"))))</f>
        <v>N/A</v>
      </c>
    </row>
    <row r="278" spans="1:12" x14ac:dyDescent="0.25">
      <c r="A278" s="18" t="s">
        <v>691</v>
      </c>
      <c r="B278" s="1" t="s">
        <v>213</v>
      </c>
      <c r="C278" s="1">
        <v>263997.25</v>
      </c>
      <c r="D278" s="11" t="str">
        <f t="shared" si="74"/>
        <v>N/A</v>
      </c>
      <c r="E278" s="1">
        <v>274713.75</v>
      </c>
      <c r="F278" s="11" t="str">
        <f t="shared" si="75"/>
        <v>N/A</v>
      </c>
      <c r="G278" s="1">
        <v>281128.25</v>
      </c>
      <c r="H278" s="11" t="str">
        <f t="shared" si="76"/>
        <v>N/A</v>
      </c>
      <c r="I278" s="12">
        <v>4.0590000000000002</v>
      </c>
      <c r="J278" s="12">
        <v>2.335</v>
      </c>
      <c r="K278" s="1" t="s">
        <v>213</v>
      </c>
      <c r="L278" s="9" t="str">
        <f t="shared" si="77"/>
        <v>N/A</v>
      </c>
    </row>
    <row r="279" spans="1:12" x14ac:dyDescent="0.25">
      <c r="A279" s="18" t="s">
        <v>692</v>
      </c>
      <c r="B279" s="1" t="s">
        <v>213</v>
      </c>
      <c r="C279" s="1">
        <v>113</v>
      </c>
      <c r="D279" s="11" t="str">
        <f t="shared" si="74"/>
        <v>N/A</v>
      </c>
      <c r="E279" s="1">
        <v>141</v>
      </c>
      <c r="F279" s="11" t="str">
        <f t="shared" ref="F279:F284" si="78">IF($B279="N/A","N/A",IF(E279&gt;10,"No",IF(E279&lt;-10,"No","Yes")))</f>
        <v>N/A</v>
      </c>
      <c r="G279" s="1">
        <v>128</v>
      </c>
      <c r="H279" s="11" t="str">
        <f t="shared" ref="H279:H284" si="79">IF($B279="N/A","N/A",IF(G279&gt;10,"No",IF(G279&lt;-10,"No","Yes")))</f>
        <v>N/A</v>
      </c>
      <c r="I279" s="12">
        <v>24.78</v>
      </c>
      <c r="J279" s="12">
        <v>-9.2200000000000006</v>
      </c>
      <c r="K279" s="1" t="s">
        <v>213</v>
      </c>
      <c r="L279" s="9" t="str">
        <f t="shared" ref="L279:L285" si="80">IF(J279="Div by 0", "N/A", IF(K279="N/A","N/A", IF(J279&gt;VALUE(MID(K279,1,2)), "No", IF(J279&lt;-1*VALUE(MID(K279,1,2)), "No", "Yes"))))</f>
        <v>N/A</v>
      </c>
    </row>
    <row r="280" spans="1:12" x14ac:dyDescent="0.25">
      <c r="A280" s="18" t="s">
        <v>693</v>
      </c>
      <c r="B280" s="1" t="s">
        <v>213</v>
      </c>
      <c r="C280" s="1">
        <v>115</v>
      </c>
      <c r="D280" s="11" t="str">
        <f t="shared" si="74"/>
        <v>N/A</v>
      </c>
      <c r="E280" s="1">
        <v>145</v>
      </c>
      <c r="F280" s="11" t="str">
        <f t="shared" si="78"/>
        <v>N/A</v>
      </c>
      <c r="G280" s="1">
        <v>201</v>
      </c>
      <c r="H280" s="11" t="str">
        <f t="shared" si="79"/>
        <v>N/A</v>
      </c>
      <c r="I280" s="12">
        <v>26.09</v>
      </c>
      <c r="J280" s="12">
        <v>38.619999999999997</v>
      </c>
      <c r="K280" s="1" t="s">
        <v>213</v>
      </c>
      <c r="L280" s="9" t="str">
        <f t="shared" si="80"/>
        <v>N/A</v>
      </c>
    </row>
    <row r="281" spans="1:12" x14ac:dyDescent="0.25">
      <c r="A281" s="18" t="s">
        <v>694</v>
      </c>
      <c r="B281" s="1" t="s">
        <v>213</v>
      </c>
      <c r="C281" s="1">
        <v>11.333333333000001</v>
      </c>
      <c r="D281" s="11" t="str">
        <f t="shared" si="74"/>
        <v>N/A</v>
      </c>
      <c r="E281" s="1">
        <v>14.25</v>
      </c>
      <c r="F281" s="11" t="str">
        <f t="shared" si="78"/>
        <v>N/A</v>
      </c>
      <c r="G281" s="1">
        <v>20.916666667000001</v>
      </c>
      <c r="H281" s="11" t="str">
        <f t="shared" si="79"/>
        <v>N/A</v>
      </c>
      <c r="I281" s="12">
        <v>25.74</v>
      </c>
      <c r="J281" s="12">
        <v>46.78</v>
      </c>
      <c r="K281" s="1" t="s">
        <v>213</v>
      </c>
      <c r="L281" s="9" t="str">
        <f t="shared" si="80"/>
        <v>N/A</v>
      </c>
    </row>
    <row r="282" spans="1:12" x14ac:dyDescent="0.25">
      <c r="A282" s="18" t="s">
        <v>695</v>
      </c>
      <c r="B282" s="1" t="s">
        <v>213</v>
      </c>
      <c r="C282" s="1">
        <v>3870</v>
      </c>
      <c r="D282" s="11" t="str">
        <f t="shared" si="74"/>
        <v>N/A</v>
      </c>
      <c r="E282" s="1">
        <v>4087</v>
      </c>
      <c r="F282" s="11" t="str">
        <f t="shared" si="78"/>
        <v>N/A</v>
      </c>
      <c r="G282" s="1">
        <v>4328</v>
      </c>
      <c r="H282" s="11" t="str">
        <f t="shared" si="79"/>
        <v>N/A</v>
      </c>
      <c r="I282" s="12">
        <v>5.6070000000000002</v>
      </c>
      <c r="J282" s="12">
        <v>5.8970000000000002</v>
      </c>
      <c r="K282" s="1" t="s">
        <v>213</v>
      </c>
      <c r="L282" s="9" t="str">
        <f t="shared" si="80"/>
        <v>N/A</v>
      </c>
    </row>
    <row r="283" spans="1:12" x14ac:dyDescent="0.25">
      <c r="A283" s="18" t="s">
        <v>696</v>
      </c>
      <c r="B283" s="1" t="s">
        <v>213</v>
      </c>
      <c r="C283" s="1">
        <v>4728</v>
      </c>
      <c r="D283" s="11" t="str">
        <f t="shared" si="74"/>
        <v>N/A</v>
      </c>
      <c r="E283" s="1">
        <v>5192</v>
      </c>
      <c r="F283" s="11" t="str">
        <f t="shared" si="78"/>
        <v>N/A</v>
      </c>
      <c r="G283" s="1">
        <v>5310</v>
      </c>
      <c r="H283" s="11" t="str">
        <f t="shared" si="79"/>
        <v>N/A</v>
      </c>
      <c r="I283" s="12">
        <v>9.8140000000000001</v>
      </c>
      <c r="J283" s="12">
        <v>2.2730000000000001</v>
      </c>
      <c r="K283" s="1" t="s">
        <v>213</v>
      </c>
      <c r="L283" s="9" t="str">
        <f t="shared" si="80"/>
        <v>N/A</v>
      </c>
    </row>
    <row r="284" spans="1:12" x14ac:dyDescent="0.25">
      <c r="A284" s="18" t="s">
        <v>697</v>
      </c>
      <c r="B284" s="1" t="s">
        <v>213</v>
      </c>
      <c r="C284" s="1">
        <v>3525.5833333</v>
      </c>
      <c r="D284" s="11" t="str">
        <f t="shared" si="74"/>
        <v>N/A</v>
      </c>
      <c r="E284" s="1">
        <v>3815.3333333</v>
      </c>
      <c r="F284" s="11" t="str">
        <f t="shared" si="78"/>
        <v>N/A</v>
      </c>
      <c r="G284" s="1">
        <v>4081.0833333</v>
      </c>
      <c r="H284" s="11" t="str">
        <f t="shared" si="79"/>
        <v>N/A</v>
      </c>
      <c r="I284" s="12">
        <v>8.218</v>
      </c>
      <c r="J284" s="12">
        <v>6.9649999999999999</v>
      </c>
      <c r="K284" s="1" t="s">
        <v>213</v>
      </c>
      <c r="L284" s="9" t="str">
        <f t="shared" si="80"/>
        <v>N/A</v>
      </c>
    </row>
    <row r="285" spans="1:12" x14ac:dyDescent="0.25">
      <c r="A285" s="18" t="s">
        <v>402</v>
      </c>
      <c r="B285" s="35" t="s">
        <v>290</v>
      </c>
      <c r="C285" s="8">
        <v>10.332950630999999</v>
      </c>
      <c r="D285" s="44" t="str">
        <f>IF($B285="N/A","N/A",IF(C285&lt;=40,"Yes","No"))</f>
        <v>Yes</v>
      </c>
      <c r="E285" s="8">
        <v>10.525909137999999</v>
      </c>
      <c r="F285" s="44" t="str">
        <f>IF($B285="N/A","N/A",IF(E285&lt;=40,"Yes","No"))</f>
        <v>Yes</v>
      </c>
      <c r="G285" s="8">
        <v>10.867818400999999</v>
      </c>
      <c r="H285" s="44" t="str">
        <f>IF($B285="N/A","N/A",IF(G285&lt;=40,"Yes","No"))</f>
        <v>Yes</v>
      </c>
      <c r="I285" s="12">
        <v>1.867</v>
      </c>
      <c r="J285" s="12">
        <v>3.2480000000000002</v>
      </c>
      <c r="K285" s="45" t="s">
        <v>738</v>
      </c>
      <c r="L285" s="9" t="str">
        <f t="shared" si="80"/>
        <v>Yes</v>
      </c>
    </row>
    <row r="286" spans="1:12" x14ac:dyDescent="0.25">
      <c r="A286" s="18" t="s">
        <v>698</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1745</v>
      </c>
      <c r="J286" s="12" t="s">
        <v>1745</v>
      </c>
      <c r="K286" s="1" t="s">
        <v>213</v>
      </c>
      <c r="L286" s="9" t="str">
        <f t="shared" ref="L286:L287" si="84">IF(J286="Div by 0", "N/A", IF(K286="N/A","N/A", IF(J286&gt;VALUE(MID(K286,1,2)), "No", IF(J286&lt;-1*VALUE(MID(K286,1,2)), "No", "Yes"))))</f>
        <v>N/A</v>
      </c>
    </row>
    <row r="287" spans="1:12" x14ac:dyDescent="0.25">
      <c r="A287" s="18" t="s">
        <v>699</v>
      </c>
      <c r="B287" s="1" t="s">
        <v>213</v>
      </c>
      <c r="C287" s="1">
        <v>0</v>
      </c>
      <c r="D287" s="11" t="str">
        <f t="shared" si="81"/>
        <v>N/A</v>
      </c>
      <c r="E287" s="1">
        <v>0</v>
      </c>
      <c r="F287" s="11" t="str">
        <f t="shared" si="82"/>
        <v>N/A</v>
      </c>
      <c r="G287" s="1">
        <v>0</v>
      </c>
      <c r="H287" s="11" t="str">
        <f t="shared" si="83"/>
        <v>N/A</v>
      </c>
      <c r="I287" s="12" t="s">
        <v>1745</v>
      </c>
      <c r="J287" s="12" t="s">
        <v>1745</v>
      </c>
      <c r="K287" s="1" t="s">
        <v>213</v>
      </c>
      <c r="L287" s="9" t="str">
        <f t="shared" si="84"/>
        <v>N/A</v>
      </c>
    </row>
    <row r="288" spans="1:12" x14ac:dyDescent="0.25">
      <c r="A288" s="18" t="s">
        <v>700</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1745</v>
      </c>
      <c r="J288" s="12" t="s">
        <v>1745</v>
      </c>
      <c r="K288" s="1" t="s">
        <v>213</v>
      </c>
      <c r="L288" s="9" t="str">
        <f t="shared" ref="L288:L289" si="87">IF(J288="Div by 0", "N/A", IF(K288="N/A","N/A", IF(J288&gt;VALUE(MID(K288,1,2)), "No", IF(J288&lt;-1*VALUE(MID(K288,1,2)), "No", "Yes"))))</f>
        <v>N/A</v>
      </c>
    </row>
    <row r="289" spans="1:12" x14ac:dyDescent="0.25">
      <c r="A289" s="18" t="s">
        <v>712</v>
      </c>
      <c r="B289" s="1" t="s">
        <v>213</v>
      </c>
      <c r="C289" s="1">
        <v>0</v>
      </c>
      <c r="D289" s="11" t="str">
        <f t="shared" si="81"/>
        <v>N/A</v>
      </c>
      <c r="E289" s="1">
        <v>0</v>
      </c>
      <c r="F289" s="11" t="str">
        <f t="shared" si="85"/>
        <v>N/A</v>
      </c>
      <c r="G289" s="1">
        <v>0</v>
      </c>
      <c r="H289" s="11" t="str">
        <f t="shared" si="86"/>
        <v>N/A</v>
      </c>
      <c r="I289" s="12" t="s">
        <v>1745</v>
      </c>
      <c r="J289" s="12" t="s">
        <v>1745</v>
      </c>
      <c r="K289" s="1" t="s">
        <v>213</v>
      </c>
      <c r="L289" s="9" t="str">
        <f t="shared" si="87"/>
        <v>N/A</v>
      </c>
    </row>
    <row r="290" spans="1:12" x14ac:dyDescent="0.25">
      <c r="A290" s="18" t="s">
        <v>701</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1745</v>
      </c>
      <c r="J290" s="12" t="s">
        <v>1745</v>
      </c>
      <c r="K290" s="1" t="s">
        <v>213</v>
      </c>
      <c r="L290" s="9" t="str">
        <f t="shared" ref="L290:L301" si="90">IF(J290="Div by 0", "N/A", IF(K290="N/A","N/A", IF(J290&gt;VALUE(MID(K290,1,2)), "No", IF(J290&lt;-1*VALUE(MID(K290,1,2)), "No", "Yes"))))</f>
        <v>N/A</v>
      </c>
    </row>
    <row r="291" spans="1:12" x14ac:dyDescent="0.25">
      <c r="A291" s="18" t="s">
        <v>702</v>
      </c>
      <c r="B291" s="1" t="s">
        <v>213</v>
      </c>
      <c r="C291" s="1">
        <v>0</v>
      </c>
      <c r="D291" s="11" t="str">
        <f t="shared" si="81"/>
        <v>N/A</v>
      </c>
      <c r="E291" s="1">
        <v>0</v>
      </c>
      <c r="F291" s="11" t="str">
        <f t="shared" si="88"/>
        <v>N/A</v>
      </c>
      <c r="G291" s="1">
        <v>0</v>
      </c>
      <c r="H291" s="11" t="str">
        <f t="shared" si="89"/>
        <v>N/A</v>
      </c>
      <c r="I291" s="12" t="s">
        <v>1745</v>
      </c>
      <c r="J291" s="12" t="s">
        <v>1745</v>
      </c>
      <c r="K291" s="1" t="s">
        <v>213</v>
      </c>
      <c r="L291" s="9" t="str">
        <f t="shared" si="90"/>
        <v>N/A</v>
      </c>
    </row>
    <row r="292" spans="1:12" x14ac:dyDescent="0.25">
      <c r="A292" s="18" t="s">
        <v>720</v>
      </c>
      <c r="B292" s="35" t="s">
        <v>213</v>
      </c>
      <c r="C292" s="13" t="s">
        <v>1745</v>
      </c>
      <c r="D292" s="11" t="str">
        <f t="shared" si="81"/>
        <v>N/A</v>
      </c>
      <c r="E292" s="13" t="s">
        <v>1745</v>
      </c>
      <c r="F292" s="11" t="str">
        <f t="shared" si="88"/>
        <v>N/A</v>
      </c>
      <c r="G292" s="13" t="s">
        <v>1745</v>
      </c>
      <c r="H292" s="11" t="str">
        <f t="shared" si="89"/>
        <v>N/A</v>
      </c>
      <c r="I292" s="12" t="s">
        <v>1745</v>
      </c>
      <c r="J292" s="12" t="s">
        <v>1745</v>
      </c>
      <c r="K292" s="35" t="s">
        <v>213</v>
      </c>
      <c r="L292" s="9" t="str">
        <f t="shared" si="90"/>
        <v>N/A</v>
      </c>
    </row>
    <row r="293" spans="1:12" x14ac:dyDescent="0.25">
      <c r="A293" s="18" t="s">
        <v>713</v>
      </c>
      <c r="B293" s="1" t="s">
        <v>213</v>
      </c>
      <c r="C293" s="1">
        <v>0</v>
      </c>
      <c r="D293" s="11" t="str">
        <f t="shared" si="81"/>
        <v>N/A</v>
      </c>
      <c r="E293" s="1">
        <v>0</v>
      </c>
      <c r="F293" s="11" t="str">
        <f t="shared" si="88"/>
        <v>N/A</v>
      </c>
      <c r="G293" s="1">
        <v>0</v>
      </c>
      <c r="H293" s="11" t="str">
        <f t="shared" si="89"/>
        <v>N/A</v>
      </c>
      <c r="I293" s="12" t="s">
        <v>1745</v>
      </c>
      <c r="J293" s="12" t="s">
        <v>1745</v>
      </c>
      <c r="K293" s="1" t="s">
        <v>213</v>
      </c>
      <c r="L293" s="9" t="str">
        <f t="shared" si="90"/>
        <v>N/A</v>
      </c>
    </row>
    <row r="294" spans="1:12" x14ac:dyDescent="0.25">
      <c r="A294" s="18" t="s">
        <v>703</v>
      </c>
      <c r="B294" s="1" t="s">
        <v>213</v>
      </c>
      <c r="C294" s="1">
        <v>0</v>
      </c>
      <c r="D294" s="11" t="str">
        <f t="shared" si="81"/>
        <v>N/A</v>
      </c>
      <c r="E294" s="1">
        <v>0</v>
      </c>
      <c r="F294" s="11" t="str">
        <f t="shared" si="88"/>
        <v>N/A</v>
      </c>
      <c r="G294" s="1">
        <v>0</v>
      </c>
      <c r="H294" s="11" t="str">
        <f t="shared" si="89"/>
        <v>N/A</v>
      </c>
      <c r="I294" s="12" t="s">
        <v>1745</v>
      </c>
      <c r="J294" s="12" t="s">
        <v>1745</v>
      </c>
      <c r="K294" s="1" t="s">
        <v>213</v>
      </c>
      <c r="L294" s="9" t="str">
        <f t="shared" si="90"/>
        <v>N/A</v>
      </c>
    </row>
    <row r="295" spans="1:12" x14ac:dyDescent="0.25">
      <c r="A295" s="18" t="s">
        <v>714</v>
      </c>
      <c r="B295" s="1" t="s">
        <v>213</v>
      </c>
      <c r="C295" s="1">
        <v>0</v>
      </c>
      <c r="D295" s="11" t="str">
        <f t="shared" si="81"/>
        <v>N/A</v>
      </c>
      <c r="E295" s="1">
        <v>0</v>
      </c>
      <c r="F295" s="11" t="str">
        <f t="shared" si="88"/>
        <v>N/A</v>
      </c>
      <c r="G295" s="1">
        <v>0</v>
      </c>
      <c r="H295" s="11" t="str">
        <f t="shared" si="89"/>
        <v>N/A</v>
      </c>
      <c r="I295" s="12" t="s">
        <v>1745</v>
      </c>
      <c r="J295" s="12" t="s">
        <v>1745</v>
      </c>
      <c r="K295" s="1" t="s">
        <v>213</v>
      </c>
      <c r="L295" s="9" t="str">
        <f t="shared" si="90"/>
        <v>N/A</v>
      </c>
    </row>
    <row r="296" spans="1:12" x14ac:dyDescent="0.25">
      <c r="A296" s="18" t="s">
        <v>704</v>
      </c>
      <c r="B296" s="1" t="s">
        <v>213</v>
      </c>
      <c r="C296" s="1">
        <v>68</v>
      </c>
      <c r="D296" s="11" t="str">
        <f t="shared" si="81"/>
        <v>N/A</v>
      </c>
      <c r="E296" s="1">
        <v>71</v>
      </c>
      <c r="F296" s="11" t="str">
        <f t="shared" si="88"/>
        <v>N/A</v>
      </c>
      <c r="G296" s="1">
        <v>34</v>
      </c>
      <c r="H296" s="11" t="str">
        <f t="shared" si="89"/>
        <v>N/A</v>
      </c>
      <c r="I296" s="12">
        <v>4.4119999999999999</v>
      </c>
      <c r="J296" s="12">
        <v>-52.1</v>
      </c>
      <c r="K296" s="1" t="s">
        <v>213</v>
      </c>
      <c r="L296" s="9" t="str">
        <f t="shared" si="90"/>
        <v>N/A</v>
      </c>
    </row>
    <row r="297" spans="1:12" x14ac:dyDescent="0.25">
      <c r="A297" s="18" t="s">
        <v>715</v>
      </c>
      <c r="B297" s="1" t="s">
        <v>213</v>
      </c>
      <c r="C297" s="1">
        <v>40.5</v>
      </c>
      <c r="D297" s="11" t="str">
        <f t="shared" si="81"/>
        <v>N/A</v>
      </c>
      <c r="E297" s="1">
        <v>43.25</v>
      </c>
      <c r="F297" s="11" t="str">
        <f t="shared" si="88"/>
        <v>N/A</v>
      </c>
      <c r="G297" s="1">
        <v>13.75</v>
      </c>
      <c r="H297" s="11" t="str">
        <f t="shared" si="89"/>
        <v>N/A</v>
      </c>
      <c r="I297" s="12">
        <v>6.79</v>
      </c>
      <c r="J297" s="12">
        <v>-68.2</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1745</v>
      </c>
      <c r="J298" s="12" t="s">
        <v>1745</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1745</v>
      </c>
      <c r="J299" s="12" t="s">
        <v>1745</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1745</v>
      </c>
      <c r="J300" s="12" t="s">
        <v>1745</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1745</v>
      </c>
      <c r="J301" s="12" t="s">
        <v>1745</v>
      </c>
      <c r="K301" s="1" t="s">
        <v>213</v>
      </c>
      <c r="L301" s="9" t="str">
        <f t="shared" si="90"/>
        <v>N/A</v>
      </c>
    </row>
    <row r="302" spans="1:12" x14ac:dyDescent="0.25">
      <c r="A302" s="18" t="s">
        <v>706</v>
      </c>
      <c r="B302" s="1" t="s">
        <v>213</v>
      </c>
      <c r="C302" s="1">
        <v>0</v>
      </c>
      <c r="D302" s="11" t="str">
        <f t="shared" si="81"/>
        <v>N/A</v>
      </c>
      <c r="E302" s="1">
        <v>0</v>
      </c>
      <c r="F302" s="11" t="str">
        <f t="shared" si="88"/>
        <v>N/A</v>
      </c>
      <c r="G302" s="1">
        <v>0</v>
      </c>
      <c r="H302" s="11" t="str">
        <f t="shared" si="89"/>
        <v>N/A</v>
      </c>
      <c r="I302" s="12" t="s">
        <v>1745</v>
      </c>
      <c r="J302" s="12" t="s">
        <v>1745</v>
      </c>
      <c r="K302" s="1" t="s">
        <v>213</v>
      </c>
      <c r="L302" s="9" t="str">
        <f t="shared" ref="L302:L304" si="91">IF(J302="Div by 0", "N/A", IF(K302="N/A","N/A", IF(J302&gt;VALUE(MID(K302,1,2)), "No", IF(J302&lt;-1*VALUE(MID(K302,1,2)), "No", "Yes"))))</f>
        <v>N/A</v>
      </c>
    </row>
    <row r="303" spans="1:12" x14ac:dyDescent="0.25">
      <c r="A303" s="18" t="s">
        <v>707</v>
      </c>
      <c r="B303" s="1" t="s">
        <v>213</v>
      </c>
      <c r="C303" s="1">
        <v>0</v>
      </c>
      <c r="D303" s="11" t="str">
        <f t="shared" si="81"/>
        <v>N/A</v>
      </c>
      <c r="E303" s="1">
        <v>0</v>
      </c>
      <c r="F303" s="11" t="str">
        <f t="shared" si="88"/>
        <v>N/A</v>
      </c>
      <c r="G303" s="1">
        <v>0</v>
      </c>
      <c r="H303" s="11" t="str">
        <f t="shared" si="89"/>
        <v>N/A</v>
      </c>
      <c r="I303" s="12" t="s">
        <v>1745</v>
      </c>
      <c r="J303" s="12" t="s">
        <v>1745</v>
      </c>
      <c r="K303" s="1" t="s">
        <v>213</v>
      </c>
      <c r="L303" s="9" t="str">
        <f t="shared" si="91"/>
        <v>N/A</v>
      </c>
    </row>
    <row r="304" spans="1:12" x14ac:dyDescent="0.25">
      <c r="A304" s="18" t="s">
        <v>718</v>
      </c>
      <c r="B304" s="1" t="s">
        <v>213</v>
      </c>
      <c r="C304" s="1">
        <v>0</v>
      </c>
      <c r="D304" s="11" t="str">
        <f t="shared" si="81"/>
        <v>N/A</v>
      </c>
      <c r="E304" s="1">
        <v>0</v>
      </c>
      <c r="F304" s="11" t="str">
        <f t="shared" si="88"/>
        <v>N/A</v>
      </c>
      <c r="G304" s="1">
        <v>0</v>
      </c>
      <c r="H304" s="11" t="str">
        <f t="shared" si="89"/>
        <v>N/A</v>
      </c>
      <c r="I304" s="12" t="s">
        <v>1745</v>
      </c>
      <c r="J304" s="12" t="s">
        <v>1745</v>
      </c>
      <c r="K304" s="1" t="s">
        <v>213</v>
      </c>
      <c r="L304" s="9" t="str">
        <f t="shared" si="91"/>
        <v>N/A</v>
      </c>
    </row>
    <row r="305" spans="1:12" ht="25" x14ac:dyDescent="0.25">
      <c r="A305" s="58" t="s">
        <v>708</v>
      </c>
      <c r="B305" s="1" t="s">
        <v>213</v>
      </c>
      <c r="C305" s="1">
        <v>0</v>
      </c>
      <c r="D305" s="1" t="s">
        <v>213</v>
      </c>
      <c r="E305" s="1">
        <v>0</v>
      </c>
      <c r="F305" s="1" t="s">
        <v>213</v>
      </c>
      <c r="G305" s="1">
        <v>0</v>
      </c>
      <c r="H305" s="1" t="s">
        <v>213</v>
      </c>
      <c r="I305" s="12" t="s">
        <v>1745</v>
      </c>
      <c r="J305" s="12" t="s">
        <v>1745</v>
      </c>
      <c r="K305" s="1" t="s">
        <v>213</v>
      </c>
      <c r="L305" s="9" t="str">
        <f>IF(J305="Div by 0", "N/A", IF(K305="N/A","N/A", IF(J305&gt;VALUE(MID(K305,1,2)), "No", IF(J305&lt;-1*VALUE(MID(K305,1,2)), "No", "Yes"))))</f>
        <v>N/A</v>
      </c>
    </row>
    <row r="306" spans="1:12" x14ac:dyDescent="0.25">
      <c r="A306" s="58" t="s">
        <v>709</v>
      </c>
      <c r="B306" s="1" t="s">
        <v>213</v>
      </c>
      <c r="C306" s="1">
        <v>0</v>
      </c>
      <c r="D306" s="1" t="s">
        <v>213</v>
      </c>
      <c r="E306" s="1">
        <v>0</v>
      </c>
      <c r="F306" s="1" t="s">
        <v>213</v>
      </c>
      <c r="G306" s="1">
        <v>0</v>
      </c>
      <c r="H306" s="1" t="s">
        <v>213</v>
      </c>
      <c r="I306" s="12" t="s">
        <v>1745</v>
      </c>
      <c r="J306" s="12" t="s">
        <v>1745</v>
      </c>
      <c r="K306" s="1" t="s">
        <v>213</v>
      </c>
      <c r="L306" s="9" t="str">
        <f>IF(J306="Div by 0", "N/A", IF(K306="N/A","N/A", IF(J306&gt;VALUE(MID(K306,1,2)), "No", IF(J306&lt;-1*VALUE(MID(K306,1,2)), "No", "Yes"))))</f>
        <v>N/A</v>
      </c>
    </row>
    <row r="307" spans="1:12" x14ac:dyDescent="0.25">
      <c r="A307" s="58" t="s">
        <v>719</v>
      </c>
      <c r="B307" s="1" t="s">
        <v>213</v>
      </c>
      <c r="C307" s="1">
        <v>0</v>
      </c>
      <c r="D307" s="1" t="s">
        <v>213</v>
      </c>
      <c r="E307" s="1">
        <v>0</v>
      </c>
      <c r="F307" s="1" t="s">
        <v>213</v>
      </c>
      <c r="G307" s="1">
        <v>0</v>
      </c>
      <c r="H307" s="1" t="s">
        <v>213</v>
      </c>
      <c r="I307" s="12" t="s">
        <v>1745</v>
      </c>
      <c r="J307" s="12" t="s">
        <v>1745</v>
      </c>
      <c r="K307" s="1" t="s">
        <v>213</v>
      </c>
      <c r="L307" s="9" t="str">
        <f>IF(J307="Div by 0", "N/A", IF(K307="N/A","N/A", IF(J307&gt;VALUE(MID(K307,1,2)), "No", IF(J307&lt;-1*VALUE(MID(K307,1,2)), "No", "Yes"))))</f>
        <v>N/A</v>
      </c>
    </row>
    <row r="308" spans="1:12" x14ac:dyDescent="0.25">
      <c r="A308" s="58" t="s">
        <v>710</v>
      </c>
      <c r="B308" s="1" t="s">
        <v>213</v>
      </c>
      <c r="C308" s="1">
        <v>0</v>
      </c>
      <c r="D308" s="1" t="s">
        <v>213</v>
      </c>
      <c r="E308" s="1">
        <v>0</v>
      </c>
      <c r="F308" s="1" t="s">
        <v>213</v>
      </c>
      <c r="G308" s="1">
        <v>0</v>
      </c>
      <c r="H308" s="1" t="s">
        <v>213</v>
      </c>
      <c r="I308" s="12" t="s">
        <v>1745</v>
      </c>
      <c r="J308" s="12" t="s">
        <v>1745</v>
      </c>
      <c r="K308" s="1" t="s">
        <v>213</v>
      </c>
      <c r="L308" s="9" t="str">
        <f>IF(J308="Div by 0", "N/A", IF(K308="N/A","N/A", IF(J308&gt;VALUE(MID(K308,1,2)), "No", IF(J308&lt;-1*VALUE(MID(K308,1,2)), "No", "Yes"))))</f>
        <v>N/A</v>
      </c>
    </row>
    <row r="309" spans="1:12" x14ac:dyDescent="0.25">
      <c r="A309" s="58" t="s">
        <v>711</v>
      </c>
      <c r="B309" s="1" t="s">
        <v>213</v>
      </c>
      <c r="C309" s="1">
        <v>4039</v>
      </c>
      <c r="D309" s="1" t="s">
        <v>213</v>
      </c>
      <c r="E309" s="1">
        <v>4285</v>
      </c>
      <c r="F309" s="1" t="s">
        <v>213</v>
      </c>
      <c r="G309" s="1">
        <v>4493</v>
      </c>
      <c r="H309" s="1" t="s">
        <v>213</v>
      </c>
      <c r="I309" s="12">
        <v>6.0910000000000002</v>
      </c>
      <c r="J309" s="12">
        <v>4.8540000000000001</v>
      </c>
      <c r="K309" s="1" t="s">
        <v>213</v>
      </c>
      <c r="L309" s="9" t="str">
        <f>IF(J309="Div by 0", "N/A", IF(K309="N/A","N/A", IF(J309&gt;VALUE(MID(K309,1,2)), "No", IF(J309&lt;-1*VALUE(MID(K309,1,2)), "No", "Yes"))))</f>
        <v>N/A</v>
      </c>
    </row>
    <row r="310" spans="1:12" x14ac:dyDescent="0.25">
      <c r="A310" s="80" t="s">
        <v>73</v>
      </c>
      <c r="B310" s="35" t="s">
        <v>213</v>
      </c>
      <c r="C310" s="36">
        <v>261031</v>
      </c>
      <c r="D310" s="44" t="str">
        <f>IF($B310="N/A","N/A",IF(C310&gt;10,"No",IF(C310&lt;-10,"No","Yes")))</f>
        <v>N/A</v>
      </c>
      <c r="E310" s="36">
        <v>275675</v>
      </c>
      <c r="F310" s="44" t="str">
        <f>IF($B310="N/A","N/A",IF(E310&gt;10,"No",IF(E310&lt;-10,"No","Yes")))</f>
        <v>N/A</v>
      </c>
      <c r="G310" s="36">
        <v>280085</v>
      </c>
      <c r="H310" s="44" t="str">
        <f>IF($B310="N/A","N/A",IF(G310&gt;10,"No",IF(G310&lt;-10,"No","Yes")))</f>
        <v>N/A</v>
      </c>
      <c r="I310" s="12">
        <v>5.61</v>
      </c>
      <c r="J310" s="12">
        <v>1.6</v>
      </c>
      <c r="K310" s="45" t="s">
        <v>738</v>
      </c>
      <c r="L310" s="9" t="str">
        <f t="shared" ref="L310:L339" si="92">IF(J310="Div by 0", "N/A", IF(K310="N/A","N/A", IF(J310&gt;VALUE(MID(K310,1,2)), "No", IF(J310&lt;-1*VALUE(MID(K310,1,2)), "No", "Yes"))))</f>
        <v>Yes</v>
      </c>
    </row>
    <row r="311" spans="1:12" x14ac:dyDescent="0.25">
      <c r="A311" s="58" t="s">
        <v>182</v>
      </c>
      <c r="B311" s="35" t="s">
        <v>213</v>
      </c>
      <c r="C311" s="36">
        <v>21306</v>
      </c>
      <c r="D311" s="11" t="str">
        <f t="shared" ref="D311:D314" si="93">IF($B311="N/A","N/A",IF(C311&gt;10,"No",IF(C311&lt;-10,"No","Yes")))</f>
        <v>N/A</v>
      </c>
      <c r="E311" s="36">
        <v>22385</v>
      </c>
      <c r="F311" s="11" t="str">
        <f t="shared" ref="F311:F314" si="94">IF($B311="N/A","N/A",IF(E311&gt;10,"No",IF(E311&lt;-10,"No","Yes")))</f>
        <v>N/A</v>
      </c>
      <c r="G311" s="36">
        <v>23335</v>
      </c>
      <c r="H311" s="11" t="str">
        <f t="shared" ref="H311:H314" si="95">IF($B311="N/A","N/A",IF(G311&gt;10,"No",IF(G311&lt;-10,"No","Yes")))</f>
        <v>N/A</v>
      </c>
      <c r="I311" s="12">
        <v>5.0640000000000001</v>
      </c>
      <c r="J311" s="12">
        <v>4.2439999999999998</v>
      </c>
      <c r="K311" s="45" t="s">
        <v>738</v>
      </c>
      <c r="L311" s="9" t="str">
        <f>IF(J311="Div by 0", "N/A", IF(OR(J311="N/A",K311="N/A"),"N/A", IF(J311&gt;VALUE(MID(K311,1,2)), "No", IF(J311&lt;-1*VALUE(MID(K311,1,2)), "No", "Yes"))))</f>
        <v>Yes</v>
      </c>
    </row>
    <row r="312" spans="1:12" x14ac:dyDescent="0.25">
      <c r="A312" s="58" t="s">
        <v>183</v>
      </c>
      <c r="B312" s="35" t="s">
        <v>213</v>
      </c>
      <c r="C312" s="36">
        <v>25855</v>
      </c>
      <c r="D312" s="11" t="str">
        <f t="shared" si="93"/>
        <v>N/A</v>
      </c>
      <c r="E312" s="36">
        <v>26433</v>
      </c>
      <c r="F312" s="11" t="str">
        <f t="shared" si="94"/>
        <v>N/A</v>
      </c>
      <c r="G312" s="36">
        <v>36497</v>
      </c>
      <c r="H312" s="11" t="str">
        <f t="shared" si="95"/>
        <v>N/A</v>
      </c>
      <c r="I312" s="12">
        <v>2.2360000000000002</v>
      </c>
      <c r="J312" s="12">
        <v>38.07</v>
      </c>
      <c r="K312" s="45" t="s">
        <v>738</v>
      </c>
      <c r="L312" s="9" t="str">
        <f t="shared" ref="L312:L314" si="96">IF(J312="Div by 0", "N/A", IF(OR(J312="N/A",K312="N/A"),"N/A", IF(J312&gt;VALUE(MID(K312,1,2)), "No", IF(J312&lt;-1*VALUE(MID(K312,1,2)), "No", "Yes"))))</f>
        <v>No</v>
      </c>
    </row>
    <row r="313" spans="1:12" x14ac:dyDescent="0.25">
      <c r="A313" s="58" t="s">
        <v>184</v>
      </c>
      <c r="B313" s="35" t="s">
        <v>213</v>
      </c>
      <c r="C313" s="36">
        <v>128117</v>
      </c>
      <c r="D313" s="11" t="str">
        <f t="shared" si="93"/>
        <v>N/A</v>
      </c>
      <c r="E313" s="36">
        <v>134629</v>
      </c>
      <c r="F313" s="11" t="str">
        <f t="shared" si="94"/>
        <v>N/A</v>
      </c>
      <c r="G313" s="36">
        <v>137062</v>
      </c>
      <c r="H313" s="11" t="str">
        <f t="shared" si="95"/>
        <v>N/A</v>
      </c>
      <c r="I313" s="12">
        <v>5.0830000000000002</v>
      </c>
      <c r="J313" s="12">
        <v>1.8069999999999999</v>
      </c>
      <c r="K313" s="45" t="s">
        <v>738</v>
      </c>
      <c r="L313" s="9" t="str">
        <f t="shared" si="96"/>
        <v>Yes</v>
      </c>
    </row>
    <row r="314" spans="1:12" x14ac:dyDescent="0.25">
      <c r="A314" s="7" t="s">
        <v>185</v>
      </c>
      <c r="B314" s="35" t="s">
        <v>213</v>
      </c>
      <c r="C314" s="36">
        <v>85753</v>
      </c>
      <c r="D314" s="11" t="str">
        <f t="shared" si="93"/>
        <v>N/A</v>
      </c>
      <c r="E314" s="36">
        <v>92228</v>
      </c>
      <c r="F314" s="11" t="str">
        <f t="shared" si="94"/>
        <v>N/A</v>
      </c>
      <c r="G314" s="36">
        <v>83191</v>
      </c>
      <c r="H314" s="11" t="str">
        <f t="shared" si="95"/>
        <v>N/A</v>
      </c>
      <c r="I314" s="12">
        <v>7.5510000000000002</v>
      </c>
      <c r="J314" s="12">
        <v>-9.8000000000000007</v>
      </c>
      <c r="K314" s="45" t="s">
        <v>738</v>
      </c>
      <c r="L314" s="9" t="str">
        <f t="shared" si="96"/>
        <v>Yes</v>
      </c>
    </row>
    <row r="315" spans="1:12" x14ac:dyDescent="0.25">
      <c r="A315" s="58" t="s">
        <v>1111</v>
      </c>
      <c r="B315" s="13" t="s">
        <v>213</v>
      </c>
      <c r="C315" s="36">
        <v>125089</v>
      </c>
      <c r="D315" s="9" t="str">
        <f t="shared" ref="D315:F318" si="97">IF($B315="N/A","N/A",IF(C315&lt;0,"No","Yes"))</f>
        <v>N/A</v>
      </c>
      <c r="E315" s="36">
        <v>131423</v>
      </c>
      <c r="F315" s="9" t="str">
        <f t="shared" si="97"/>
        <v>N/A</v>
      </c>
      <c r="G315" s="36">
        <v>134488</v>
      </c>
      <c r="H315" s="9" t="str">
        <f t="shared" ref="H315:H318" si="98">IF($B315="N/A","N/A",IF(G315&lt;0,"No","Yes"))</f>
        <v>N/A</v>
      </c>
      <c r="I315" s="12">
        <v>5.0640000000000001</v>
      </c>
      <c r="J315" s="12">
        <v>2.3319999999999999</v>
      </c>
      <c r="K315" s="1" t="s">
        <v>737</v>
      </c>
      <c r="L315" s="9" t="str">
        <f>IF(J315="Div by 0", "N/A", IF(OR(J315="N/A",K315="N/A"),"N/A", IF(J315&gt;VALUE(MID(K315,1,2)), "No", IF(J315&lt;-1*VALUE(MID(K315,1,2)), "No", "Yes"))))</f>
        <v>Yes</v>
      </c>
    </row>
    <row r="316" spans="1:12" x14ac:dyDescent="0.25">
      <c r="A316" s="58" t="s">
        <v>431</v>
      </c>
      <c r="B316" s="13" t="s">
        <v>213</v>
      </c>
      <c r="C316" s="36">
        <v>7380</v>
      </c>
      <c r="D316" s="9" t="str">
        <f t="shared" si="97"/>
        <v>N/A</v>
      </c>
      <c r="E316" s="36">
        <v>7484</v>
      </c>
      <c r="F316" s="9" t="str">
        <f t="shared" si="97"/>
        <v>N/A</v>
      </c>
      <c r="G316" s="36">
        <v>7499</v>
      </c>
      <c r="H316" s="9" t="str">
        <f t="shared" si="98"/>
        <v>N/A</v>
      </c>
      <c r="I316" s="12">
        <v>1.409</v>
      </c>
      <c r="J316" s="12">
        <v>0.20039999999999999</v>
      </c>
      <c r="K316" s="1" t="s">
        <v>737</v>
      </c>
      <c r="L316" s="9" t="str">
        <f t="shared" ref="L316:L318" si="99">IF(J316="Div by 0", "N/A", IF(OR(J316="N/A",K316="N/A"),"N/A", IF(J316&gt;VALUE(MID(K316,1,2)), "No", IF(J316&lt;-1*VALUE(MID(K316,1,2)), "No", "Yes"))))</f>
        <v>Yes</v>
      </c>
    </row>
    <row r="317" spans="1:12" x14ac:dyDescent="0.25">
      <c r="A317" s="58" t="s">
        <v>432</v>
      </c>
      <c r="B317" s="13" t="s">
        <v>213</v>
      </c>
      <c r="C317" s="36">
        <v>105744</v>
      </c>
      <c r="D317" s="9" t="str">
        <f t="shared" si="97"/>
        <v>N/A</v>
      </c>
      <c r="E317" s="36">
        <v>112713</v>
      </c>
      <c r="F317" s="9" t="str">
        <f t="shared" si="97"/>
        <v>N/A</v>
      </c>
      <c r="G317" s="36">
        <v>112841</v>
      </c>
      <c r="H317" s="9" t="str">
        <f t="shared" si="98"/>
        <v>N/A</v>
      </c>
      <c r="I317" s="12">
        <v>6.59</v>
      </c>
      <c r="J317" s="12">
        <v>0.11360000000000001</v>
      </c>
      <c r="K317" s="1" t="s">
        <v>737</v>
      </c>
      <c r="L317" s="9" t="str">
        <f t="shared" si="99"/>
        <v>Yes</v>
      </c>
    </row>
    <row r="318" spans="1:12" x14ac:dyDescent="0.25">
      <c r="A318" s="58" t="s">
        <v>1112</v>
      </c>
      <c r="B318" s="13" t="s">
        <v>213</v>
      </c>
      <c r="C318" s="36">
        <v>22505</v>
      </c>
      <c r="D318" s="9" t="str">
        <f t="shared" si="97"/>
        <v>N/A</v>
      </c>
      <c r="E318" s="36">
        <v>22660</v>
      </c>
      <c r="F318" s="9" t="str">
        <f t="shared" si="97"/>
        <v>N/A</v>
      </c>
      <c r="G318" s="36">
        <v>22268</v>
      </c>
      <c r="H318" s="9" t="str">
        <f t="shared" si="98"/>
        <v>N/A</v>
      </c>
      <c r="I318" s="12">
        <v>0.68869999999999998</v>
      </c>
      <c r="J318" s="12">
        <v>-1.73</v>
      </c>
      <c r="K318" s="1" t="s">
        <v>737</v>
      </c>
      <c r="L318" s="9" t="str">
        <f t="shared" si="99"/>
        <v>Yes</v>
      </c>
    </row>
    <row r="319" spans="1:12" x14ac:dyDescent="0.25">
      <c r="A319" s="58" t="s">
        <v>98</v>
      </c>
      <c r="B319" s="35" t="s">
        <v>291</v>
      </c>
      <c r="C319" s="8">
        <v>98.669889783000002</v>
      </c>
      <c r="D319" s="44" t="str">
        <f>IF($B319="N/A","N/A",IF(C319&gt;80,"Yes","No"))</f>
        <v>Yes</v>
      </c>
      <c r="E319" s="8">
        <v>98.636800579999999</v>
      </c>
      <c r="F319" s="44" t="str">
        <f>IF($B319="N/A","N/A",IF(E319&gt;80,"Yes","No"))</f>
        <v>Yes</v>
      </c>
      <c r="G319" s="8">
        <v>98.553296321000005</v>
      </c>
      <c r="H319" s="44" t="str">
        <f>IF($B319="N/A","N/A",IF(G319&gt;80,"Yes","No"))</f>
        <v>Yes</v>
      </c>
      <c r="I319" s="12">
        <v>-3.4000000000000002E-2</v>
      </c>
      <c r="J319" s="12">
        <v>-8.5000000000000006E-2</v>
      </c>
      <c r="K319" s="45" t="s">
        <v>738</v>
      </c>
      <c r="L319" s="9" t="str">
        <f t="shared" si="92"/>
        <v>Yes</v>
      </c>
    </row>
    <row r="320" spans="1:12" x14ac:dyDescent="0.25">
      <c r="A320" s="58" t="s">
        <v>332</v>
      </c>
      <c r="B320" s="35" t="s">
        <v>278</v>
      </c>
      <c r="C320" s="8">
        <v>1.532385E-3</v>
      </c>
      <c r="D320" s="44" t="str">
        <f>IF($B320="N/A","N/A",IF(C320&gt;=5,"No",IF(C320&lt;0,"No","Yes")))</f>
        <v>Yes</v>
      </c>
      <c r="E320" s="8">
        <v>2.1764759000000001E-3</v>
      </c>
      <c r="F320" s="44" t="str">
        <f>IF($B320="N/A","N/A",IF(E320&gt;=5,"No",IF(E320&lt;0,"No","Yes")))</f>
        <v>Yes</v>
      </c>
      <c r="G320" s="8">
        <v>1.7851723999999999E-3</v>
      </c>
      <c r="H320" s="44" t="str">
        <f>IF($B320="N/A","N/A",IF(G320&gt;=5,"No",IF(G320&lt;0,"No","Yes")))</f>
        <v>Yes</v>
      </c>
      <c r="I320" s="12">
        <v>42.03</v>
      </c>
      <c r="J320" s="12">
        <v>-18</v>
      </c>
      <c r="K320" s="45" t="s">
        <v>738</v>
      </c>
      <c r="L320" s="9" t="str">
        <f t="shared" si="92"/>
        <v>No</v>
      </c>
    </row>
    <row r="321" spans="1:12" x14ac:dyDescent="0.25">
      <c r="A321" s="58" t="s">
        <v>340</v>
      </c>
      <c r="B321" s="48" t="s">
        <v>278</v>
      </c>
      <c r="C321" s="8">
        <v>1.3140201737999999</v>
      </c>
      <c r="D321" s="44" t="str">
        <f>IF($B321="N/A","N/A",IF(C321&gt;=5,"No",IF(C321&lt;0,"No","Yes")))</f>
        <v>Yes</v>
      </c>
      <c r="E321" s="8">
        <v>1.3457876122000001</v>
      </c>
      <c r="F321" s="44" t="str">
        <f>IF($B321="N/A","N/A",IF(E321&gt;=5,"No",IF(E321&lt;0,"No","Yes")))</f>
        <v>Yes</v>
      </c>
      <c r="G321" s="8">
        <v>1.4402770588</v>
      </c>
      <c r="H321" s="44" t="str">
        <f>IF($B321="N/A","N/A",IF(G321&gt;=5,"No",IF(G321&lt;0,"No","Yes")))</f>
        <v>Yes</v>
      </c>
      <c r="I321" s="12">
        <v>2.4180000000000001</v>
      </c>
      <c r="J321" s="12">
        <v>7.0209999999999999</v>
      </c>
      <c r="K321" s="45" t="s">
        <v>738</v>
      </c>
      <c r="L321" s="9" t="str">
        <f t="shared" si="92"/>
        <v>Yes</v>
      </c>
    </row>
    <row r="322" spans="1:12" x14ac:dyDescent="0.25">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1745</v>
      </c>
      <c r="J322" s="12" t="s">
        <v>1745</v>
      </c>
      <c r="K322" s="45" t="s">
        <v>738</v>
      </c>
      <c r="L322" s="9" t="str">
        <f t="shared" si="92"/>
        <v>N/A</v>
      </c>
    </row>
    <row r="323" spans="1:12" x14ac:dyDescent="0.25">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1745</v>
      </c>
      <c r="J323" s="12" t="s">
        <v>1745</v>
      </c>
      <c r="K323" s="45" t="s">
        <v>738</v>
      </c>
      <c r="L323" s="9" t="str">
        <f t="shared" si="92"/>
        <v>N/A</v>
      </c>
    </row>
    <row r="324" spans="1:12" x14ac:dyDescent="0.25">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1745</v>
      </c>
      <c r="J324" s="12" t="s">
        <v>1745</v>
      </c>
      <c r="K324" s="45" t="s">
        <v>738</v>
      </c>
      <c r="L324" s="9" t="str">
        <f t="shared" si="92"/>
        <v>N/A</v>
      </c>
    </row>
    <row r="325" spans="1:12" x14ac:dyDescent="0.25">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1745</v>
      </c>
      <c r="J325" s="12" t="s">
        <v>1745</v>
      </c>
      <c r="K325" s="45" t="s">
        <v>738</v>
      </c>
      <c r="L325" s="9" t="str">
        <f t="shared" si="92"/>
        <v>N/A</v>
      </c>
    </row>
    <row r="326" spans="1:12" x14ac:dyDescent="0.25">
      <c r="A326" s="58" t="s">
        <v>337</v>
      </c>
      <c r="B326" s="48" t="s">
        <v>292</v>
      </c>
      <c r="C326" s="8">
        <v>1.45576579E-2</v>
      </c>
      <c r="D326" s="44" t="str">
        <f t="shared" si="100"/>
        <v>No</v>
      </c>
      <c r="E326" s="8">
        <v>1.5235331499999999E-2</v>
      </c>
      <c r="F326" s="44" t="str">
        <f t="shared" si="101"/>
        <v>No</v>
      </c>
      <c r="G326" s="8">
        <v>4.6414480999999999E-3</v>
      </c>
      <c r="H326" s="44" t="str">
        <f t="shared" si="102"/>
        <v>No</v>
      </c>
      <c r="I326" s="12">
        <v>4.6550000000000002</v>
      </c>
      <c r="J326" s="12">
        <v>-69.5</v>
      </c>
      <c r="K326" s="45" t="s">
        <v>738</v>
      </c>
      <c r="L326" s="9" t="str">
        <f t="shared" si="92"/>
        <v>No</v>
      </c>
    </row>
    <row r="327" spans="1:12" x14ac:dyDescent="0.25">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1745</v>
      </c>
      <c r="J327" s="12" t="s">
        <v>1745</v>
      </c>
      <c r="K327" s="45" t="s">
        <v>738</v>
      </c>
      <c r="L327" s="9" t="str">
        <f t="shared" si="92"/>
        <v>N/A</v>
      </c>
    </row>
    <row r="328" spans="1:12" x14ac:dyDescent="0.25">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1745</v>
      </c>
      <c r="J328" s="12" t="s">
        <v>1745</v>
      </c>
      <c r="K328" s="45" t="s">
        <v>738</v>
      </c>
      <c r="L328" s="9" t="str">
        <f t="shared" si="92"/>
        <v>N/A</v>
      </c>
    </row>
    <row r="329" spans="1:12" x14ac:dyDescent="0.25">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1745</v>
      </c>
      <c r="J329" s="12" t="s">
        <v>1745</v>
      </c>
      <c r="K329" s="45" t="s">
        <v>738</v>
      </c>
      <c r="L329" s="9" t="str">
        <f t="shared" si="92"/>
        <v>N/A</v>
      </c>
    </row>
    <row r="330" spans="1:12" x14ac:dyDescent="0.25">
      <c r="A330" s="58" t="s">
        <v>1113</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1745</v>
      </c>
      <c r="J330" s="12" t="s">
        <v>1745</v>
      </c>
      <c r="K330" s="45" t="s">
        <v>738</v>
      </c>
      <c r="L330" s="9" t="str">
        <f t="shared" si="92"/>
        <v>N/A</v>
      </c>
    </row>
    <row r="331" spans="1:12" x14ac:dyDescent="0.25">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1745</v>
      </c>
      <c r="J331" s="12" t="s">
        <v>1745</v>
      </c>
      <c r="K331" s="45" t="s">
        <v>738</v>
      </c>
      <c r="L331" s="9" t="str">
        <f t="shared" si="92"/>
        <v>N/A</v>
      </c>
    </row>
    <row r="332" spans="1:12" x14ac:dyDescent="0.25">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1745</v>
      </c>
      <c r="J332" s="12" t="s">
        <v>1745</v>
      </c>
      <c r="K332" s="45" t="s">
        <v>738</v>
      </c>
      <c r="L332" s="9" t="str">
        <f t="shared" si="92"/>
        <v>N/A</v>
      </c>
    </row>
    <row r="333" spans="1:12" x14ac:dyDescent="0.25">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1745</v>
      </c>
      <c r="J333" s="12" t="s">
        <v>1745</v>
      </c>
      <c r="K333" s="45" t="s">
        <v>738</v>
      </c>
      <c r="L333" s="9" t="str">
        <f t="shared" si="92"/>
        <v>N/A</v>
      </c>
    </row>
    <row r="334" spans="1:12" x14ac:dyDescent="0.25">
      <c r="A334" s="58" t="s">
        <v>1117</v>
      </c>
      <c r="B334" s="35" t="s">
        <v>293</v>
      </c>
      <c r="C334" s="8">
        <v>10.095735756</v>
      </c>
      <c r="D334" s="44" t="str">
        <f>IF($B334="N/A","N/A",IF(C334&gt;15,"No",IF(C334&lt;2,"No","Yes")))</f>
        <v>Yes</v>
      </c>
      <c r="E334" s="8">
        <v>11.72612678</v>
      </c>
      <c r="F334" s="44" t="str">
        <f>IF($B334="N/A","N/A",IF(E334&gt;15,"No",IF(E334&lt;2,"No","Yes")))</f>
        <v>Yes</v>
      </c>
      <c r="G334" s="8">
        <v>11.588981916</v>
      </c>
      <c r="H334" s="44" t="str">
        <f>IF($B334="N/A","N/A",IF(G334&gt;15,"No",IF(G334&lt;2,"No","Yes")))</f>
        <v>Yes</v>
      </c>
      <c r="I334" s="12">
        <v>16.149999999999999</v>
      </c>
      <c r="J334" s="12">
        <v>-1.17</v>
      </c>
      <c r="K334" s="45" t="s">
        <v>738</v>
      </c>
      <c r="L334" s="9" t="str">
        <f t="shared" si="92"/>
        <v>Yes</v>
      </c>
    </row>
    <row r="335" spans="1:12" x14ac:dyDescent="0.25">
      <c r="A335" s="58" t="s">
        <v>1118</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1745</v>
      </c>
      <c r="J335" s="12" t="s">
        <v>1745</v>
      </c>
      <c r="K335" s="45" t="s">
        <v>738</v>
      </c>
      <c r="L335" s="9" t="str">
        <f t="shared" si="92"/>
        <v>N/A</v>
      </c>
    </row>
    <row r="336" spans="1:12" x14ac:dyDescent="0.25">
      <c r="A336" s="58" t="s">
        <v>1673</v>
      </c>
      <c r="B336" s="35" t="s">
        <v>213</v>
      </c>
      <c r="C336" s="36">
        <v>24084</v>
      </c>
      <c r="D336" s="44" t="str">
        <f>IF($B336="N/A","N/A",IF(C336&gt;10,"No",IF(C336&lt;-10,"No","Yes")))</f>
        <v>N/A</v>
      </c>
      <c r="E336" s="36">
        <v>26168</v>
      </c>
      <c r="F336" s="44" t="str">
        <f>IF($B336="N/A","N/A",IF(E336&gt;10,"No",IF(E336&lt;-10,"No","Yes")))</f>
        <v>N/A</v>
      </c>
      <c r="G336" s="36">
        <v>27625</v>
      </c>
      <c r="H336" s="44" t="str">
        <f>IF($B336="N/A","N/A",IF(G336&gt;10,"No",IF(G336&lt;-10,"No","Yes")))</f>
        <v>N/A</v>
      </c>
      <c r="I336" s="12">
        <v>8.6530000000000005</v>
      </c>
      <c r="J336" s="12">
        <v>5.5679999999999996</v>
      </c>
      <c r="K336" s="45" t="s">
        <v>738</v>
      </c>
      <c r="L336" s="9" t="str">
        <f t="shared" si="92"/>
        <v>Yes</v>
      </c>
    </row>
    <row r="337" spans="1:12" x14ac:dyDescent="0.25">
      <c r="A337" s="58" t="s">
        <v>1674</v>
      </c>
      <c r="B337" s="35" t="s">
        <v>213</v>
      </c>
      <c r="C337" s="36">
        <v>823</v>
      </c>
      <c r="D337" s="44" t="str">
        <f>IF($B337="N/A","N/A",IF(C337&gt;10,"No",IF(C337&lt;-10,"No","Yes")))</f>
        <v>N/A</v>
      </c>
      <c r="E337" s="36">
        <v>863</v>
      </c>
      <c r="F337" s="44" t="str">
        <f>IF($B337="N/A","N/A",IF(E337&gt;10,"No",IF(E337&lt;-10,"No","Yes")))</f>
        <v>N/A</v>
      </c>
      <c r="G337" s="36">
        <v>903</v>
      </c>
      <c r="H337" s="44" t="str">
        <f>IF($B337="N/A","N/A",IF(G337&gt;10,"No",IF(G337&lt;-10,"No","Yes")))</f>
        <v>N/A</v>
      </c>
      <c r="I337" s="12">
        <v>4.8600000000000003</v>
      </c>
      <c r="J337" s="12">
        <v>4.6349999999999998</v>
      </c>
      <c r="K337" s="45" t="s">
        <v>738</v>
      </c>
      <c r="L337" s="9" t="str">
        <f t="shared" si="92"/>
        <v>Yes</v>
      </c>
    </row>
    <row r="338" spans="1:12" x14ac:dyDescent="0.25">
      <c r="A338" s="58" t="s">
        <v>1675</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1745</v>
      </c>
      <c r="J338" s="12" t="s">
        <v>1745</v>
      </c>
      <c r="K338" s="45" t="s">
        <v>738</v>
      </c>
      <c r="L338" s="9" t="str">
        <f t="shared" si="92"/>
        <v>N/A</v>
      </c>
    </row>
    <row r="339" spans="1:12" x14ac:dyDescent="0.25">
      <c r="A339" s="58" t="s">
        <v>1676</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1745</v>
      </c>
      <c r="J339" s="12" t="s">
        <v>1745</v>
      </c>
      <c r="K339" s="45" t="s">
        <v>738</v>
      </c>
      <c r="L339" s="9" t="str">
        <f t="shared" si="92"/>
        <v>N/A</v>
      </c>
    </row>
    <row r="340" spans="1:12" s="21" customFormat="1" ht="12" customHeight="1" x14ac:dyDescent="0.25">
      <c r="A340" s="166" t="s">
        <v>1633</v>
      </c>
      <c r="B340" s="167"/>
      <c r="C340" s="167"/>
      <c r="D340" s="167"/>
      <c r="E340" s="167"/>
      <c r="F340" s="167"/>
      <c r="G340" s="167"/>
      <c r="H340" s="167"/>
      <c r="I340" s="167"/>
      <c r="J340" s="167"/>
      <c r="K340" s="167"/>
      <c r="L340" s="168"/>
    </row>
    <row r="341" spans="1:12" s="21" customFormat="1" ht="12.75" customHeight="1" x14ac:dyDescent="0.25">
      <c r="A341" s="156" t="s">
        <v>1631</v>
      </c>
      <c r="B341" s="157"/>
      <c r="C341" s="157"/>
      <c r="D341" s="157"/>
      <c r="E341" s="157"/>
      <c r="F341" s="157"/>
      <c r="G341" s="157"/>
      <c r="H341" s="157"/>
      <c r="I341" s="157"/>
      <c r="J341" s="157"/>
      <c r="K341" s="157"/>
      <c r="L341" s="158"/>
    </row>
    <row r="342" spans="1:12" s="21" customFormat="1" x14ac:dyDescent="0.25">
      <c r="A342" s="159" t="s">
        <v>1732</v>
      </c>
      <c r="B342" s="159"/>
      <c r="C342" s="159"/>
      <c r="D342" s="159"/>
      <c r="E342" s="159"/>
      <c r="F342" s="159"/>
      <c r="G342" s="159"/>
      <c r="H342" s="159"/>
      <c r="I342" s="159"/>
      <c r="J342" s="159"/>
      <c r="K342" s="159"/>
      <c r="L342" s="160"/>
    </row>
    <row r="343" spans="1:12" x14ac:dyDescent="0.25">
      <c r="A343" s="54"/>
    </row>
    <row r="344" spans="1:12" x14ac:dyDescent="0.25">
      <c r="A344" s="2"/>
    </row>
    <row r="345" spans="1:12" x14ac:dyDescent="0.25">
      <c r="A345" s="2"/>
    </row>
    <row r="346" spans="1:12" x14ac:dyDescent="0.25">
      <c r="A346" s="54"/>
    </row>
    <row r="347" spans="1:12" x14ac:dyDescent="0.25">
      <c r="A347" s="56"/>
    </row>
    <row r="348" spans="1:12" x14ac:dyDescent="0.25">
      <c r="A348" s="56"/>
    </row>
    <row r="349" spans="1:12" x14ac:dyDescent="0.25">
      <c r="A349" s="56"/>
    </row>
    <row r="350" spans="1:12" x14ac:dyDescent="0.25">
      <c r="A350" s="56"/>
    </row>
    <row r="351" spans="1:12" x14ac:dyDescent="0.25">
      <c r="A351" s="56"/>
    </row>
    <row r="352" spans="1:12" x14ac:dyDescent="0.25">
      <c r="A352" s="56"/>
    </row>
    <row r="353" spans="1:1" x14ac:dyDescent="0.25">
      <c r="A353" s="56"/>
    </row>
    <row r="354" spans="1:1" x14ac:dyDescent="0.25">
      <c r="A354" s="56"/>
    </row>
    <row r="355" spans="1:1" x14ac:dyDescent="0.25">
      <c r="A355" s="54"/>
    </row>
    <row r="356" spans="1:1" x14ac:dyDescent="0.25">
      <c r="A356" s="54"/>
    </row>
    <row r="357" spans="1:1" x14ac:dyDescent="0.25">
      <c r="A357" s="54"/>
    </row>
    <row r="358" spans="1:1" x14ac:dyDescent="0.25">
      <c r="A358" s="54"/>
    </row>
    <row r="359" spans="1:1" x14ac:dyDescent="0.25">
      <c r="A359" s="54"/>
    </row>
    <row r="360" spans="1:1" x14ac:dyDescent="0.25">
      <c r="A360" s="54"/>
    </row>
    <row r="361" spans="1:1" x14ac:dyDescent="0.25">
      <c r="A361" s="54"/>
    </row>
    <row r="362" spans="1:1" x14ac:dyDescent="0.25">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heetViews>
  <sheetFormatPr defaultColWidth="9.1796875" defaultRowHeight="12.5" x14ac:dyDescent="0.25"/>
  <cols>
    <col min="1" max="1" width="77.26953125" style="112" customWidth="1"/>
    <col min="2" max="2" width="10.7265625" style="81" customWidth="1"/>
    <col min="3" max="3" width="14.7265625" style="81" customWidth="1"/>
    <col min="4" max="4" width="7.7265625" style="81" customWidth="1"/>
    <col min="5" max="5" width="14.7265625" style="81" customWidth="1"/>
    <col min="6" max="6" width="7.7265625" style="81" customWidth="1"/>
    <col min="7" max="7" width="14.7265625" style="81" customWidth="1"/>
    <col min="8" max="8" width="7.7265625" style="81" customWidth="1"/>
    <col min="9" max="10" width="10.7265625" style="81" customWidth="1"/>
    <col min="11" max="11" width="12.7265625" style="81" customWidth="1"/>
    <col min="12" max="16384" width="9.1796875" style="81"/>
  </cols>
  <sheetData>
    <row r="1" spans="1:1" s="114" customFormat="1" x14ac:dyDescent="0.25">
      <c r="A1" s="114" t="s">
        <v>742</v>
      </c>
    </row>
    <row r="2" spans="1:1" s="114" customFormat="1" x14ac:dyDescent="0.25">
      <c r="A2" s="132" t="s">
        <v>1632</v>
      </c>
    </row>
    <row r="3" spans="1:1" s="114" customFormat="1" x14ac:dyDescent="0.25">
      <c r="A3" s="116" t="s">
        <v>1629</v>
      </c>
    </row>
    <row r="4" spans="1:1" s="114" customFormat="1" x14ac:dyDescent="0.25">
      <c r="A4" s="117" t="s">
        <v>1672</v>
      </c>
    </row>
    <row r="5" spans="1:1" s="114" customFormat="1" x14ac:dyDescent="0.25">
      <c r="A5" s="115" t="s">
        <v>1630</v>
      </c>
    </row>
    <row r="6" spans="1:1" s="114" customFormat="1" x14ac:dyDescent="0.25">
      <c r="A6" s="115" t="s">
        <v>743</v>
      </c>
    </row>
    <row r="7" spans="1:1" x14ac:dyDescent="0.25">
      <c r="A7" s="117" t="s">
        <v>744</v>
      </c>
    </row>
    <row r="8" spans="1:1" x14ac:dyDescent="0.25">
      <c r="A8" s="132" t="s">
        <v>1632</v>
      </c>
    </row>
    <row r="9" spans="1:1" x14ac:dyDescent="0.25">
      <c r="A9" s="113"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1693</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4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F6" activePane="bottomRight" state="frozen"/>
      <selection activeCell="A11" sqref="A11"/>
      <selection pane="topRight" activeCell="A11" sqref="A11"/>
      <selection pane="bottomLeft" activeCell="A11" sqref="A11"/>
      <selection pane="bottomRight" sqref="A1:L1"/>
    </sheetView>
  </sheetViews>
  <sheetFormatPr defaultColWidth="9.1796875" defaultRowHeight="12.5" x14ac:dyDescent="0.25"/>
  <cols>
    <col min="1" max="1" width="77.26953125" style="55" customWidth="1"/>
    <col min="2" max="2" width="9.453125" style="55"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43"/>
  </cols>
  <sheetData>
    <row r="1" spans="1:12" s="20" customFormat="1" ht="18.75" customHeight="1" x14ac:dyDescent="0.25">
      <c r="A1" s="147" t="s">
        <v>1726</v>
      </c>
      <c r="B1" s="148"/>
      <c r="C1" s="148"/>
      <c r="D1" s="148"/>
      <c r="E1" s="148"/>
      <c r="F1" s="148"/>
      <c r="G1" s="148"/>
      <c r="H1" s="148"/>
      <c r="I1" s="148"/>
      <c r="J1" s="148"/>
      <c r="K1" s="148"/>
      <c r="L1" s="149"/>
    </row>
    <row r="2" spans="1:12" ht="24.75" customHeight="1" x14ac:dyDescent="0.3">
      <c r="A2" s="174" t="s">
        <v>1592</v>
      </c>
      <c r="B2" s="175"/>
      <c r="C2" s="175"/>
      <c r="D2" s="175"/>
      <c r="E2" s="175"/>
      <c r="F2" s="175"/>
      <c r="G2" s="175"/>
      <c r="H2" s="175"/>
      <c r="I2" s="175"/>
      <c r="J2" s="175"/>
      <c r="K2" s="175"/>
      <c r="L2" s="176"/>
    </row>
    <row r="3" spans="1:12" s="21" customFormat="1" ht="13" x14ac:dyDescent="0.3">
      <c r="A3" s="153" t="s">
        <v>1744</v>
      </c>
      <c r="B3" s="172"/>
      <c r="C3" s="172"/>
      <c r="D3" s="172"/>
      <c r="E3" s="172"/>
      <c r="F3" s="172"/>
      <c r="G3" s="172"/>
      <c r="H3" s="172"/>
      <c r="I3" s="172"/>
      <c r="J3" s="172"/>
      <c r="K3" s="172"/>
      <c r="L3" s="173"/>
    </row>
    <row r="4" spans="1:12" s="21" customFormat="1" ht="13" x14ac:dyDescent="0.3">
      <c r="A4" s="169" t="s">
        <v>648</v>
      </c>
      <c r="B4" s="170"/>
      <c r="C4" s="170"/>
      <c r="D4" s="170"/>
      <c r="E4" s="170"/>
      <c r="F4" s="170"/>
      <c r="G4" s="170"/>
      <c r="H4" s="170"/>
      <c r="I4" s="170"/>
      <c r="J4" s="170"/>
      <c r="K4" s="170"/>
      <c r="L4" s="171"/>
    </row>
    <row r="5" spans="1:12" ht="52" x14ac:dyDescent="0.3">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5">
      <c r="A6" s="4" t="s">
        <v>58</v>
      </c>
      <c r="B6" s="48" t="s">
        <v>213</v>
      </c>
      <c r="C6" s="14">
        <v>1430602761</v>
      </c>
      <c r="D6" s="11" t="str">
        <f t="shared" ref="D6:D12" si="0">IF($B6="N/A","N/A",IF(C6&gt;10,"No",IF(C6&lt;-10,"No","Yes")))</f>
        <v>N/A</v>
      </c>
      <c r="E6" s="14">
        <v>1476459187</v>
      </c>
      <c r="F6" s="11" t="str">
        <f t="shared" ref="F6:F12" si="1">IF($B6="N/A","N/A",IF(E6&gt;10,"No",IF(E6&lt;-10,"No","Yes")))</f>
        <v>N/A</v>
      </c>
      <c r="G6" s="14">
        <v>1573197404</v>
      </c>
      <c r="H6" s="11" t="str">
        <f t="shared" ref="H6:H12" si="2">IF($B6="N/A","N/A",IF(G6&gt;10,"No",IF(G6&lt;-10,"No","Yes")))</f>
        <v>N/A</v>
      </c>
      <c r="I6" s="12">
        <v>3.2050000000000001</v>
      </c>
      <c r="J6" s="12">
        <v>6.5519999999999996</v>
      </c>
      <c r="K6" s="48" t="s">
        <v>736</v>
      </c>
      <c r="L6" s="9" t="str">
        <f t="shared" ref="L6:L13" si="3">IF(J6="Div by 0", "N/A", IF(K6="N/A","N/A", IF(J6&gt;VALUE(MID(K6,1,2)), "No", IF(J6&lt;-1*VALUE(MID(K6,1,2)), "No", "Yes"))))</f>
        <v>Yes</v>
      </c>
    </row>
    <row r="7" spans="1:12" x14ac:dyDescent="0.25">
      <c r="A7" s="4" t="s">
        <v>1119</v>
      </c>
      <c r="B7" s="48" t="s">
        <v>213</v>
      </c>
      <c r="C7" s="14">
        <v>4537.8937216000004</v>
      </c>
      <c r="D7" s="11" t="str">
        <f t="shared" si="0"/>
        <v>N/A</v>
      </c>
      <c r="E7" s="14">
        <v>4480.8264098</v>
      </c>
      <c r="F7" s="11" t="str">
        <f t="shared" si="1"/>
        <v>N/A</v>
      </c>
      <c r="G7" s="14">
        <v>4653.6454030000004</v>
      </c>
      <c r="H7" s="11" t="str">
        <f t="shared" si="2"/>
        <v>N/A</v>
      </c>
      <c r="I7" s="12">
        <v>-1.26</v>
      </c>
      <c r="J7" s="12">
        <v>3.8570000000000002</v>
      </c>
      <c r="K7" s="48" t="s">
        <v>736</v>
      </c>
      <c r="L7" s="9" t="str">
        <f t="shared" si="3"/>
        <v>Yes</v>
      </c>
    </row>
    <row r="8" spans="1:12" x14ac:dyDescent="0.25">
      <c r="A8" s="4" t="s">
        <v>721</v>
      </c>
      <c r="B8" s="48" t="s">
        <v>213</v>
      </c>
      <c r="C8" s="14">
        <v>1145</v>
      </c>
      <c r="D8" s="11" t="str">
        <f t="shared" si="0"/>
        <v>N/A</v>
      </c>
      <c r="E8" s="14">
        <v>1092</v>
      </c>
      <c r="F8" s="11" t="str">
        <f t="shared" si="1"/>
        <v>N/A</v>
      </c>
      <c r="G8" s="14">
        <v>1164</v>
      </c>
      <c r="H8" s="11" t="str">
        <f t="shared" si="2"/>
        <v>N/A</v>
      </c>
      <c r="I8" s="12">
        <v>-4.63</v>
      </c>
      <c r="J8" s="12">
        <v>6.593</v>
      </c>
      <c r="K8" s="48" t="s">
        <v>736</v>
      </c>
      <c r="L8" s="9" t="str">
        <f t="shared" si="3"/>
        <v>Yes</v>
      </c>
    </row>
    <row r="9" spans="1:12" x14ac:dyDescent="0.25">
      <c r="A9" s="4" t="s">
        <v>722</v>
      </c>
      <c r="B9" s="48" t="s">
        <v>213</v>
      </c>
      <c r="C9" s="14">
        <v>1920</v>
      </c>
      <c r="D9" s="11" t="str">
        <f t="shared" si="0"/>
        <v>N/A</v>
      </c>
      <c r="E9" s="14">
        <v>1940</v>
      </c>
      <c r="F9" s="11" t="str">
        <f t="shared" si="1"/>
        <v>N/A</v>
      </c>
      <c r="G9" s="14">
        <v>2103</v>
      </c>
      <c r="H9" s="11" t="str">
        <f t="shared" si="2"/>
        <v>N/A</v>
      </c>
      <c r="I9" s="12">
        <v>1.042</v>
      </c>
      <c r="J9" s="12">
        <v>8.4019999999999992</v>
      </c>
      <c r="K9" s="48" t="s">
        <v>736</v>
      </c>
      <c r="L9" s="9" t="str">
        <f t="shared" si="3"/>
        <v>Yes</v>
      </c>
    </row>
    <row r="10" spans="1:12" x14ac:dyDescent="0.25">
      <c r="A10" s="4" t="s">
        <v>723</v>
      </c>
      <c r="B10" s="48" t="s">
        <v>213</v>
      </c>
      <c r="C10" s="14">
        <v>4446</v>
      </c>
      <c r="D10" s="11" t="str">
        <f t="shared" si="0"/>
        <v>N/A</v>
      </c>
      <c r="E10" s="14">
        <v>4484</v>
      </c>
      <c r="F10" s="11" t="str">
        <f t="shared" si="1"/>
        <v>N/A</v>
      </c>
      <c r="G10" s="14">
        <v>4518</v>
      </c>
      <c r="H10" s="11" t="str">
        <f t="shared" si="2"/>
        <v>N/A</v>
      </c>
      <c r="I10" s="12">
        <v>0.85470000000000002</v>
      </c>
      <c r="J10" s="12">
        <v>0.75829999999999997</v>
      </c>
      <c r="K10" s="48" t="s">
        <v>736</v>
      </c>
      <c r="L10" s="9" t="str">
        <f t="shared" si="3"/>
        <v>Yes</v>
      </c>
    </row>
    <row r="11" spans="1:12" x14ac:dyDescent="0.25">
      <c r="A11" s="4" t="s">
        <v>724</v>
      </c>
      <c r="B11" s="48" t="s">
        <v>213</v>
      </c>
      <c r="C11" s="14">
        <v>17452</v>
      </c>
      <c r="D11" s="11" t="str">
        <f t="shared" si="0"/>
        <v>N/A</v>
      </c>
      <c r="E11" s="14">
        <v>17298</v>
      </c>
      <c r="F11" s="11" t="str">
        <f t="shared" si="1"/>
        <v>N/A</v>
      </c>
      <c r="G11" s="14">
        <v>17656</v>
      </c>
      <c r="H11" s="11" t="str">
        <f t="shared" si="2"/>
        <v>N/A</v>
      </c>
      <c r="I11" s="12">
        <v>-0.88200000000000001</v>
      </c>
      <c r="J11" s="12">
        <v>2.0699999999999998</v>
      </c>
      <c r="K11" s="48" t="s">
        <v>736</v>
      </c>
      <c r="L11" s="9" t="str">
        <f t="shared" si="3"/>
        <v>Yes</v>
      </c>
    </row>
    <row r="12" spans="1:12" x14ac:dyDescent="0.25">
      <c r="A12" s="4" t="s">
        <v>725</v>
      </c>
      <c r="B12" s="48" t="s">
        <v>213</v>
      </c>
      <c r="C12" s="14">
        <v>40947</v>
      </c>
      <c r="D12" s="11" t="str">
        <f t="shared" si="0"/>
        <v>N/A</v>
      </c>
      <c r="E12" s="14">
        <v>38656</v>
      </c>
      <c r="F12" s="11" t="str">
        <f t="shared" si="1"/>
        <v>N/A</v>
      </c>
      <c r="G12" s="14">
        <v>41828</v>
      </c>
      <c r="H12" s="11" t="str">
        <f t="shared" si="2"/>
        <v>N/A</v>
      </c>
      <c r="I12" s="12">
        <v>-5.6</v>
      </c>
      <c r="J12" s="12">
        <v>8.2059999999999995</v>
      </c>
      <c r="K12" s="48" t="s">
        <v>736</v>
      </c>
      <c r="L12" s="9" t="str">
        <f t="shared" si="3"/>
        <v>Yes</v>
      </c>
    </row>
    <row r="13" spans="1:12" x14ac:dyDescent="0.25">
      <c r="A13" s="4" t="s">
        <v>74</v>
      </c>
      <c r="B13" s="48" t="s">
        <v>213</v>
      </c>
      <c r="C13" s="14">
        <v>725309</v>
      </c>
      <c r="D13" s="11" t="str">
        <f>IF($B13="N/A","N/A",IF(C13&gt;10,"No",IF(C13&lt;-10,"No","Yes")))</f>
        <v>N/A</v>
      </c>
      <c r="E13" s="14">
        <v>693165</v>
      </c>
      <c r="F13" s="11" t="str">
        <f>IF($B13="N/A","N/A",IF(E13&gt;10,"No",IF(E13&lt;-10,"No","Yes")))</f>
        <v>N/A</v>
      </c>
      <c r="G13" s="14">
        <v>679570</v>
      </c>
      <c r="H13" s="11" t="str">
        <f>IF($B13="N/A","N/A",IF(G13&gt;10,"No",IF(G13&lt;-10,"No","Yes")))</f>
        <v>N/A</v>
      </c>
      <c r="I13" s="12">
        <v>-4.43</v>
      </c>
      <c r="J13" s="12">
        <v>-1.96</v>
      </c>
      <c r="K13" s="48" t="s">
        <v>736</v>
      </c>
      <c r="L13" s="9" t="str">
        <f t="shared" si="3"/>
        <v>Yes</v>
      </c>
    </row>
    <row r="14" spans="1:12" x14ac:dyDescent="0.25">
      <c r="A14" s="63" t="s">
        <v>157</v>
      </c>
      <c r="B14" s="35" t="s">
        <v>213</v>
      </c>
      <c r="C14" s="8">
        <v>3.0946180418</v>
      </c>
      <c r="D14" s="44" t="str">
        <f t="shared" ref="D14:D18" si="4">IF($B14="N/A","N/A",IF(C14&gt;10,"No",IF(C14&lt;-10,"No","Yes")))</f>
        <v>N/A</v>
      </c>
      <c r="E14" s="8">
        <v>2.9884129576</v>
      </c>
      <c r="F14" s="44" t="str">
        <f t="shared" ref="F14:F18" si="5">IF($B14="N/A","N/A",IF(E14&gt;10,"No",IF(E14&lt;-10,"No","Yes")))</f>
        <v>N/A</v>
      </c>
      <c r="G14" s="8">
        <v>3.6070840125000001</v>
      </c>
      <c r="H14" s="44" t="str">
        <f t="shared" ref="H14:H18" si="6">IF($B14="N/A","N/A",IF(G14&gt;10,"No",IF(G14&lt;-10,"No","Yes")))</f>
        <v>N/A</v>
      </c>
      <c r="I14" s="12">
        <v>-3.43</v>
      </c>
      <c r="J14" s="12">
        <v>20.7</v>
      </c>
      <c r="K14" s="45" t="s">
        <v>736</v>
      </c>
      <c r="L14" s="9" t="str">
        <f t="shared" ref="L14:L18" si="7">IF(J14="Div by 0", "N/A", IF(K14="N/A","N/A", IF(J14&gt;VALUE(MID(K14,1,2)), "No", IF(J14&lt;-1*VALUE(MID(K14,1,2)), "No", "Yes"))))</f>
        <v>Yes</v>
      </c>
    </row>
    <row r="15" spans="1:12" x14ac:dyDescent="0.25">
      <c r="A15" s="4" t="s">
        <v>417</v>
      </c>
      <c r="B15" s="35" t="s">
        <v>213</v>
      </c>
      <c r="C15" s="8">
        <v>11.005066572</v>
      </c>
      <c r="D15" s="44" t="str">
        <f t="shared" si="4"/>
        <v>N/A</v>
      </c>
      <c r="E15" s="8">
        <v>11.301897426</v>
      </c>
      <c r="F15" s="44" t="str">
        <f t="shared" si="5"/>
        <v>N/A</v>
      </c>
      <c r="G15" s="8">
        <v>11.211835520999999</v>
      </c>
      <c r="H15" s="44" t="str">
        <f t="shared" si="6"/>
        <v>N/A</v>
      </c>
      <c r="I15" s="12">
        <v>2.6970000000000001</v>
      </c>
      <c r="J15" s="12">
        <v>-0.79700000000000004</v>
      </c>
      <c r="K15" s="45" t="s">
        <v>736</v>
      </c>
      <c r="L15" s="9" t="str">
        <f t="shared" si="7"/>
        <v>Yes</v>
      </c>
    </row>
    <row r="16" spans="1:12" x14ac:dyDescent="0.25">
      <c r="A16" s="4" t="s">
        <v>418</v>
      </c>
      <c r="B16" s="35" t="s">
        <v>213</v>
      </c>
      <c r="C16" s="8">
        <v>5.3461368201999999</v>
      </c>
      <c r="D16" s="44" t="str">
        <f t="shared" si="4"/>
        <v>N/A</v>
      </c>
      <c r="E16" s="8">
        <v>4.6041319833000003</v>
      </c>
      <c r="F16" s="44" t="str">
        <f t="shared" si="5"/>
        <v>N/A</v>
      </c>
      <c r="G16" s="8">
        <v>5.6845654662999996</v>
      </c>
      <c r="H16" s="44" t="str">
        <f t="shared" si="6"/>
        <v>N/A</v>
      </c>
      <c r="I16" s="12">
        <v>-13.9</v>
      </c>
      <c r="J16" s="12">
        <v>23.47</v>
      </c>
      <c r="K16" s="45" t="s">
        <v>736</v>
      </c>
      <c r="L16" s="9" t="str">
        <f t="shared" si="7"/>
        <v>Yes</v>
      </c>
    </row>
    <row r="17" spans="1:12" x14ac:dyDescent="0.25">
      <c r="A17" s="4" t="s">
        <v>419</v>
      </c>
      <c r="B17" s="35" t="s">
        <v>213</v>
      </c>
      <c r="C17" s="8">
        <v>1.7585768049999999</v>
      </c>
      <c r="D17" s="44" t="str">
        <f t="shared" si="4"/>
        <v>N/A</v>
      </c>
      <c r="E17" s="8">
        <v>1.5003893290999999</v>
      </c>
      <c r="F17" s="44" t="str">
        <f t="shared" si="5"/>
        <v>N/A</v>
      </c>
      <c r="G17" s="8">
        <v>1.4466417013999999</v>
      </c>
      <c r="H17" s="44" t="str">
        <f t="shared" si="6"/>
        <v>N/A</v>
      </c>
      <c r="I17" s="12">
        <v>-14.7</v>
      </c>
      <c r="J17" s="12">
        <v>-3.58</v>
      </c>
      <c r="K17" s="45" t="s">
        <v>736</v>
      </c>
      <c r="L17" s="9" t="str">
        <f t="shared" si="7"/>
        <v>Yes</v>
      </c>
    </row>
    <row r="18" spans="1:12" x14ac:dyDescent="0.25">
      <c r="A18" s="4" t="s">
        <v>420</v>
      </c>
      <c r="B18" s="35" t="s">
        <v>213</v>
      </c>
      <c r="C18" s="8">
        <v>2.4671342473000002</v>
      </c>
      <c r="D18" s="44" t="str">
        <f t="shared" si="4"/>
        <v>N/A</v>
      </c>
      <c r="E18" s="8">
        <v>2.5206527777000001</v>
      </c>
      <c r="F18" s="44" t="str">
        <f t="shared" si="5"/>
        <v>N/A</v>
      </c>
      <c r="G18" s="8">
        <v>4.0700372913000002</v>
      </c>
      <c r="H18" s="44" t="str">
        <f t="shared" si="6"/>
        <v>N/A</v>
      </c>
      <c r="I18" s="12">
        <v>2.169</v>
      </c>
      <c r="J18" s="12">
        <v>61.47</v>
      </c>
      <c r="K18" s="45" t="s">
        <v>736</v>
      </c>
      <c r="L18" s="9" t="str">
        <f t="shared" si="7"/>
        <v>No</v>
      </c>
    </row>
    <row r="19" spans="1:12" x14ac:dyDescent="0.25">
      <c r="A19" s="4" t="s">
        <v>75</v>
      </c>
      <c r="B19" s="48" t="s">
        <v>213</v>
      </c>
      <c r="C19" s="36">
        <v>0</v>
      </c>
      <c r="D19" s="44" t="str">
        <f t="shared" ref="D19:D50" si="8">IF($B19="N/A","N/A",IF(C19&gt;10,"No",IF(C19&lt;-10,"No","Yes")))</f>
        <v>N/A</v>
      </c>
      <c r="E19" s="36">
        <v>0</v>
      </c>
      <c r="F19" s="44" t="str">
        <f t="shared" ref="F19:F50" si="9">IF($B19="N/A","N/A",IF(E19&gt;10,"No",IF(E19&lt;-10,"No","Yes")))</f>
        <v>N/A</v>
      </c>
      <c r="G19" s="36">
        <v>0</v>
      </c>
      <c r="H19" s="44" t="str">
        <f t="shared" ref="H19:H50" si="10">IF($B19="N/A","N/A",IF(G19&gt;10,"No",IF(G19&lt;-10,"No","Yes")))</f>
        <v>N/A</v>
      </c>
      <c r="I19" s="12" t="s">
        <v>1745</v>
      </c>
      <c r="J19" s="12" t="s">
        <v>1745</v>
      </c>
      <c r="K19" s="48" t="s">
        <v>213</v>
      </c>
      <c r="L19" s="9" t="str">
        <f t="shared" ref="L19:L25" si="11">IF(J19="Div by 0", "N/A", IF(K19="N/A","N/A", IF(J19&gt;VALUE(MID(K19,1,2)), "No", IF(J19&lt;-1*VALUE(MID(K19,1,2)), "No", "Yes"))))</f>
        <v>N/A</v>
      </c>
    </row>
    <row r="20" spans="1:12" x14ac:dyDescent="0.25">
      <c r="A20" s="4" t="s">
        <v>76</v>
      </c>
      <c r="B20" s="48" t="s">
        <v>213</v>
      </c>
      <c r="C20" s="36">
        <v>11</v>
      </c>
      <c r="D20" s="44" t="str">
        <f t="shared" si="8"/>
        <v>N/A</v>
      </c>
      <c r="E20" s="36">
        <v>11</v>
      </c>
      <c r="F20" s="44" t="str">
        <f t="shared" si="9"/>
        <v>N/A</v>
      </c>
      <c r="G20" s="36">
        <v>11</v>
      </c>
      <c r="H20" s="44" t="str">
        <f t="shared" si="10"/>
        <v>N/A</v>
      </c>
      <c r="I20" s="12">
        <v>20</v>
      </c>
      <c r="J20" s="12">
        <v>-16.7</v>
      </c>
      <c r="K20" s="48" t="s">
        <v>213</v>
      </c>
      <c r="L20" s="9" t="str">
        <f t="shared" si="11"/>
        <v>N/A</v>
      </c>
    </row>
    <row r="21" spans="1:12" x14ac:dyDescent="0.25">
      <c r="A21" s="63" t="s">
        <v>1119</v>
      </c>
      <c r="B21" s="48" t="s">
        <v>213</v>
      </c>
      <c r="C21" s="14">
        <v>4537.8937216000004</v>
      </c>
      <c r="D21" s="11" t="str">
        <f t="shared" si="8"/>
        <v>N/A</v>
      </c>
      <c r="E21" s="14">
        <v>4480.8264098</v>
      </c>
      <c r="F21" s="11" t="str">
        <f t="shared" si="9"/>
        <v>N/A</v>
      </c>
      <c r="G21" s="14">
        <v>4653.6454030000004</v>
      </c>
      <c r="H21" s="11" t="str">
        <f t="shared" si="10"/>
        <v>N/A</v>
      </c>
      <c r="I21" s="12">
        <v>-1.26</v>
      </c>
      <c r="J21" s="12">
        <v>3.8570000000000002</v>
      </c>
      <c r="K21" s="48" t="s">
        <v>736</v>
      </c>
      <c r="L21" s="9" t="str">
        <f t="shared" si="11"/>
        <v>Yes</v>
      </c>
    </row>
    <row r="22" spans="1:12" x14ac:dyDescent="0.25">
      <c r="A22" s="4" t="s">
        <v>1703</v>
      </c>
      <c r="B22" s="48" t="s">
        <v>213</v>
      </c>
      <c r="C22" s="14">
        <v>14796.339617</v>
      </c>
      <c r="D22" s="11" t="str">
        <f t="shared" si="8"/>
        <v>N/A</v>
      </c>
      <c r="E22" s="14">
        <v>13928.83592</v>
      </c>
      <c r="F22" s="11" t="str">
        <f t="shared" si="9"/>
        <v>N/A</v>
      </c>
      <c r="G22" s="14">
        <v>14410.588259</v>
      </c>
      <c r="H22" s="11" t="str">
        <f t="shared" si="10"/>
        <v>N/A</v>
      </c>
      <c r="I22" s="12">
        <v>-5.86</v>
      </c>
      <c r="J22" s="12">
        <v>3.4590000000000001</v>
      </c>
      <c r="K22" s="48" t="s">
        <v>736</v>
      </c>
      <c r="L22" s="9" t="str">
        <f t="shared" si="11"/>
        <v>Yes</v>
      </c>
    </row>
    <row r="23" spans="1:12" x14ac:dyDescent="0.25">
      <c r="A23" s="4" t="s">
        <v>1120</v>
      </c>
      <c r="B23" s="48" t="s">
        <v>213</v>
      </c>
      <c r="C23" s="14">
        <v>14432.160792999999</v>
      </c>
      <c r="D23" s="11" t="str">
        <f t="shared" si="8"/>
        <v>N/A</v>
      </c>
      <c r="E23" s="14">
        <v>12761.327748</v>
      </c>
      <c r="F23" s="11" t="str">
        <f t="shared" si="9"/>
        <v>N/A</v>
      </c>
      <c r="G23" s="14">
        <v>15440.550356</v>
      </c>
      <c r="H23" s="11" t="str">
        <f t="shared" si="10"/>
        <v>N/A</v>
      </c>
      <c r="I23" s="12">
        <v>-11.6</v>
      </c>
      <c r="J23" s="12">
        <v>20.99</v>
      </c>
      <c r="K23" s="48" t="s">
        <v>736</v>
      </c>
      <c r="L23" s="9" t="str">
        <f t="shared" si="11"/>
        <v>Yes</v>
      </c>
    </row>
    <row r="24" spans="1:12" x14ac:dyDescent="0.25">
      <c r="A24" s="4" t="s">
        <v>1121</v>
      </c>
      <c r="B24" s="48" t="s">
        <v>213</v>
      </c>
      <c r="C24" s="14">
        <v>1717.1005737</v>
      </c>
      <c r="D24" s="11" t="str">
        <f t="shared" si="8"/>
        <v>N/A</v>
      </c>
      <c r="E24" s="14">
        <v>1760.6607144</v>
      </c>
      <c r="F24" s="11" t="str">
        <f t="shared" si="9"/>
        <v>N/A</v>
      </c>
      <c r="G24" s="14">
        <v>1879.6163382</v>
      </c>
      <c r="H24" s="11" t="str">
        <f t="shared" si="10"/>
        <v>N/A</v>
      </c>
      <c r="I24" s="12">
        <v>2.5369999999999999</v>
      </c>
      <c r="J24" s="12">
        <v>6.7560000000000002</v>
      </c>
      <c r="K24" s="48" t="s">
        <v>736</v>
      </c>
      <c r="L24" s="9" t="str">
        <f t="shared" si="11"/>
        <v>Yes</v>
      </c>
    </row>
    <row r="25" spans="1:12" x14ac:dyDescent="0.25">
      <c r="A25" s="4" t="s">
        <v>1122</v>
      </c>
      <c r="B25" s="48" t="s">
        <v>213</v>
      </c>
      <c r="C25" s="14">
        <v>3328.3252123000002</v>
      </c>
      <c r="D25" s="11" t="str">
        <f t="shared" si="8"/>
        <v>N/A</v>
      </c>
      <c r="E25" s="14">
        <v>3254.0041614000002</v>
      </c>
      <c r="F25" s="11" t="str">
        <f t="shared" si="9"/>
        <v>N/A</v>
      </c>
      <c r="G25" s="14">
        <v>3207.2141531000002</v>
      </c>
      <c r="H25" s="11" t="str">
        <f t="shared" si="10"/>
        <v>N/A</v>
      </c>
      <c r="I25" s="12">
        <v>-2.23</v>
      </c>
      <c r="J25" s="12">
        <v>-1.44</v>
      </c>
      <c r="K25" s="48" t="s">
        <v>736</v>
      </c>
      <c r="L25" s="9" t="str">
        <f t="shared" si="11"/>
        <v>Yes</v>
      </c>
    </row>
    <row r="26" spans="1:12" x14ac:dyDescent="0.25">
      <c r="A26" s="2" t="s">
        <v>1123</v>
      </c>
      <c r="B26" s="48" t="s">
        <v>213</v>
      </c>
      <c r="C26" s="14">
        <v>4786.8439330000001</v>
      </c>
      <c r="D26" s="11" t="str">
        <f t="shared" si="8"/>
        <v>N/A</v>
      </c>
      <c r="E26" s="14">
        <v>4736.4157237999998</v>
      </c>
      <c r="F26" s="11" t="str">
        <f t="shared" si="9"/>
        <v>N/A</v>
      </c>
      <c r="G26" s="14">
        <v>4903.7897353999997</v>
      </c>
      <c r="H26" s="11" t="str">
        <f t="shared" si="10"/>
        <v>N/A</v>
      </c>
      <c r="I26" s="12">
        <v>-1.05</v>
      </c>
      <c r="J26" s="12">
        <v>3.5339999999999998</v>
      </c>
      <c r="K26" s="48" t="s">
        <v>736</v>
      </c>
      <c r="L26" s="9" t="str">
        <f>IF(J26="Div by 0", "N/A", IF(OR(J26="N/A",K26="N/A"),"N/A", IF(J26&gt;VALUE(MID(K26,1,2)), "No", IF(J26&lt;-1*VALUE(MID(K26,1,2)), "No", "Yes"))))</f>
        <v>Yes</v>
      </c>
    </row>
    <row r="27" spans="1:12" x14ac:dyDescent="0.25">
      <c r="A27" s="2" t="s">
        <v>1124</v>
      </c>
      <c r="B27" s="48" t="s">
        <v>213</v>
      </c>
      <c r="C27" s="14">
        <v>4262.4157696000002</v>
      </c>
      <c r="D27" s="11" t="str">
        <f t="shared" si="8"/>
        <v>N/A</v>
      </c>
      <c r="E27" s="14">
        <v>4198.6993590000002</v>
      </c>
      <c r="F27" s="11" t="str">
        <f t="shared" si="9"/>
        <v>N/A</v>
      </c>
      <c r="G27" s="14">
        <v>4378.7523732999998</v>
      </c>
      <c r="H27" s="11" t="str">
        <f t="shared" si="10"/>
        <v>N/A</v>
      </c>
      <c r="I27" s="12">
        <v>-1.49</v>
      </c>
      <c r="J27" s="12">
        <v>4.2880000000000003</v>
      </c>
      <c r="K27" s="48" t="s">
        <v>736</v>
      </c>
      <c r="L27" s="9" t="str">
        <f>IF(J27="Div by 0", "N/A", IF(OR(J27="N/A",K27="N/A"),"N/A", IF(J27&gt;VALUE(MID(K27,1,2)), "No", IF(J27&lt;-1*VALUE(MID(K27,1,2)), "No", "Yes"))))</f>
        <v>Yes</v>
      </c>
    </row>
    <row r="28" spans="1:12" x14ac:dyDescent="0.25">
      <c r="A28" s="63" t="s">
        <v>1125</v>
      </c>
      <c r="B28" s="48" t="s">
        <v>213</v>
      </c>
      <c r="C28" s="14">
        <v>13233.730115</v>
      </c>
      <c r="D28" s="11" t="str">
        <f t="shared" si="8"/>
        <v>N/A</v>
      </c>
      <c r="E28" s="14">
        <v>12672.180539999999</v>
      </c>
      <c r="F28" s="11" t="str">
        <f t="shared" si="9"/>
        <v>N/A</v>
      </c>
      <c r="G28" s="14">
        <v>13294.936395000001</v>
      </c>
      <c r="H28" s="11" t="str">
        <f t="shared" si="10"/>
        <v>N/A</v>
      </c>
      <c r="I28" s="12">
        <v>-4.24</v>
      </c>
      <c r="J28" s="12">
        <v>4.9139999999999997</v>
      </c>
      <c r="K28" s="48" t="s">
        <v>736</v>
      </c>
      <c r="L28" s="9" t="str">
        <f>IF(J28="Div by 0", "N/A", IF(K28="N/A","N/A", IF(J28&gt;VALUE(MID(K28,1,2)), "No", IF(J28&lt;-1*VALUE(MID(K28,1,2)), "No", "Yes"))))</f>
        <v>Yes</v>
      </c>
    </row>
    <row r="29" spans="1:12" x14ac:dyDescent="0.25">
      <c r="A29" s="2" t="s">
        <v>1126</v>
      </c>
      <c r="B29" s="48" t="s">
        <v>213</v>
      </c>
      <c r="C29" s="14">
        <v>14870.687126999999</v>
      </c>
      <c r="D29" s="11" t="str">
        <f t="shared" si="8"/>
        <v>N/A</v>
      </c>
      <c r="E29" s="14">
        <v>14096.284309999999</v>
      </c>
      <c r="F29" s="11" t="str">
        <f t="shared" si="9"/>
        <v>N/A</v>
      </c>
      <c r="G29" s="14">
        <v>14564.299238</v>
      </c>
      <c r="H29" s="11" t="str">
        <f t="shared" si="10"/>
        <v>N/A</v>
      </c>
      <c r="I29" s="12">
        <v>-5.21</v>
      </c>
      <c r="J29" s="12">
        <v>3.32</v>
      </c>
      <c r="K29" s="48" t="s">
        <v>736</v>
      </c>
      <c r="L29" s="9" t="str">
        <f>IF(J29="Div by 0", "N/A", IF(K29="N/A","N/A", IF(J29&gt;VALUE(MID(K29,1,2)), "No", IF(J29&lt;-1*VALUE(MID(K29,1,2)), "No", "Yes"))))</f>
        <v>Yes</v>
      </c>
    </row>
    <row r="30" spans="1:12" x14ac:dyDescent="0.25">
      <c r="A30" s="2" t="s">
        <v>1127</v>
      </c>
      <c r="B30" s="48" t="s">
        <v>213</v>
      </c>
      <c r="C30" s="14">
        <v>10722.093891</v>
      </c>
      <c r="D30" s="11" t="str">
        <f t="shared" si="8"/>
        <v>N/A</v>
      </c>
      <c r="E30" s="14">
        <v>10493.444246999999</v>
      </c>
      <c r="F30" s="11" t="str">
        <f t="shared" si="9"/>
        <v>N/A</v>
      </c>
      <c r="G30" s="14">
        <v>11342.022293</v>
      </c>
      <c r="H30" s="11" t="str">
        <f t="shared" si="10"/>
        <v>N/A</v>
      </c>
      <c r="I30" s="12">
        <v>-2.13</v>
      </c>
      <c r="J30" s="12">
        <v>8.0869999999999997</v>
      </c>
      <c r="K30" s="48" t="s">
        <v>736</v>
      </c>
      <c r="L30" s="9" t="str">
        <f>IF(J30="Div by 0", "N/A", IF(K30="N/A","N/A", IF(J30&gt;VALUE(MID(K30,1,2)), "No", IF(J30&lt;-1*VALUE(MID(K30,1,2)), "No", "Yes"))))</f>
        <v>Yes</v>
      </c>
    </row>
    <row r="31" spans="1:12" x14ac:dyDescent="0.25">
      <c r="A31" s="2" t="s">
        <v>1128</v>
      </c>
      <c r="B31" s="48" t="s">
        <v>213</v>
      </c>
      <c r="C31" s="14">
        <v>14156.956311</v>
      </c>
      <c r="D31" s="11" t="str">
        <f t="shared" si="8"/>
        <v>N/A</v>
      </c>
      <c r="E31" s="14">
        <v>13634.800984</v>
      </c>
      <c r="F31" s="11" t="str">
        <f t="shared" si="9"/>
        <v>N/A</v>
      </c>
      <c r="G31" s="14">
        <v>14290.643808000001</v>
      </c>
      <c r="H31" s="11" t="str">
        <f t="shared" si="10"/>
        <v>N/A</v>
      </c>
      <c r="I31" s="12">
        <v>-3.69</v>
      </c>
      <c r="J31" s="12">
        <v>4.8099999999999996</v>
      </c>
      <c r="K31" s="48" t="s">
        <v>736</v>
      </c>
      <c r="L31" s="9" t="str">
        <f>IF(J31="Div by 0", "N/A", IF(OR(J31="N/A",K31="N/A"),"N/A", IF(J31&gt;VALUE(MID(K31,1,2)), "No", IF(J31&lt;-1*VALUE(MID(K31,1,2)), "No", "Yes"))))</f>
        <v>Yes</v>
      </c>
    </row>
    <row r="32" spans="1:12" x14ac:dyDescent="0.25">
      <c r="A32" s="2" t="s">
        <v>1129</v>
      </c>
      <c r="B32" s="48" t="s">
        <v>213</v>
      </c>
      <c r="C32" s="14">
        <v>11936.315972</v>
      </c>
      <c r="D32" s="11" t="str">
        <f t="shared" si="8"/>
        <v>N/A</v>
      </c>
      <c r="E32" s="14">
        <v>11335.691271</v>
      </c>
      <c r="F32" s="11" t="str">
        <f t="shared" si="9"/>
        <v>N/A</v>
      </c>
      <c r="G32" s="14">
        <v>11915.640692000001</v>
      </c>
      <c r="H32" s="11" t="str">
        <f t="shared" si="10"/>
        <v>N/A</v>
      </c>
      <c r="I32" s="12">
        <v>-5.03</v>
      </c>
      <c r="J32" s="12">
        <v>5.1159999999999997</v>
      </c>
      <c r="K32" s="48" t="s">
        <v>736</v>
      </c>
      <c r="L32" s="9" t="str">
        <f>IF(J32="Div by 0", "N/A", IF(OR(J32="N/A",K32="N/A"),"N/A", IF(J32&gt;VALUE(MID(K32,1,2)), "No", IF(J32&lt;-1*VALUE(MID(K32,1,2)), "No", "Yes"))))</f>
        <v>Yes</v>
      </c>
    </row>
    <row r="33" spans="1:12" x14ac:dyDescent="0.25">
      <c r="A33" s="2" t="s">
        <v>1706</v>
      </c>
      <c r="B33" s="48" t="s">
        <v>213</v>
      </c>
      <c r="C33" s="14">
        <v>4166.3899614000002</v>
      </c>
      <c r="D33" s="11" t="str">
        <f t="shared" si="8"/>
        <v>N/A</v>
      </c>
      <c r="E33" s="14">
        <v>3797.487619</v>
      </c>
      <c r="F33" s="11" t="str">
        <f t="shared" si="9"/>
        <v>N/A</v>
      </c>
      <c r="G33" s="14">
        <v>7195.2326869999997</v>
      </c>
      <c r="H33" s="11" t="str">
        <f t="shared" si="10"/>
        <v>N/A</v>
      </c>
      <c r="I33" s="12">
        <v>-8.85</v>
      </c>
      <c r="J33" s="12">
        <v>89.47</v>
      </c>
      <c r="K33" s="48" t="s">
        <v>736</v>
      </c>
      <c r="L33" s="9" t="str">
        <f t="shared" ref="L33:L45" si="12">IF(J33="Div by 0", "N/A", IF(K33="N/A","N/A", IF(J33&gt;VALUE(MID(K33,1,2)), "No", IF(J33&lt;-1*VALUE(MID(K33,1,2)), "No", "Yes"))))</f>
        <v>No</v>
      </c>
    </row>
    <row r="34" spans="1:12" x14ac:dyDescent="0.25">
      <c r="A34" s="2" t="s">
        <v>1707</v>
      </c>
      <c r="B34" s="48" t="s">
        <v>213</v>
      </c>
      <c r="C34" s="14">
        <v>1158.2335329</v>
      </c>
      <c r="D34" s="11" t="str">
        <f t="shared" si="8"/>
        <v>N/A</v>
      </c>
      <c r="E34" s="14">
        <v>1841.9365854</v>
      </c>
      <c r="F34" s="11" t="str">
        <f t="shared" si="9"/>
        <v>N/A</v>
      </c>
      <c r="G34" s="14">
        <v>1687.0788382000001</v>
      </c>
      <c r="H34" s="11" t="str">
        <f t="shared" si="10"/>
        <v>N/A</v>
      </c>
      <c r="I34" s="12">
        <v>59.03</v>
      </c>
      <c r="J34" s="12">
        <v>-8.41</v>
      </c>
      <c r="K34" s="48" t="s">
        <v>736</v>
      </c>
      <c r="L34" s="9" t="str">
        <f t="shared" si="12"/>
        <v>Yes</v>
      </c>
    </row>
    <row r="35" spans="1:12" x14ac:dyDescent="0.25">
      <c r="A35" s="2" t="s">
        <v>1708</v>
      </c>
      <c r="B35" s="48" t="s">
        <v>213</v>
      </c>
      <c r="C35" s="14">
        <v>14619.910250000001</v>
      </c>
      <c r="D35" s="11" t="str">
        <f t="shared" si="8"/>
        <v>N/A</v>
      </c>
      <c r="E35" s="14">
        <v>13786.824941999999</v>
      </c>
      <c r="F35" s="11" t="str">
        <f t="shared" si="9"/>
        <v>N/A</v>
      </c>
      <c r="G35" s="14">
        <v>14516.355556</v>
      </c>
      <c r="H35" s="11" t="str">
        <f t="shared" si="10"/>
        <v>N/A</v>
      </c>
      <c r="I35" s="12">
        <v>-5.7</v>
      </c>
      <c r="J35" s="12">
        <v>5.2919999999999998</v>
      </c>
      <c r="K35" s="48" t="s">
        <v>736</v>
      </c>
      <c r="L35" s="9" t="str">
        <f t="shared" si="12"/>
        <v>Yes</v>
      </c>
    </row>
    <row r="36" spans="1:12" x14ac:dyDescent="0.25">
      <c r="A36" s="2" t="s">
        <v>1709</v>
      </c>
      <c r="B36" s="48" t="s">
        <v>213</v>
      </c>
      <c r="C36" s="14">
        <v>468.50709805000002</v>
      </c>
      <c r="D36" s="11" t="str">
        <f t="shared" si="8"/>
        <v>N/A</v>
      </c>
      <c r="E36" s="14">
        <v>625.82235404000005</v>
      </c>
      <c r="F36" s="11" t="str">
        <f t="shared" si="9"/>
        <v>N/A</v>
      </c>
      <c r="G36" s="14">
        <v>386.88545455000002</v>
      </c>
      <c r="H36" s="11" t="str">
        <f t="shared" si="10"/>
        <v>N/A</v>
      </c>
      <c r="I36" s="12">
        <v>33.58</v>
      </c>
      <c r="J36" s="12">
        <v>-38.200000000000003</v>
      </c>
      <c r="K36" s="48" t="s">
        <v>736</v>
      </c>
      <c r="L36" s="9" t="str">
        <f t="shared" si="12"/>
        <v>No</v>
      </c>
    </row>
    <row r="37" spans="1:12" x14ac:dyDescent="0.25">
      <c r="A37" s="2" t="s">
        <v>1710</v>
      </c>
      <c r="B37" s="48" t="s">
        <v>213</v>
      </c>
      <c r="C37" s="14">
        <v>22700.46875</v>
      </c>
      <c r="D37" s="11" t="str">
        <f t="shared" si="8"/>
        <v>N/A</v>
      </c>
      <c r="E37" s="14">
        <v>23378.664665</v>
      </c>
      <c r="F37" s="11" t="str">
        <f t="shared" si="9"/>
        <v>N/A</v>
      </c>
      <c r="G37" s="14">
        <v>25291.026636999999</v>
      </c>
      <c r="H37" s="11" t="str">
        <f t="shared" si="10"/>
        <v>N/A</v>
      </c>
      <c r="I37" s="12">
        <v>2.988</v>
      </c>
      <c r="J37" s="12">
        <v>8.18</v>
      </c>
      <c r="K37" s="48" t="s">
        <v>736</v>
      </c>
      <c r="L37" s="9" t="str">
        <f t="shared" si="12"/>
        <v>Yes</v>
      </c>
    </row>
    <row r="38" spans="1:12" x14ac:dyDescent="0.25">
      <c r="A38" s="2" t="s">
        <v>1711</v>
      </c>
      <c r="B38" s="48" t="s">
        <v>213</v>
      </c>
      <c r="C38" s="14" t="s">
        <v>1745</v>
      </c>
      <c r="D38" s="11" t="str">
        <f t="shared" si="8"/>
        <v>N/A</v>
      </c>
      <c r="E38" s="14" t="s">
        <v>1745</v>
      </c>
      <c r="F38" s="11" t="str">
        <f t="shared" si="9"/>
        <v>N/A</v>
      </c>
      <c r="G38" s="14">
        <v>0</v>
      </c>
      <c r="H38" s="11" t="str">
        <f t="shared" si="10"/>
        <v>N/A</v>
      </c>
      <c r="I38" s="12" t="s">
        <v>1745</v>
      </c>
      <c r="J38" s="12" t="s">
        <v>1745</v>
      </c>
      <c r="K38" s="48" t="s">
        <v>736</v>
      </c>
      <c r="L38" s="9" t="str">
        <f t="shared" si="12"/>
        <v>N/A</v>
      </c>
    </row>
    <row r="39" spans="1:12" x14ac:dyDescent="0.25">
      <c r="A39" s="2" t="s">
        <v>1712</v>
      </c>
      <c r="B39" s="48" t="s">
        <v>213</v>
      </c>
      <c r="C39" s="14">
        <v>312.25602659999998</v>
      </c>
      <c r="D39" s="11" t="str">
        <f t="shared" si="8"/>
        <v>N/A</v>
      </c>
      <c r="E39" s="14">
        <v>345.26235465000002</v>
      </c>
      <c r="F39" s="11" t="str">
        <f t="shared" si="9"/>
        <v>N/A</v>
      </c>
      <c r="G39" s="14">
        <v>373.02675584999997</v>
      </c>
      <c r="H39" s="11" t="str">
        <f t="shared" si="10"/>
        <v>N/A</v>
      </c>
      <c r="I39" s="12">
        <v>10.57</v>
      </c>
      <c r="J39" s="12">
        <v>8.0419999999999998</v>
      </c>
      <c r="K39" s="48" t="s">
        <v>736</v>
      </c>
      <c r="L39" s="9" t="str">
        <f t="shared" si="12"/>
        <v>Yes</v>
      </c>
    </row>
    <row r="40" spans="1:12" x14ac:dyDescent="0.25">
      <c r="A40" s="2" t="s">
        <v>1713</v>
      </c>
      <c r="B40" s="48" t="s">
        <v>213</v>
      </c>
      <c r="C40" s="14" t="s">
        <v>1745</v>
      </c>
      <c r="D40" s="11" t="str">
        <f t="shared" si="8"/>
        <v>N/A</v>
      </c>
      <c r="E40" s="14" t="s">
        <v>1745</v>
      </c>
      <c r="F40" s="11" t="str">
        <f t="shared" si="9"/>
        <v>N/A</v>
      </c>
      <c r="G40" s="14" t="s">
        <v>1745</v>
      </c>
      <c r="H40" s="11" t="str">
        <f t="shared" si="10"/>
        <v>N/A</v>
      </c>
      <c r="I40" s="12" t="s">
        <v>1745</v>
      </c>
      <c r="J40" s="12" t="s">
        <v>1745</v>
      </c>
      <c r="K40" s="48" t="s">
        <v>736</v>
      </c>
      <c r="L40" s="9" t="str">
        <f t="shared" si="12"/>
        <v>N/A</v>
      </c>
    </row>
    <row r="41" spans="1:12" x14ac:dyDescent="0.25">
      <c r="A41" s="2" t="s">
        <v>1714</v>
      </c>
      <c r="B41" s="48" t="s">
        <v>213</v>
      </c>
      <c r="C41" s="14">
        <v>20070.911837</v>
      </c>
      <c r="D41" s="11" t="str">
        <f t="shared" si="8"/>
        <v>N/A</v>
      </c>
      <c r="E41" s="14">
        <v>21402.036399000001</v>
      </c>
      <c r="F41" s="11" t="str">
        <f t="shared" si="9"/>
        <v>N/A</v>
      </c>
      <c r="G41" s="14">
        <v>23987.271959999998</v>
      </c>
      <c r="H41" s="11" t="str">
        <f t="shared" si="10"/>
        <v>N/A</v>
      </c>
      <c r="I41" s="12">
        <v>6.6319999999999997</v>
      </c>
      <c r="J41" s="12">
        <v>12.08</v>
      </c>
      <c r="K41" s="48" t="s">
        <v>736</v>
      </c>
      <c r="L41" s="9" t="str">
        <f t="shared" si="12"/>
        <v>Yes</v>
      </c>
    </row>
    <row r="42" spans="1:12" x14ac:dyDescent="0.25">
      <c r="A42" s="2" t="s">
        <v>1715</v>
      </c>
      <c r="B42" s="48" t="s">
        <v>213</v>
      </c>
      <c r="C42" s="14" t="s">
        <v>1745</v>
      </c>
      <c r="D42" s="11" t="str">
        <f t="shared" si="8"/>
        <v>N/A</v>
      </c>
      <c r="E42" s="14" t="s">
        <v>1745</v>
      </c>
      <c r="F42" s="11" t="str">
        <f t="shared" si="9"/>
        <v>N/A</v>
      </c>
      <c r="G42" s="14" t="s">
        <v>1745</v>
      </c>
      <c r="H42" s="11" t="str">
        <f t="shared" si="10"/>
        <v>N/A</v>
      </c>
      <c r="I42" s="12" t="s">
        <v>1745</v>
      </c>
      <c r="J42" s="12" t="s">
        <v>1745</v>
      </c>
      <c r="K42" s="48" t="s">
        <v>736</v>
      </c>
      <c r="L42" s="9" t="str">
        <f t="shared" si="12"/>
        <v>N/A</v>
      </c>
    </row>
    <row r="43" spans="1:12" x14ac:dyDescent="0.25">
      <c r="A43" s="2" t="s">
        <v>1716</v>
      </c>
      <c r="B43" s="48" t="s">
        <v>213</v>
      </c>
      <c r="C43" s="14" t="s">
        <v>1745</v>
      </c>
      <c r="D43" s="11" t="str">
        <f t="shared" si="8"/>
        <v>N/A</v>
      </c>
      <c r="E43" s="14" t="s">
        <v>1745</v>
      </c>
      <c r="F43" s="11" t="str">
        <f t="shared" si="9"/>
        <v>N/A</v>
      </c>
      <c r="G43" s="14" t="s">
        <v>1745</v>
      </c>
      <c r="H43" s="11" t="str">
        <f t="shared" si="10"/>
        <v>N/A</v>
      </c>
      <c r="I43" s="12" t="s">
        <v>1745</v>
      </c>
      <c r="J43" s="12" t="s">
        <v>1745</v>
      </c>
      <c r="K43" s="48" t="s">
        <v>736</v>
      </c>
      <c r="L43" s="9" t="str">
        <f t="shared" si="12"/>
        <v>N/A</v>
      </c>
    </row>
    <row r="44" spans="1:12" x14ac:dyDescent="0.25">
      <c r="A44" s="2" t="s">
        <v>1130</v>
      </c>
      <c r="B44" s="48" t="s">
        <v>213</v>
      </c>
      <c r="C44" s="14">
        <v>14934.795093000001</v>
      </c>
      <c r="D44" s="11" t="str">
        <f t="shared" si="8"/>
        <v>N/A</v>
      </c>
      <c r="E44" s="14">
        <v>14369.000088000001</v>
      </c>
      <c r="F44" s="11" t="str">
        <f t="shared" si="9"/>
        <v>N/A</v>
      </c>
      <c r="G44" s="14">
        <v>15114.443424999999</v>
      </c>
      <c r="H44" s="11" t="str">
        <f t="shared" si="10"/>
        <v>N/A</v>
      </c>
      <c r="I44" s="12">
        <v>-3.79</v>
      </c>
      <c r="J44" s="12">
        <v>5.1879999999999997</v>
      </c>
      <c r="K44" s="48" t="s">
        <v>736</v>
      </c>
      <c r="L44" s="9" t="str">
        <f t="shared" si="12"/>
        <v>Yes</v>
      </c>
    </row>
    <row r="45" spans="1:12" ht="25" x14ac:dyDescent="0.25">
      <c r="A45" s="2" t="s">
        <v>1131</v>
      </c>
      <c r="B45" s="48" t="s">
        <v>213</v>
      </c>
      <c r="C45" s="14">
        <v>451.96112753</v>
      </c>
      <c r="D45" s="11" t="str">
        <f t="shared" si="8"/>
        <v>N/A</v>
      </c>
      <c r="E45" s="14">
        <v>597.23808527999995</v>
      </c>
      <c r="F45" s="11" t="str">
        <f t="shared" si="9"/>
        <v>N/A</v>
      </c>
      <c r="G45" s="14">
        <v>449.38615664999998</v>
      </c>
      <c r="H45" s="11" t="str">
        <f t="shared" si="10"/>
        <v>N/A</v>
      </c>
      <c r="I45" s="12">
        <v>32.14</v>
      </c>
      <c r="J45" s="12">
        <v>-24.8</v>
      </c>
      <c r="K45" s="48" t="s">
        <v>736</v>
      </c>
      <c r="L45" s="9" t="str">
        <f t="shared" si="12"/>
        <v>Yes</v>
      </c>
    </row>
    <row r="46" spans="1:12" x14ac:dyDescent="0.25">
      <c r="A46" s="2" t="s">
        <v>1132</v>
      </c>
      <c r="B46" s="35" t="s">
        <v>213</v>
      </c>
      <c r="C46" s="47">
        <v>60434.731033999997</v>
      </c>
      <c r="D46" s="44" t="str">
        <f t="shared" si="8"/>
        <v>N/A</v>
      </c>
      <c r="E46" s="47">
        <v>60681.15814</v>
      </c>
      <c r="F46" s="44" t="str">
        <f t="shared" si="9"/>
        <v>N/A</v>
      </c>
      <c r="G46" s="47">
        <v>81020.636364000005</v>
      </c>
      <c r="H46" s="44" t="str">
        <f t="shared" si="10"/>
        <v>N/A</v>
      </c>
      <c r="I46" s="12">
        <v>0.4078</v>
      </c>
      <c r="J46" s="12">
        <v>33.520000000000003</v>
      </c>
      <c r="K46" s="45" t="s">
        <v>736</v>
      </c>
      <c r="L46" s="9" t="str">
        <f>IF(J46="Div by 0", "N/A", IF(K46="N/A","N/A", IF(J46&gt;VALUE(MID(K46,1,2)), "No", IF(J46&lt;-1*VALUE(MID(K46,1,2)), "No", "Yes"))))</f>
        <v>No</v>
      </c>
    </row>
    <row r="47" spans="1:12" x14ac:dyDescent="0.25">
      <c r="A47" s="64" t="s">
        <v>1133</v>
      </c>
      <c r="B47" s="35" t="s">
        <v>213</v>
      </c>
      <c r="C47" s="47">
        <v>35742.843759000003</v>
      </c>
      <c r="D47" s="44" t="str">
        <f t="shared" si="8"/>
        <v>N/A</v>
      </c>
      <c r="E47" s="47">
        <v>36594.254074999997</v>
      </c>
      <c r="F47" s="44" t="str">
        <f t="shared" si="9"/>
        <v>N/A</v>
      </c>
      <c r="G47" s="47">
        <v>38213.538681999999</v>
      </c>
      <c r="H47" s="44" t="str">
        <f t="shared" si="10"/>
        <v>N/A</v>
      </c>
      <c r="I47" s="12">
        <v>2.3820000000000001</v>
      </c>
      <c r="J47" s="12">
        <v>4.4249999999999998</v>
      </c>
      <c r="K47" s="45" t="s">
        <v>736</v>
      </c>
      <c r="L47" s="9" t="str">
        <f>IF(J47="Div by 0", "N/A", IF(K47="N/A","N/A", IF(J47&gt;VALUE(MID(K47,1,2)), "No", IF(J47&lt;-1*VALUE(MID(K47,1,2)), "No", "Yes"))))</f>
        <v>Yes</v>
      </c>
    </row>
    <row r="48" spans="1:12" ht="25" x14ac:dyDescent="0.25">
      <c r="A48" s="2" t="s">
        <v>1134</v>
      </c>
      <c r="B48" s="35" t="s">
        <v>213</v>
      </c>
      <c r="C48" s="47">
        <v>78916</v>
      </c>
      <c r="D48" s="44" t="str">
        <f t="shared" si="8"/>
        <v>N/A</v>
      </c>
      <c r="E48" s="47">
        <v>66767.222221999997</v>
      </c>
      <c r="F48" s="44" t="str">
        <f t="shared" si="9"/>
        <v>N/A</v>
      </c>
      <c r="G48" s="47">
        <v>81236</v>
      </c>
      <c r="H48" s="44" t="str">
        <f t="shared" si="10"/>
        <v>N/A</v>
      </c>
      <c r="I48" s="12">
        <v>-15.4</v>
      </c>
      <c r="J48" s="12">
        <v>21.67</v>
      </c>
      <c r="K48" s="45" t="s">
        <v>736</v>
      </c>
      <c r="L48" s="9" t="str">
        <f>IF(J48="Div by 0", "N/A", IF(K48="N/A","N/A", IF(J48&gt;VALUE(MID(K48,1,2)), "No", IF(J48&lt;-1*VALUE(MID(K48,1,2)), "No", "Yes"))))</f>
        <v>Yes</v>
      </c>
    </row>
    <row r="49" spans="1:12" x14ac:dyDescent="0.25">
      <c r="A49" s="6" t="s">
        <v>1135</v>
      </c>
      <c r="B49" s="35" t="s">
        <v>213</v>
      </c>
      <c r="C49" s="47">
        <v>48319.092329999999</v>
      </c>
      <c r="D49" s="44" t="str">
        <f t="shared" si="8"/>
        <v>N/A</v>
      </c>
      <c r="E49" s="47">
        <v>49347.551463000003</v>
      </c>
      <c r="F49" s="44" t="str">
        <f t="shared" si="9"/>
        <v>N/A</v>
      </c>
      <c r="G49" s="47">
        <v>49874.962659999997</v>
      </c>
      <c r="H49" s="44" t="str">
        <f t="shared" si="10"/>
        <v>N/A</v>
      </c>
      <c r="I49" s="12">
        <v>2.1280000000000001</v>
      </c>
      <c r="J49" s="12">
        <v>1.069</v>
      </c>
      <c r="K49" s="45" t="s">
        <v>736</v>
      </c>
      <c r="L49" s="9" t="str">
        <f t="shared" ref="L49:L59" si="13">IF(J49="Div by 0", "N/A", IF(K49="N/A","N/A", IF(J49&gt;VALUE(MID(K49,1,2)), "No", IF(J49&lt;-1*VALUE(MID(K49,1,2)), "No", "Yes"))))</f>
        <v>Yes</v>
      </c>
    </row>
    <row r="50" spans="1:12" ht="25" x14ac:dyDescent="0.25">
      <c r="A50" s="2" t="s">
        <v>1136</v>
      </c>
      <c r="B50" s="35" t="s">
        <v>213</v>
      </c>
      <c r="C50" s="47" t="s">
        <v>1745</v>
      </c>
      <c r="D50" s="44" t="str">
        <f t="shared" si="8"/>
        <v>N/A</v>
      </c>
      <c r="E50" s="47" t="s">
        <v>1745</v>
      </c>
      <c r="F50" s="44" t="str">
        <f t="shared" si="9"/>
        <v>N/A</v>
      </c>
      <c r="G50" s="47" t="s">
        <v>1745</v>
      </c>
      <c r="H50" s="44" t="str">
        <f t="shared" si="10"/>
        <v>N/A</v>
      </c>
      <c r="I50" s="12" t="s">
        <v>1745</v>
      </c>
      <c r="J50" s="12" t="s">
        <v>1745</v>
      </c>
      <c r="K50" s="45" t="s">
        <v>736</v>
      </c>
      <c r="L50" s="9" t="str">
        <f t="shared" si="13"/>
        <v>N/A</v>
      </c>
    </row>
    <row r="51" spans="1:12" x14ac:dyDescent="0.25">
      <c r="A51" s="2" t="s">
        <v>1137</v>
      </c>
      <c r="B51" s="35" t="s">
        <v>213</v>
      </c>
      <c r="C51" s="47" t="s">
        <v>1745</v>
      </c>
      <c r="D51" s="44" t="str">
        <f t="shared" ref="D51:D82" si="14">IF($B51="N/A","N/A",IF(C51&gt;10,"No",IF(C51&lt;-10,"No","Yes")))</f>
        <v>N/A</v>
      </c>
      <c r="E51" s="47" t="s">
        <v>1745</v>
      </c>
      <c r="F51" s="44" t="str">
        <f t="shared" ref="F51:F82" si="15">IF($B51="N/A","N/A",IF(E51&gt;10,"No",IF(E51&lt;-10,"No","Yes")))</f>
        <v>N/A</v>
      </c>
      <c r="G51" s="47" t="s">
        <v>1745</v>
      </c>
      <c r="H51" s="44" t="str">
        <f t="shared" ref="H51:H82" si="16">IF($B51="N/A","N/A",IF(G51&gt;10,"No",IF(G51&lt;-10,"No","Yes")))</f>
        <v>N/A</v>
      </c>
      <c r="I51" s="12" t="s">
        <v>1745</v>
      </c>
      <c r="J51" s="12" t="s">
        <v>1745</v>
      </c>
      <c r="K51" s="45" t="s">
        <v>736</v>
      </c>
      <c r="L51" s="9" t="str">
        <f t="shared" si="13"/>
        <v>N/A</v>
      </c>
    </row>
    <row r="52" spans="1:12" ht="25" x14ac:dyDescent="0.25">
      <c r="A52" s="2" t="s">
        <v>1138</v>
      </c>
      <c r="B52" s="35" t="s">
        <v>213</v>
      </c>
      <c r="C52" s="47" t="s">
        <v>1745</v>
      </c>
      <c r="D52" s="44" t="str">
        <f t="shared" si="14"/>
        <v>N/A</v>
      </c>
      <c r="E52" s="47" t="s">
        <v>1745</v>
      </c>
      <c r="F52" s="44" t="str">
        <f t="shared" si="15"/>
        <v>N/A</v>
      </c>
      <c r="G52" s="47" t="s">
        <v>1745</v>
      </c>
      <c r="H52" s="44" t="str">
        <f t="shared" si="16"/>
        <v>N/A</v>
      </c>
      <c r="I52" s="12" t="s">
        <v>1745</v>
      </c>
      <c r="J52" s="12" t="s">
        <v>1745</v>
      </c>
      <c r="K52" s="45" t="s">
        <v>736</v>
      </c>
      <c r="L52" s="9" t="str">
        <f t="shared" si="13"/>
        <v>N/A</v>
      </c>
    </row>
    <row r="53" spans="1:12" ht="25" x14ac:dyDescent="0.25">
      <c r="A53" s="2" t="s">
        <v>1139</v>
      </c>
      <c r="B53" s="35" t="s">
        <v>213</v>
      </c>
      <c r="C53" s="47" t="s">
        <v>1745</v>
      </c>
      <c r="D53" s="44" t="str">
        <f t="shared" si="14"/>
        <v>N/A</v>
      </c>
      <c r="E53" s="47" t="s">
        <v>1745</v>
      </c>
      <c r="F53" s="44" t="str">
        <f t="shared" si="15"/>
        <v>N/A</v>
      </c>
      <c r="G53" s="47" t="s">
        <v>1745</v>
      </c>
      <c r="H53" s="44" t="str">
        <f t="shared" si="16"/>
        <v>N/A</v>
      </c>
      <c r="I53" s="12" t="s">
        <v>1745</v>
      </c>
      <c r="J53" s="12" t="s">
        <v>1745</v>
      </c>
      <c r="K53" s="45" t="s">
        <v>736</v>
      </c>
      <c r="L53" s="9" t="str">
        <f t="shared" si="13"/>
        <v>N/A</v>
      </c>
    </row>
    <row r="54" spans="1:12" ht="25" x14ac:dyDescent="0.25">
      <c r="A54" s="2" t="s">
        <v>1140</v>
      </c>
      <c r="B54" s="35" t="s">
        <v>213</v>
      </c>
      <c r="C54" s="47" t="s">
        <v>1745</v>
      </c>
      <c r="D54" s="44" t="str">
        <f t="shared" si="14"/>
        <v>N/A</v>
      </c>
      <c r="E54" s="47" t="s">
        <v>1745</v>
      </c>
      <c r="F54" s="44" t="str">
        <f t="shared" si="15"/>
        <v>N/A</v>
      </c>
      <c r="G54" s="47" t="s">
        <v>1745</v>
      </c>
      <c r="H54" s="44" t="str">
        <f t="shared" si="16"/>
        <v>N/A</v>
      </c>
      <c r="I54" s="12" t="s">
        <v>1745</v>
      </c>
      <c r="J54" s="12" t="s">
        <v>1745</v>
      </c>
      <c r="K54" s="45" t="s">
        <v>736</v>
      </c>
      <c r="L54" s="9" t="str">
        <f t="shared" si="13"/>
        <v>N/A</v>
      </c>
    </row>
    <row r="55" spans="1:12" ht="25" x14ac:dyDescent="0.25">
      <c r="A55" s="2" t="s">
        <v>1141</v>
      </c>
      <c r="B55" s="35" t="s">
        <v>213</v>
      </c>
      <c r="C55" s="47">
        <v>48319.092329999999</v>
      </c>
      <c r="D55" s="44" t="str">
        <f t="shared" si="14"/>
        <v>N/A</v>
      </c>
      <c r="E55" s="47">
        <v>49347.551463000003</v>
      </c>
      <c r="F55" s="44" t="str">
        <f t="shared" si="15"/>
        <v>N/A</v>
      </c>
      <c r="G55" s="47">
        <v>49874.962659999997</v>
      </c>
      <c r="H55" s="44" t="str">
        <f t="shared" si="16"/>
        <v>N/A</v>
      </c>
      <c r="I55" s="12">
        <v>2.1280000000000001</v>
      </c>
      <c r="J55" s="12">
        <v>1.069</v>
      </c>
      <c r="K55" s="45" t="s">
        <v>736</v>
      </c>
      <c r="L55" s="9" t="str">
        <f t="shared" si="13"/>
        <v>Yes</v>
      </c>
    </row>
    <row r="56" spans="1:12" ht="25" x14ac:dyDescent="0.25">
      <c r="A56" s="2" t="s">
        <v>1142</v>
      </c>
      <c r="B56" s="35" t="s">
        <v>213</v>
      </c>
      <c r="C56" s="47" t="s">
        <v>1745</v>
      </c>
      <c r="D56" s="44" t="str">
        <f t="shared" si="14"/>
        <v>N/A</v>
      </c>
      <c r="E56" s="47" t="s">
        <v>1745</v>
      </c>
      <c r="F56" s="44" t="str">
        <f t="shared" si="15"/>
        <v>N/A</v>
      </c>
      <c r="G56" s="47" t="s">
        <v>1745</v>
      </c>
      <c r="H56" s="44" t="str">
        <f t="shared" si="16"/>
        <v>N/A</v>
      </c>
      <c r="I56" s="12" t="s">
        <v>1745</v>
      </c>
      <c r="J56" s="12" t="s">
        <v>1745</v>
      </c>
      <c r="K56" s="45" t="s">
        <v>736</v>
      </c>
      <c r="L56" s="9" t="str">
        <f t="shared" si="13"/>
        <v>N/A</v>
      </c>
    </row>
    <row r="57" spans="1:12" ht="25" x14ac:dyDescent="0.25">
      <c r="A57" s="2" t="s">
        <v>1143</v>
      </c>
      <c r="B57" s="35" t="s">
        <v>213</v>
      </c>
      <c r="C57" s="47" t="s">
        <v>1745</v>
      </c>
      <c r="D57" s="44" t="str">
        <f t="shared" si="14"/>
        <v>N/A</v>
      </c>
      <c r="E57" s="47" t="s">
        <v>1745</v>
      </c>
      <c r="F57" s="44" t="str">
        <f t="shared" si="15"/>
        <v>N/A</v>
      </c>
      <c r="G57" s="47" t="s">
        <v>1745</v>
      </c>
      <c r="H57" s="44" t="str">
        <f t="shared" si="16"/>
        <v>N/A</v>
      </c>
      <c r="I57" s="12" t="s">
        <v>1745</v>
      </c>
      <c r="J57" s="12" t="s">
        <v>1745</v>
      </c>
      <c r="K57" s="45" t="s">
        <v>736</v>
      </c>
      <c r="L57" s="9" t="str">
        <f t="shared" si="13"/>
        <v>N/A</v>
      </c>
    </row>
    <row r="58" spans="1:12" ht="25" x14ac:dyDescent="0.25">
      <c r="A58" s="2" t="s">
        <v>1144</v>
      </c>
      <c r="B58" s="35" t="s">
        <v>213</v>
      </c>
      <c r="C58" s="47" t="s">
        <v>1745</v>
      </c>
      <c r="D58" s="44" t="str">
        <f t="shared" si="14"/>
        <v>N/A</v>
      </c>
      <c r="E58" s="47" t="s">
        <v>1745</v>
      </c>
      <c r="F58" s="44" t="str">
        <f t="shared" si="15"/>
        <v>N/A</v>
      </c>
      <c r="G58" s="47" t="s">
        <v>1745</v>
      </c>
      <c r="H58" s="44" t="str">
        <f t="shared" si="16"/>
        <v>N/A</v>
      </c>
      <c r="I58" s="12" t="s">
        <v>1745</v>
      </c>
      <c r="J58" s="12" t="s">
        <v>1745</v>
      </c>
      <c r="K58" s="45" t="s">
        <v>736</v>
      </c>
      <c r="L58" s="9" t="str">
        <f t="shared" si="13"/>
        <v>N/A</v>
      </c>
    </row>
    <row r="59" spans="1:12" ht="25" x14ac:dyDescent="0.25">
      <c r="A59" s="2" t="s">
        <v>1145</v>
      </c>
      <c r="B59" s="35" t="s">
        <v>213</v>
      </c>
      <c r="C59" s="47" t="s">
        <v>1745</v>
      </c>
      <c r="D59" s="44" t="str">
        <f t="shared" si="14"/>
        <v>N/A</v>
      </c>
      <c r="E59" s="47" t="s">
        <v>1745</v>
      </c>
      <c r="F59" s="44" t="str">
        <f t="shared" si="15"/>
        <v>N/A</v>
      </c>
      <c r="G59" s="47" t="s">
        <v>1745</v>
      </c>
      <c r="H59" s="44" t="str">
        <f t="shared" si="16"/>
        <v>N/A</v>
      </c>
      <c r="I59" s="12" t="s">
        <v>1745</v>
      </c>
      <c r="J59" s="12" t="s">
        <v>1745</v>
      </c>
      <c r="K59" s="45" t="s">
        <v>736</v>
      </c>
      <c r="L59" s="9" t="str">
        <f t="shared" si="13"/>
        <v>N/A</v>
      </c>
    </row>
    <row r="60" spans="1:12" x14ac:dyDescent="0.25">
      <c r="A60" s="6" t="s">
        <v>356</v>
      </c>
      <c r="B60" s="35" t="s">
        <v>213</v>
      </c>
      <c r="C60" s="47">
        <v>92902916</v>
      </c>
      <c r="D60" s="44" t="str">
        <f t="shared" si="14"/>
        <v>N/A</v>
      </c>
      <c r="E60" s="47">
        <v>95561555</v>
      </c>
      <c r="F60" s="44" t="str">
        <f t="shared" si="15"/>
        <v>N/A</v>
      </c>
      <c r="G60" s="47">
        <v>96512240</v>
      </c>
      <c r="H60" s="44" t="str">
        <f t="shared" si="16"/>
        <v>N/A</v>
      </c>
      <c r="I60" s="12">
        <v>2.8620000000000001</v>
      </c>
      <c r="J60" s="12">
        <v>0.99480000000000002</v>
      </c>
      <c r="K60" s="45" t="s">
        <v>736</v>
      </c>
      <c r="L60" s="9" t="str">
        <f t="shared" ref="L60:L70" si="17">IF(J60="Div by 0", "N/A", IF(K60="N/A","N/A", IF(J60&gt;VALUE(MID(K60,1,2)), "No", IF(J60&lt;-1*VALUE(MID(K60,1,2)), "No", "Yes"))))</f>
        <v>Yes</v>
      </c>
    </row>
    <row r="61" spans="1:12" ht="25" x14ac:dyDescent="0.25">
      <c r="A61" s="2" t="s">
        <v>1146</v>
      </c>
      <c r="B61" s="35" t="s">
        <v>213</v>
      </c>
      <c r="C61" s="47">
        <v>0</v>
      </c>
      <c r="D61" s="44" t="str">
        <f t="shared" si="14"/>
        <v>N/A</v>
      </c>
      <c r="E61" s="47">
        <v>0</v>
      </c>
      <c r="F61" s="44" t="str">
        <f t="shared" si="15"/>
        <v>N/A</v>
      </c>
      <c r="G61" s="47">
        <v>0</v>
      </c>
      <c r="H61" s="44" t="str">
        <f t="shared" si="16"/>
        <v>N/A</v>
      </c>
      <c r="I61" s="12" t="s">
        <v>1745</v>
      </c>
      <c r="J61" s="12" t="s">
        <v>1745</v>
      </c>
      <c r="K61" s="45" t="s">
        <v>736</v>
      </c>
      <c r="L61" s="9" t="str">
        <f t="shared" si="17"/>
        <v>N/A</v>
      </c>
    </row>
    <row r="62" spans="1:12" x14ac:dyDescent="0.25">
      <c r="A62" s="2" t="s">
        <v>1147</v>
      </c>
      <c r="B62" s="35" t="s">
        <v>213</v>
      </c>
      <c r="C62" s="47">
        <v>0</v>
      </c>
      <c r="D62" s="44" t="str">
        <f t="shared" si="14"/>
        <v>N/A</v>
      </c>
      <c r="E62" s="47">
        <v>0</v>
      </c>
      <c r="F62" s="44" t="str">
        <f t="shared" si="15"/>
        <v>N/A</v>
      </c>
      <c r="G62" s="47">
        <v>0</v>
      </c>
      <c r="H62" s="44" t="str">
        <f t="shared" si="16"/>
        <v>N/A</v>
      </c>
      <c r="I62" s="12" t="s">
        <v>1745</v>
      </c>
      <c r="J62" s="12" t="s">
        <v>1745</v>
      </c>
      <c r="K62" s="45" t="s">
        <v>736</v>
      </c>
      <c r="L62" s="9" t="str">
        <f t="shared" si="17"/>
        <v>N/A</v>
      </c>
    </row>
    <row r="63" spans="1:12" x14ac:dyDescent="0.25">
      <c r="A63" s="2" t="s">
        <v>1148</v>
      </c>
      <c r="B63" s="35" t="s">
        <v>213</v>
      </c>
      <c r="C63" s="47">
        <v>0</v>
      </c>
      <c r="D63" s="44" t="str">
        <f t="shared" si="14"/>
        <v>N/A</v>
      </c>
      <c r="E63" s="47">
        <v>0</v>
      </c>
      <c r="F63" s="44" t="str">
        <f t="shared" si="15"/>
        <v>N/A</v>
      </c>
      <c r="G63" s="47">
        <v>0</v>
      </c>
      <c r="H63" s="44" t="str">
        <f t="shared" si="16"/>
        <v>N/A</v>
      </c>
      <c r="I63" s="12" t="s">
        <v>1745</v>
      </c>
      <c r="J63" s="12" t="s">
        <v>1745</v>
      </c>
      <c r="K63" s="45" t="s">
        <v>736</v>
      </c>
      <c r="L63" s="9" t="str">
        <f t="shared" si="17"/>
        <v>N/A</v>
      </c>
    </row>
    <row r="64" spans="1:12" ht="25" x14ac:dyDescent="0.25">
      <c r="A64" s="2" t="s">
        <v>1149</v>
      </c>
      <c r="B64" s="35" t="s">
        <v>213</v>
      </c>
      <c r="C64" s="47">
        <v>0</v>
      </c>
      <c r="D64" s="44" t="str">
        <f t="shared" si="14"/>
        <v>N/A</v>
      </c>
      <c r="E64" s="47">
        <v>0</v>
      </c>
      <c r="F64" s="44" t="str">
        <f t="shared" si="15"/>
        <v>N/A</v>
      </c>
      <c r="G64" s="47">
        <v>0</v>
      </c>
      <c r="H64" s="44" t="str">
        <f t="shared" si="16"/>
        <v>N/A</v>
      </c>
      <c r="I64" s="12" t="s">
        <v>1745</v>
      </c>
      <c r="J64" s="12" t="s">
        <v>1745</v>
      </c>
      <c r="K64" s="45" t="s">
        <v>736</v>
      </c>
      <c r="L64" s="9" t="str">
        <f t="shared" si="17"/>
        <v>N/A</v>
      </c>
    </row>
    <row r="65" spans="1:12" ht="25" x14ac:dyDescent="0.25">
      <c r="A65" s="2" t="s">
        <v>1150</v>
      </c>
      <c r="B65" s="35" t="s">
        <v>213</v>
      </c>
      <c r="C65" s="47">
        <v>0</v>
      </c>
      <c r="D65" s="44" t="str">
        <f t="shared" si="14"/>
        <v>N/A</v>
      </c>
      <c r="E65" s="47">
        <v>0</v>
      </c>
      <c r="F65" s="44" t="str">
        <f t="shared" si="15"/>
        <v>N/A</v>
      </c>
      <c r="G65" s="47">
        <v>0</v>
      </c>
      <c r="H65" s="44" t="str">
        <f t="shared" si="16"/>
        <v>N/A</v>
      </c>
      <c r="I65" s="12" t="s">
        <v>1745</v>
      </c>
      <c r="J65" s="12" t="s">
        <v>1745</v>
      </c>
      <c r="K65" s="45" t="s">
        <v>736</v>
      </c>
      <c r="L65" s="9" t="str">
        <f t="shared" si="17"/>
        <v>N/A</v>
      </c>
    </row>
    <row r="66" spans="1:12" x14ac:dyDescent="0.25">
      <c r="A66" s="2" t="s">
        <v>1151</v>
      </c>
      <c r="B66" s="35" t="s">
        <v>213</v>
      </c>
      <c r="C66" s="47">
        <v>92902916</v>
      </c>
      <c r="D66" s="44" t="str">
        <f t="shared" si="14"/>
        <v>N/A</v>
      </c>
      <c r="E66" s="47">
        <v>95561555</v>
      </c>
      <c r="F66" s="44" t="str">
        <f t="shared" si="15"/>
        <v>N/A</v>
      </c>
      <c r="G66" s="47">
        <v>96512240</v>
      </c>
      <c r="H66" s="44" t="str">
        <f t="shared" si="16"/>
        <v>N/A</v>
      </c>
      <c r="I66" s="12">
        <v>2.8620000000000001</v>
      </c>
      <c r="J66" s="12">
        <v>0.99480000000000002</v>
      </c>
      <c r="K66" s="45" t="s">
        <v>736</v>
      </c>
      <c r="L66" s="9" t="str">
        <f t="shared" si="17"/>
        <v>Yes</v>
      </c>
    </row>
    <row r="67" spans="1:12" ht="25" x14ac:dyDescent="0.25">
      <c r="A67" s="2" t="s">
        <v>1152</v>
      </c>
      <c r="B67" s="35" t="s">
        <v>213</v>
      </c>
      <c r="C67" s="47">
        <v>0</v>
      </c>
      <c r="D67" s="44" t="str">
        <f t="shared" si="14"/>
        <v>N/A</v>
      </c>
      <c r="E67" s="47">
        <v>0</v>
      </c>
      <c r="F67" s="44" t="str">
        <f t="shared" si="15"/>
        <v>N/A</v>
      </c>
      <c r="G67" s="47">
        <v>0</v>
      </c>
      <c r="H67" s="44" t="str">
        <f t="shared" si="16"/>
        <v>N/A</v>
      </c>
      <c r="I67" s="12" t="s">
        <v>1745</v>
      </c>
      <c r="J67" s="12" t="s">
        <v>1745</v>
      </c>
      <c r="K67" s="45" t="s">
        <v>736</v>
      </c>
      <c r="L67" s="9" t="str">
        <f t="shared" si="17"/>
        <v>N/A</v>
      </c>
    </row>
    <row r="68" spans="1:12" ht="25" x14ac:dyDescent="0.25">
      <c r="A68" s="2" t="s">
        <v>1153</v>
      </c>
      <c r="B68" s="35" t="s">
        <v>213</v>
      </c>
      <c r="C68" s="47">
        <v>0</v>
      </c>
      <c r="D68" s="44" t="str">
        <f t="shared" si="14"/>
        <v>N/A</v>
      </c>
      <c r="E68" s="47">
        <v>0</v>
      </c>
      <c r="F68" s="44" t="str">
        <f t="shared" si="15"/>
        <v>N/A</v>
      </c>
      <c r="G68" s="47">
        <v>0</v>
      </c>
      <c r="H68" s="44" t="str">
        <f t="shared" si="16"/>
        <v>N/A</v>
      </c>
      <c r="I68" s="12" t="s">
        <v>1745</v>
      </c>
      <c r="J68" s="12" t="s">
        <v>1745</v>
      </c>
      <c r="K68" s="45" t="s">
        <v>736</v>
      </c>
      <c r="L68" s="9" t="str">
        <f t="shared" si="17"/>
        <v>N/A</v>
      </c>
    </row>
    <row r="69" spans="1:12" ht="25" x14ac:dyDescent="0.25">
      <c r="A69" s="2" t="s">
        <v>1154</v>
      </c>
      <c r="B69" s="35" t="s">
        <v>213</v>
      </c>
      <c r="C69" s="47">
        <v>0</v>
      </c>
      <c r="D69" s="44" t="str">
        <f t="shared" si="14"/>
        <v>N/A</v>
      </c>
      <c r="E69" s="47">
        <v>0</v>
      </c>
      <c r="F69" s="44" t="str">
        <f t="shared" si="15"/>
        <v>N/A</v>
      </c>
      <c r="G69" s="47">
        <v>0</v>
      </c>
      <c r="H69" s="44" t="str">
        <f t="shared" si="16"/>
        <v>N/A</v>
      </c>
      <c r="I69" s="12" t="s">
        <v>1745</v>
      </c>
      <c r="J69" s="12" t="s">
        <v>1745</v>
      </c>
      <c r="K69" s="45" t="s">
        <v>736</v>
      </c>
      <c r="L69" s="9" t="str">
        <f t="shared" si="17"/>
        <v>N/A</v>
      </c>
    </row>
    <row r="70" spans="1:12" x14ac:dyDescent="0.25">
      <c r="A70" s="2" t="s">
        <v>1155</v>
      </c>
      <c r="B70" s="35" t="s">
        <v>213</v>
      </c>
      <c r="C70" s="47">
        <v>0</v>
      </c>
      <c r="D70" s="44" t="str">
        <f t="shared" si="14"/>
        <v>N/A</v>
      </c>
      <c r="E70" s="47">
        <v>0</v>
      </c>
      <c r="F70" s="44" t="str">
        <f t="shared" si="15"/>
        <v>N/A</v>
      </c>
      <c r="G70" s="47">
        <v>0</v>
      </c>
      <c r="H70" s="44" t="str">
        <f t="shared" si="16"/>
        <v>N/A</v>
      </c>
      <c r="I70" s="12" t="s">
        <v>1745</v>
      </c>
      <c r="J70" s="12" t="s">
        <v>1745</v>
      </c>
      <c r="K70" s="45" t="s">
        <v>736</v>
      </c>
      <c r="L70" s="9" t="str">
        <f t="shared" si="17"/>
        <v>N/A</v>
      </c>
    </row>
    <row r="71" spans="1:12" x14ac:dyDescent="0.25">
      <c r="A71" s="6" t="s">
        <v>1156</v>
      </c>
      <c r="B71" s="35" t="s">
        <v>213</v>
      </c>
      <c r="C71" s="47">
        <v>33770.598328</v>
      </c>
      <c r="D71" s="44" t="str">
        <f t="shared" si="14"/>
        <v>N/A</v>
      </c>
      <c r="E71" s="47">
        <v>34511.215239999998</v>
      </c>
      <c r="F71" s="44" t="str">
        <f t="shared" si="15"/>
        <v>N/A</v>
      </c>
      <c r="G71" s="47">
        <v>34321.564723000003</v>
      </c>
      <c r="H71" s="44" t="str">
        <f t="shared" si="16"/>
        <v>N/A</v>
      </c>
      <c r="I71" s="12">
        <v>2.1930000000000001</v>
      </c>
      <c r="J71" s="12">
        <v>-0.55000000000000004</v>
      </c>
      <c r="K71" s="45" t="s">
        <v>736</v>
      </c>
      <c r="L71" s="9" t="str">
        <f t="shared" ref="L71:L81" si="18">IF(J71="Div by 0", "N/A", IF(K71="N/A","N/A", IF(J71&gt;VALUE(MID(K71,1,2)), "No", IF(J71&lt;-1*VALUE(MID(K71,1,2)), "No", "Yes"))))</f>
        <v>Yes</v>
      </c>
    </row>
    <row r="72" spans="1:12" ht="25" x14ac:dyDescent="0.25">
      <c r="A72" s="2" t="s">
        <v>1157</v>
      </c>
      <c r="B72" s="35" t="s">
        <v>213</v>
      </c>
      <c r="C72" s="47" t="s">
        <v>1745</v>
      </c>
      <c r="D72" s="44" t="str">
        <f t="shared" si="14"/>
        <v>N/A</v>
      </c>
      <c r="E72" s="47" t="s">
        <v>1745</v>
      </c>
      <c r="F72" s="44" t="str">
        <f t="shared" si="15"/>
        <v>N/A</v>
      </c>
      <c r="G72" s="47" t="s">
        <v>1745</v>
      </c>
      <c r="H72" s="44" t="str">
        <f t="shared" si="16"/>
        <v>N/A</v>
      </c>
      <c r="I72" s="12" t="s">
        <v>1745</v>
      </c>
      <c r="J72" s="12" t="s">
        <v>1745</v>
      </c>
      <c r="K72" s="45" t="s">
        <v>736</v>
      </c>
      <c r="L72" s="9" t="str">
        <f t="shared" si="18"/>
        <v>N/A</v>
      </c>
    </row>
    <row r="73" spans="1:12" ht="25" x14ac:dyDescent="0.25">
      <c r="A73" s="2" t="s">
        <v>1158</v>
      </c>
      <c r="B73" s="35" t="s">
        <v>213</v>
      </c>
      <c r="C73" s="47" t="s">
        <v>1745</v>
      </c>
      <c r="D73" s="44" t="str">
        <f t="shared" si="14"/>
        <v>N/A</v>
      </c>
      <c r="E73" s="47" t="s">
        <v>1745</v>
      </c>
      <c r="F73" s="44" t="str">
        <f t="shared" si="15"/>
        <v>N/A</v>
      </c>
      <c r="G73" s="47" t="s">
        <v>1745</v>
      </c>
      <c r="H73" s="44" t="str">
        <f t="shared" si="16"/>
        <v>N/A</v>
      </c>
      <c r="I73" s="12" t="s">
        <v>1745</v>
      </c>
      <c r="J73" s="12" t="s">
        <v>1745</v>
      </c>
      <c r="K73" s="45" t="s">
        <v>736</v>
      </c>
      <c r="L73" s="9" t="str">
        <f t="shared" si="18"/>
        <v>N/A</v>
      </c>
    </row>
    <row r="74" spans="1:12" ht="25" x14ac:dyDescent="0.25">
      <c r="A74" s="2" t="s">
        <v>1159</v>
      </c>
      <c r="B74" s="35" t="s">
        <v>213</v>
      </c>
      <c r="C74" s="47" t="s">
        <v>1745</v>
      </c>
      <c r="D74" s="44" t="str">
        <f t="shared" si="14"/>
        <v>N/A</v>
      </c>
      <c r="E74" s="47" t="s">
        <v>1745</v>
      </c>
      <c r="F74" s="44" t="str">
        <f t="shared" si="15"/>
        <v>N/A</v>
      </c>
      <c r="G74" s="47" t="s">
        <v>1745</v>
      </c>
      <c r="H74" s="44" t="str">
        <f t="shared" si="16"/>
        <v>N/A</v>
      </c>
      <c r="I74" s="12" t="s">
        <v>1745</v>
      </c>
      <c r="J74" s="12" t="s">
        <v>1745</v>
      </c>
      <c r="K74" s="45" t="s">
        <v>736</v>
      </c>
      <c r="L74" s="9" t="str">
        <f t="shared" si="18"/>
        <v>N/A</v>
      </c>
    </row>
    <row r="75" spans="1:12" ht="25" x14ac:dyDescent="0.25">
      <c r="A75" s="2" t="s">
        <v>1160</v>
      </c>
      <c r="B75" s="35" t="s">
        <v>213</v>
      </c>
      <c r="C75" s="47" t="s">
        <v>1745</v>
      </c>
      <c r="D75" s="44" t="str">
        <f t="shared" si="14"/>
        <v>N/A</v>
      </c>
      <c r="E75" s="47" t="s">
        <v>1745</v>
      </c>
      <c r="F75" s="44" t="str">
        <f t="shared" si="15"/>
        <v>N/A</v>
      </c>
      <c r="G75" s="47" t="s">
        <v>1745</v>
      </c>
      <c r="H75" s="44" t="str">
        <f t="shared" si="16"/>
        <v>N/A</v>
      </c>
      <c r="I75" s="12" t="s">
        <v>1745</v>
      </c>
      <c r="J75" s="12" t="s">
        <v>1745</v>
      </c>
      <c r="K75" s="45" t="s">
        <v>736</v>
      </c>
      <c r="L75" s="9" t="str">
        <f t="shared" si="18"/>
        <v>N/A</v>
      </c>
    </row>
    <row r="76" spans="1:12" ht="25" x14ac:dyDescent="0.25">
      <c r="A76" s="2" t="s">
        <v>1161</v>
      </c>
      <c r="B76" s="35" t="s">
        <v>213</v>
      </c>
      <c r="C76" s="47" t="s">
        <v>1745</v>
      </c>
      <c r="D76" s="44" t="str">
        <f t="shared" si="14"/>
        <v>N/A</v>
      </c>
      <c r="E76" s="47" t="s">
        <v>1745</v>
      </c>
      <c r="F76" s="44" t="str">
        <f t="shared" si="15"/>
        <v>N/A</v>
      </c>
      <c r="G76" s="47" t="s">
        <v>1745</v>
      </c>
      <c r="H76" s="44" t="str">
        <f t="shared" si="16"/>
        <v>N/A</v>
      </c>
      <c r="I76" s="12" t="s">
        <v>1745</v>
      </c>
      <c r="J76" s="12" t="s">
        <v>1745</v>
      </c>
      <c r="K76" s="45" t="s">
        <v>736</v>
      </c>
      <c r="L76" s="9" t="str">
        <f t="shared" si="18"/>
        <v>N/A</v>
      </c>
    </row>
    <row r="77" spans="1:12" ht="25" x14ac:dyDescent="0.25">
      <c r="A77" s="2" t="s">
        <v>1162</v>
      </c>
      <c r="B77" s="35" t="s">
        <v>213</v>
      </c>
      <c r="C77" s="47">
        <v>33770.598328</v>
      </c>
      <c r="D77" s="44" t="str">
        <f t="shared" si="14"/>
        <v>N/A</v>
      </c>
      <c r="E77" s="47">
        <v>34511.215239999998</v>
      </c>
      <c r="F77" s="44" t="str">
        <f t="shared" si="15"/>
        <v>N/A</v>
      </c>
      <c r="G77" s="47">
        <v>34321.564723000003</v>
      </c>
      <c r="H77" s="44" t="str">
        <f t="shared" si="16"/>
        <v>N/A</v>
      </c>
      <c r="I77" s="12">
        <v>2.1930000000000001</v>
      </c>
      <c r="J77" s="12">
        <v>-0.55000000000000004</v>
      </c>
      <c r="K77" s="45" t="s">
        <v>736</v>
      </c>
      <c r="L77" s="9" t="str">
        <f t="shared" si="18"/>
        <v>Yes</v>
      </c>
    </row>
    <row r="78" spans="1:12" ht="25" x14ac:dyDescent="0.25">
      <c r="A78" s="2" t="s">
        <v>1163</v>
      </c>
      <c r="B78" s="35" t="s">
        <v>213</v>
      </c>
      <c r="C78" s="47" t="s">
        <v>1745</v>
      </c>
      <c r="D78" s="44" t="str">
        <f t="shared" si="14"/>
        <v>N/A</v>
      </c>
      <c r="E78" s="47" t="s">
        <v>1745</v>
      </c>
      <c r="F78" s="44" t="str">
        <f t="shared" si="15"/>
        <v>N/A</v>
      </c>
      <c r="G78" s="47" t="s">
        <v>1745</v>
      </c>
      <c r="H78" s="44" t="str">
        <f t="shared" si="16"/>
        <v>N/A</v>
      </c>
      <c r="I78" s="12" t="s">
        <v>1745</v>
      </c>
      <c r="J78" s="12" t="s">
        <v>1745</v>
      </c>
      <c r="K78" s="45" t="s">
        <v>736</v>
      </c>
      <c r="L78" s="9" t="str">
        <f t="shared" si="18"/>
        <v>N/A</v>
      </c>
    </row>
    <row r="79" spans="1:12" ht="25" x14ac:dyDescent="0.25">
      <c r="A79" s="2" t="s">
        <v>1164</v>
      </c>
      <c r="B79" s="35" t="s">
        <v>213</v>
      </c>
      <c r="C79" s="47" t="s">
        <v>1745</v>
      </c>
      <c r="D79" s="44" t="str">
        <f t="shared" si="14"/>
        <v>N/A</v>
      </c>
      <c r="E79" s="47" t="s">
        <v>1745</v>
      </c>
      <c r="F79" s="44" t="str">
        <f t="shared" si="15"/>
        <v>N/A</v>
      </c>
      <c r="G79" s="47" t="s">
        <v>1745</v>
      </c>
      <c r="H79" s="44" t="str">
        <f t="shared" si="16"/>
        <v>N/A</v>
      </c>
      <c r="I79" s="12" t="s">
        <v>1745</v>
      </c>
      <c r="J79" s="12" t="s">
        <v>1745</v>
      </c>
      <c r="K79" s="45" t="s">
        <v>736</v>
      </c>
      <c r="L79" s="9" t="str">
        <f t="shared" si="18"/>
        <v>N/A</v>
      </c>
    </row>
    <row r="80" spans="1:12" ht="25" x14ac:dyDescent="0.25">
      <c r="A80" s="2" t="s">
        <v>1165</v>
      </c>
      <c r="B80" s="35" t="s">
        <v>213</v>
      </c>
      <c r="C80" s="47" t="s">
        <v>1745</v>
      </c>
      <c r="D80" s="44" t="str">
        <f t="shared" si="14"/>
        <v>N/A</v>
      </c>
      <c r="E80" s="47" t="s">
        <v>1745</v>
      </c>
      <c r="F80" s="44" t="str">
        <f t="shared" si="15"/>
        <v>N/A</v>
      </c>
      <c r="G80" s="47" t="s">
        <v>1745</v>
      </c>
      <c r="H80" s="44" t="str">
        <f t="shared" si="16"/>
        <v>N/A</v>
      </c>
      <c r="I80" s="12" t="s">
        <v>1745</v>
      </c>
      <c r="J80" s="12" t="s">
        <v>1745</v>
      </c>
      <c r="K80" s="45" t="s">
        <v>736</v>
      </c>
      <c r="L80" s="9" t="str">
        <f t="shared" si="18"/>
        <v>N/A</v>
      </c>
    </row>
    <row r="81" spans="1:12" ht="25" x14ac:dyDescent="0.25">
      <c r="A81" s="2" t="s">
        <v>1166</v>
      </c>
      <c r="B81" s="35" t="s">
        <v>213</v>
      </c>
      <c r="C81" s="47" t="s">
        <v>1745</v>
      </c>
      <c r="D81" s="44" t="str">
        <f t="shared" si="14"/>
        <v>N/A</v>
      </c>
      <c r="E81" s="47" t="s">
        <v>1745</v>
      </c>
      <c r="F81" s="44" t="str">
        <f t="shared" si="15"/>
        <v>N/A</v>
      </c>
      <c r="G81" s="47" t="s">
        <v>1745</v>
      </c>
      <c r="H81" s="44" t="str">
        <f t="shared" si="16"/>
        <v>N/A</v>
      </c>
      <c r="I81" s="12" t="s">
        <v>1745</v>
      </c>
      <c r="J81" s="12" t="s">
        <v>1745</v>
      </c>
      <c r="K81" s="45" t="s">
        <v>736</v>
      </c>
      <c r="L81" s="9" t="str">
        <f t="shared" si="18"/>
        <v>N/A</v>
      </c>
    </row>
    <row r="82" spans="1:12" x14ac:dyDescent="0.25">
      <c r="A82" s="2" t="s">
        <v>357</v>
      </c>
      <c r="B82" s="35" t="s">
        <v>213</v>
      </c>
      <c r="C82" s="47">
        <v>93411079</v>
      </c>
      <c r="D82" s="44" t="str">
        <f t="shared" si="14"/>
        <v>N/A</v>
      </c>
      <c r="E82" s="47">
        <v>96617865</v>
      </c>
      <c r="F82" s="44" t="str">
        <f t="shared" si="15"/>
        <v>N/A</v>
      </c>
      <c r="G82" s="47">
        <v>97414487</v>
      </c>
      <c r="H82" s="44" t="str">
        <f t="shared" si="16"/>
        <v>N/A</v>
      </c>
      <c r="I82" s="12">
        <v>3.4329999999999998</v>
      </c>
      <c r="J82" s="12">
        <v>0.82450000000000001</v>
      </c>
      <c r="K82" s="45" t="s">
        <v>736</v>
      </c>
      <c r="L82" s="9" t="str">
        <f t="shared" ref="L82:L138" si="19">IF(J82="Div by 0", "N/A", IF(K82="N/A","N/A", IF(J82&gt;VALUE(MID(K82,1,2)), "No", IF(J82&lt;-1*VALUE(MID(K82,1,2)), "No", "Yes"))))</f>
        <v>Yes</v>
      </c>
    </row>
    <row r="83" spans="1:12" x14ac:dyDescent="0.25">
      <c r="A83" s="2" t="s">
        <v>363</v>
      </c>
      <c r="B83" s="35" t="s">
        <v>213</v>
      </c>
      <c r="C83" s="36">
        <v>3483</v>
      </c>
      <c r="D83" s="44" t="str">
        <f t="shared" ref="D83:D114" si="20">IF($B83="N/A","N/A",IF(C83&gt;10,"No",IF(C83&lt;-10,"No","Yes")))</f>
        <v>N/A</v>
      </c>
      <c r="E83" s="36">
        <v>3481</v>
      </c>
      <c r="F83" s="44" t="str">
        <f t="shared" ref="F83:F114" si="21">IF($B83="N/A","N/A",IF(E83&gt;10,"No",IF(E83&lt;-10,"No","Yes")))</f>
        <v>N/A</v>
      </c>
      <c r="G83" s="36">
        <v>3395</v>
      </c>
      <c r="H83" s="44" t="str">
        <f t="shared" ref="H83:H114" si="22">IF($B83="N/A","N/A",IF(G83&gt;10,"No",IF(G83&lt;-10,"No","Yes")))</f>
        <v>N/A</v>
      </c>
      <c r="I83" s="12">
        <v>-5.7000000000000002E-2</v>
      </c>
      <c r="J83" s="12">
        <v>-2.4700000000000002</v>
      </c>
      <c r="K83" s="45" t="s">
        <v>736</v>
      </c>
      <c r="L83" s="9" t="str">
        <f t="shared" si="19"/>
        <v>Yes</v>
      </c>
    </row>
    <row r="84" spans="1:12" x14ac:dyDescent="0.25">
      <c r="A84" s="2" t="s">
        <v>358</v>
      </c>
      <c r="B84" s="35" t="s">
        <v>213</v>
      </c>
      <c r="C84" s="47">
        <v>26819.144129</v>
      </c>
      <c r="D84" s="44" t="str">
        <f t="shared" si="20"/>
        <v>N/A</v>
      </c>
      <c r="E84" s="47">
        <v>27755.778512000001</v>
      </c>
      <c r="F84" s="44" t="str">
        <f t="shared" si="21"/>
        <v>N/A</v>
      </c>
      <c r="G84" s="47">
        <v>28693.516052999999</v>
      </c>
      <c r="H84" s="44" t="str">
        <f t="shared" si="22"/>
        <v>N/A</v>
      </c>
      <c r="I84" s="12">
        <v>3.492</v>
      </c>
      <c r="J84" s="12">
        <v>3.379</v>
      </c>
      <c r="K84" s="45" t="s">
        <v>736</v>
      </c>
      <c r="L84" s="9" t="str">
        <f t="shared" si="19"/>
        <v>Yes</v>
      </c>
    </row>
    <row r="85" spans="1:12" x14ac:dyDescent="0.25">
      <c r="A85" s="2" t="s">
        <v>1167</v>
      </c>
      <c r="B85" s="35" t="s">
        <v>213</v>
      </c>
      <c r="C85" s="47">
        <v>109854</v>
      </c>
      <c r="D85" s="44" t="str">
        <f t="shared" si="20"/>
        <v>N/A</v>
      </c>
      <c r="E85" s="47">
        <v>79475</v>
      </c>
      <c r="F85" s="44" t="str">
        <f t="shared" si="21"/>
        <v>N/A</v>
      </c>
      <c r="G85" s="47">
        <v>49209</v>
      </c>
      <c r="H85" s="44" t="str">
        <f t="shared" si="22"/>
        <v>N/A</v>
      </c>
      <c r="I85" s="12">
        <v>-27.7</v>
      </c>
      <c r="J85" s="12">
        <v>-38.1</v>
      </c>
      <c r="K85" s="45" t="s">
        <v>736</v>
      </c>
      <c r="L85" s="9" t="str">
        <f t="shared" si="19"/>
        <v>No</v>
      </c>
    </row>
    <row r="86" spans="1:12" x14ac:dyDescent="0.25">
      <c r="A86" s="2" t="s">
        <v>726</v>
      </c>
      <c r="B86" s="35" t="s">
        <v>213</v>
      </c>
      <c r="C86" s="36">
        <v>971</v>
      </c>
      <c r="D86" s="44" t="str">
        <f t="shared" si="20"/>
        <v>N/A</v>
      </c>
      <c r="E86" s="36">
        <v>861</v>
      </c>
      <c r="F86" s="44" t="str">
        <f t="shared" si="21"/>
        <v>N/A</v>
      </c>
      <c r="G86" s="36">
        <v>618</v>
      </c>
      <c r="H86" s="44" t="str">
        <f t="shared" si="22"/>
        <v>N/A</v>
      </c>
      <c r="I86" s="12">
        <v>-11.3</v>
      </c>
      <c r="J86" s="12">
        <v>-28.2</v>
      </c>
      <c r="K86" s="45" t="s">
        <v>736</v>
      </c>
      <c r="L86" s="9" t="str">
        <f t="shared" si="19"/>
        <v>Yes</v>
      </c>
    </row>
    <row r="87" spans="1:12" ht="25" x14ac:dyDescent="0.25">
      <c r="A87" s="2" t="s">
        <v>1168</v>
      </c>
      <c r="B87" s="35" t="s">
        <v>213</v>
      </c>
      <c r="C87" s="47">
        <v>113.13491246</v>
      </c>
      <c r="D87" s="44" t="str">
        <f t="shared" si="20"/>
        <v>N/A</v>
      </c>
      <c r="E87" s="47">
        <v>92.305458768999998</v>
      </c>
      <c r="F87" s="44" t="str">
        <f t="shared" si="21"/>
        <v>N/A</v>
      </c>
      <c r="G87" s="47">
        <v>79.626213591999999</v>
      </c>
      <c r="H87" s="44" t="str">
        <f t="shared" si="22"/>
        <v>N/A</v>
      </c>
      <c r="I87" s="12">
        <v>-18.399999999999999</v>
      </c>
      <c r="J87" s="12">
        <v>-13.7</v>
      </c>
      <c r="K87" s="45" t="s">
        <v>736</v>
      </c>
      <c r="L87" s="9" t="str">
        <f t="shared" si="19"/>
        <v>Yes</v>
      </c>
    </row>
    <row r="88" spans="1:12" ht="25" x14ac:dyDescent="0.25">
      <c r="A88" s="2" t="s">
        <v>1169</v>
      </c>
      <c r="B88" s="35" t="s">
        <v>213</v>
      </c>
      <c r="C88" s="47">
        <v>17620689</v>
      </c>
      <c r="D88" s="44" t="str">
        <f t="shared" si="20"/>
        <v>N/A</v>
      </c>
      <c r="E88" s="47">
        <v>10258978</v>
      </c>
      <c r="F88" s="44" t="str">
        <f t="shared" si="21"/>
        <v>N/A</v>
      </c>
      <c r="G88" s="47">
        <v>9333</v>
      </c>
      <c r="H88" s="44" t="str">
        <f t="shared" si="22"/>
        <v>N/A</v>
      </c>
      <c r="I88" s="12">
        <v>-41.8</v>
      </c>
      <c r="J88" s="12">
        <v>-99.9</v>
      </c>
      <c r="K88" s="45" t="s">
        <v>736</v>
      </c>
      <c r="L88" s="9" t="str">
        <f t="shared" si="19"/>
        <v>No</v>
      </c>
    </row>
    <row r="89" spans="1:12" x14ac:dyDescent="0.25">
      <c r="A89" s="2" t="s">
        <v>727</v>
      </c>
      <c r="B89" s="35" t="s">
        <v>213</v>
      </c>
      <c r="C89" s="36">
        <v>686</v>
      </c>
      <c r="D89" s="44" t="str">
        <f t="shared" si="20"/>
        <v>N/A</v>
      </c>
      <c r="E89" s="36">
        <v>629</v>
      </c>
      <c r="F89" s="44" t="str">
        <f t="shared" si="21"/>
        <v>N/A</v>
      </c>
      <c r="G89" s="36">
        <v>11</v>
      </c>
      <c r="H89" s="44" t="str">
        <f t="shared" si="22"/>
        <v>N/A</v>
      </c>
      <c r="I89" s="12">
        <v>-8.31</v>
      </c>
      <c r="J89" s="12">
        <v>-99.4</v>
      </c>
      <c r="K89" s="45" t="s">
        <v>736</v>
      </c>
      <c r="L89" s="9" t="str">
        <f t="shared" si="19"/>
        <v>No</v>
      </c>
    </row>
    <row r="90" spans="1:12" ht="25" x14ac:dyDescent="0.25">
      <c r="A90" s="2" t="s">
        <v>1170</v>
      </c>
      <c r="B90" s="35" t="s">
        <v>213</v>
      </c>
      <c r="C90" s="47">
        <v>25686.135568999998</v>
      </c>
      <c r="D90" s="44" t="str">
        <f t="shared" si="20"/>
        <v>N/A</v>
      </c>
      <c r="E90" s="47">
        <v>16309.980922000001</v>
      </c>
      <c r="F90" s="44" t="str">
        <f t="shared" si="21"/>
        <v>N/A</v>
      </c>
      <c r="G90" s="47">
        <v>2333.25</v>
      </c>
      <c r="H90" s="44" t="str">
        <f t="shared" si="22"/>
        <v>N/A</v>
      </c>
      <c r="I90" s="12">
        <v>-36.5</v>
      </c>
      <c r="J90" s="12">
        <v>-85.7</v>
      </c>
      <c r="K90" s="45" t="s">
        <v>736</v>
      </c>
      <c r="L90" s="9" t="str">
        <f t="shared" si="19"/>
        <v>No</v>
      </c>
    </row>
    <row r="91" spans="1:12" ht="25" x14ac:dyDescent="0.25">
      <c r="A91" s="2" t="s">
        <v>1171</v>
      </c>
      <c r="B91" s="35" t="s">
        <v>213</v>
      </c>
      <c r="C91" s="47">
        <v>1109639</v>
      </c>
      <c r="D91" s="44" t="str">
        <f t="shared" si="20"/>
        <v>N/A</v>
      </c>
      <c r="E91" s="47">
        <v>89579</v>
      </c>
      <c r="F91" s="44" t="str">
        <f t="shared" si="21"/>
        <v>N/A</v>
      </c>
      <c r="G91" s="47">
        <v>99652</v>
      </c>
      <c r="H91" s="44" t="str">
        <f t="shared" si="22"/>
        <v>N/A</v>
      </c>
      <c r="I91" s="12">
        <v>-91.9</v>
      </c>
      <c r="J91" s="12">
        <v>11.24</v>
      </c>
      <c r="K91" s="45" t="s">
        <v>736</v>
      </c>
      <c r="L91" s="9" t="str">
        <f t="shared" si="19"/>
        <v>Yes</v>
      </c>
    </row>
    <row r="92" spans="1:12" x14ac:dyDescent="0.25">
      <c r="A92" s="2" t="s">
        <v>728</v>
      </c>
      <c r="B92" s="35" t="s">
        <v>213</v>
      </c>
      <c r="C92" s="36">
        <v>83</v>
      </c>
      <c r="D92" s="44" t="str">
        <f t="shared" si="20"/>
        <v>N/A</v>
      </c>
      <c r="E92" s="36">
        <v>11</v>
      </c>
      <c r="F92" s="44" t="str">
        <f t="shared" si="21"/>
        <v>N/A</v>
      </c>
      <c r="G92" s="36">
        <v>11</v>
      </c>
      <c r="H92" s="44" t="str">
        <f t="shared" si="22"/>
        <v>N/A</v>
      </c>
      <c r="I92" s="12">
        <v>-90.4</v>
      </c>
      <c r="J92" s="12">
        <v>-25</v>
      </c>
      <c r="K92" s="45" t="s">
        <v>736</v>
      </c>
      <c r="L92" s="9" t="str">
        <f t="shared" si="19"/>
        <v>Yes</v>
      </c>
    </row>
    <row r="93" spans="1:12" ht="25" x14ac:dyDescent="0.25">
      <c r="A93" s="2" t="s">
        <v>1172</v>
      </c>
      <c r="B93" s="35" t="s">
        <v>213</v>
      </c>
      <c r="C93" s="47">
        <v>13369.144577999999</v>
      </c>
      <c r="D93" s="44" t="str">
        <f t="shared" si="20"/>
        <v>N/A</v>
      </c>
      <c r="E93" s="47">
        <v>11197.375</v>
      </c>
      <c r="F93" s="44" t="str">
        <f t="shared" si="21"/>
        <v>N/A</v>
      </c>
      <c r="G93" s="47">
        <v>16608.666667000001</v>
      </c>
      <c r="H93" s="44" t="str">
        <f t="shared" si="22"/>
        <v>N/A</v>
      </c>
      <c r="I93" s="12">
        <v>-16.2</v>
      </c>
      <c r="J93" s="12">
        <v>48.33</v>
      </c>
      <c r="K93" s="45" t="s">
        <v>736</v>
      </c>
      <c r="L93" s="9" t="str">
        <f t="shared" si="19"/>
        <v>No</v>
      </c>
    </row>
    <row r="94" spans="1:12" x14ac:dyDescent="0.25">
      <c r="A94" s="2" t="s">
        <v>1173</v>
      </c>
      <c r="B94" s="35" t="s">
        <v>213</v>
      </c>
      <c r="C94" s="47">
        <v>19125506</v>
      </c>
      <c r="D94" s="44" t="str">
        <f t="shared" si="20"/>
        <v>N/A</v>
      </c>
      <c r="E94" s="47">
        <v>20764572</v>
      </c>
      <c r="F94" s="44" t="str">
        <f t="shared" si="21"/>
        <v>N/A</v>
      </c>
      <c r="G94" s="47">
        <v>21450708</v>
      </c>
      <c r="H94" s="44" t="str">
        <f t="shared" si="22"/>
        <v>N/A</v>
      </c>
      <c r="I94" s="12">
        <v>8.57</v>
      </c>
      <c r="J94" s="12">
        <v>3.3039999999999998</v>
      </c>
      <c r="K94" s="45" t="s">
        <v>736</v>
      </c>
      <c r="L94" s="9" t="str">
        <f t="shared" si="19"/>
        <v>Yes</v>
      </c>
    </row>
    <row r="95" spans="1:12" x14ac:dyDescent="0.25">
      <c r="A95" s="2" t="s">
        <v>729</v>
      </c>
      <c r="B95" s="35" t="s">
        <v>213</v>
      </c>
      <c r="C95" s="36">
        <v>1334</v>
      </c>
      <c r="D95" s="44" t="str">
        <f t="shared" si="20"/>
        <v>N/A</v>
      </c>
      <c r="E95" s="36">
        <v>1375</v>
      </c>
      <c r="F95" s="44" t="str">
        <f t="shared" si="21"/>
        <v>N/A</v>
      </c>
      <c r="G95" s="36">
        <v>1428</v>
      </c>
      <c r="H95" s="44" t="str">
        <f t="shared" si="22"/>
        <v>N/A</v>
      </c>
      <c r="I95" s="12">
        <v>3.073</v>
      </c>
      <c r="J95" s="12">
        <v>3.855</v>
      </c>
      <c r="K95" s="45" t="s">
        <v>736</v>
      </c>
      <c r="L95" s="9" t="str">
        <f t="shared" si="19"/>
        <v>Yes</v>
      </c>
    </row>
    <row r="96" spans="1:12" x14ac:dyDescent="0.25">
      <c r="A96" s="2" t="s">
        <v>1174</v>
      </c>
      <c r="B96" s="35" t="s">
        <v>213</v>
      </c>
      <c r="C96" s="47">
        <v>14336.961019</v>
      </c>
      <c r="D96" s="44" t="str">
        <f t="shared" si="20"/>
        <v>N/A</v>
      </c>
      <c r="E96" s="47">
        <v>15101.506909</v>
      </c>
      <c r="F96" s="44" t="str">
        <f t="shared" si="21"/>
        <v>N/A</v>
      </c>
      <c r="G96" s="47">
        <v>15021.504202</v>
      </c>
      <c r="H96" s="44" t="str">
        <f t="shared" si="22"/>
        <v>N/A</v>
      </c>
      <c r="I96" s="12">
        <v>5.3330000000000002</v>
      </c>
      <c r="J96" s="12">
        <v>-0.53</v>
      </c>
      <c r="K96" s="45" t="s">
        <v>736</v>
      </c>
      <c r="L96" s="9" t="str">
        <f t="shared" si="19"/>
        <v>Yes</v>
      </c>
    </row>
    <row r="97" spans="1:12" x14ac:dyDescent="0.25">
      <c r="A97" s="2" t="s">
        <v>1175</v>
      </c>
      <c r="B97" s="35" t="s">
        <v>213</v>
      </c>
      <c r="C97" s="47">
        <v>1903315</v>
      </c>
      <c r="D97" s="44" t="str">
        <f t="shared" si="20"/>
        <v>N/A</v>
      </c>
      <c r="E97" s="47">
        <v>2088532</v>
      </c>
      <c r="F97" s="44" t="str">
        <f t="shared" si="21"/>
        <v>N/A</v>
      </c>
      <c r="G97" s="47">
        <v>2491434</v>
      </c>
      <c r="H97" s="44" t="str">
        <f t="shared" si="22"/>
        <v>N/A</v>
      </c>
      <c r="I97" s="12">
        <v>9.7309999999999999</v>
      </c>
      <c r="J97" s="12">
        <v>19.29</v>
      </c>
      <c r="K97" s="45" t="s">
        <v>736</v>
      </c>
      <c r="L97" s="9" t="str">
        <f t="shared" si="19"/>
        <v>Yes</v>
      </c>
    </row>
    <row r="98" spans="1:12" x14ac:dyDescent="0.25">
      <c r="A98" s="2" t="s">
        <v>518</v>
      </c>
      <c r="B98" s="35" t="s">
        <v>213</v>
      </c>
      <c r="C98" s="36">
        <v>53</v>
      </c>
      <c r="D98" s="44" t="str">
        <f t="shared" si="20"/>
        <v>N/A</v>
      </c>
      <c r="E98" s="36">
        <v>62</v>
      </c>
      <c r="F98" s="44" t="str">
        <f t="shared" si="21"/>
        <v>N/A</v>
      </c>
      <c r="G98" s="36">
        <v>143</v>
      </c>
      <c r="H98" s="44" t="str">
        <f t="shared" si="22"/>
        <v>N/A</v>
      </c>
      <c r="I98" s="12">
        <v>16.98</v>
      </c>
      <c r="J98" s="12">
        <v>130.6</v>
      </c>
      <c r="K98" s="45" t="s">
        <v>736</v>
      </c>
      <c r="L98" s="9" t="str">
        <f t="shared" si="19"/>
        <v>No</v>
      </c>
    </row>
    <row r="99" spans="1:12" x14ac:dyDescent="0.25">
      <c r="A99" s="2" t="s">
        <v>1176</v>
      </c>
      <c r="B99" s="35" t="s">
        <v>213</v>
      </c>
      <c r="C99" s="47">
        <v>35911.603774000003</v>
      </c>
      <c r="D99" s="44" t="str">
        <f t="shared" si="20"/>
        <v>N/A</v>
      </c>
      <c r="E99" s="47">
        <v>33686</v>
      </c>
      <c r="F99" s="44" t="str">
        <f t="shared" si="21"/>
        <v>N/A</v>
      </c>
      <c r="G99" s="47">
        <v>17422.615385000001</v>
      </c>
      <c r="H99" s="44" t="str">
        <f t="shared" si="22"/>
        <v>N/A</v>
      </c>
      <c r="I99" s="12">
        <v>-6.2</v>
      </c>
      <c r="J99" s="12">
        <v>-48.3</v>
      </c>
      <c r="K99" s="45" t="s">
        <v>736</v>
      </c>
      <c r="L99" s="9" t="str">
        <f t="shared" si="19"/>
        <v>No</v>
      </c>
    </row>
    <row r="100" spans="1:12" ht="25" x14ac:dyDescent="0.25">
      <c r="A100" s="2" t="s">
        <v>1177</v>
      </c>
      <c r="B100" s="35" t="s">
        <v>213</v>
      </c>
      <c r="C100" s="47">
        <v>0</v>
      </c>
      <c r="D100" s="44" t="str">
        <f t="shared" si="20"/>
        <v>N/A</v>
      </c>
      <c r="E100" s="47">
        <v>0</v>
      </c>
      <c r="F100" s="44" t="str">
        <f t="shared" si="21"/>
        <v>N/A</v>
      </c>
      <c r="G100" s="47">
        <v>0</v>
      </c>
      <c r="H100" s="44" t="str">
        <f t="shared" si="22"/>
        <v>N/A</v>
      </c>
      <c r="I100" s="12" t="s">
        <v>1745</v>
      </c>
      <c r="J100" s="12" t="s">
        <v>1745</v>
      </c>
      <c r="K100" s="45" t="s">
        <v>736</v>
      </c>
      <c r="L100" s="9" t="str">
        <f t="shared" si="19"/>
        <v>N/A</v>
      </c>
    </row>
    <row r="101" spans="1:12" x14ac:dyDescent="0.25">
      <c r="A101" s="2" t="s">
        <v>519</v>
      </c>
      <c r="B101" s="35" t="s">
        <v>213</v>
      </c>
      <c r="C101" s="36">
        <v>0</v>
      </c>
      <c r="D101" s="44" t="str">
        <f t="shared" si="20"/>
        <v>N/A</v>
      </c>
      <c r="E101" s="36">
        <v>0</v>
      </c>
      <c r="F101" s="44" t="str">
        <f t="shared" si="21"/>
        <v>N/A</v>
      </c>
      <c r="G101" s="36">
        <v>0</v>
      </c>
      <c r="H101" s="44" t="str">
        <f t="shared" si="22"/>
        <v>N/A</v>
      </c>
      <c r="I101" s="12" t="s">
        <v>1745</v>
      </c>
      <c r="J101" s="12" t="s">
        <v>1745</v>
      </c>
      <c r="K101" s="45" t="s">
        <v>736</v>
      </c>
      <c r="L101" s="9" t="str">
        <f t="shared" si="19"/>
        <v>N/A</v>
      </c>
    </row>
    <row r="102" spans="1:12" ht="25" x14ac:dyDescent="0.25">
      <c r="A102" s="2" t="s">
        <v>1178</v>
      </c>
      <c r="B102" s="35" t="s">
        <v>213</v>
      </c>
      <c r="C102" s="47" t="s">
        <v>1745</v>
      </c>
      <c r="D102" s="44" t="str">
        <f t="shared" si="20"/>
        <v>N/A</v>
      </c>
      <c r="E102" s="47" t="s">
        <v>1745</v>
      </c>
      <c r="F102" s="44" t="str">
        <f t="shared" si="21"/>
        <v>N/A</v>
      </c>
      <c r="G102" s="47" t="s">
        <v>1745</v>
      </c>
      <c r="H102" s="44" t="str">
        <f t="shared" si="22"/>
        <v>N/A</v>
      </c>
      <c r="I102" s="12" t="s">
        <v>1745</v>
      </c>
      <c r="J102" s="12" t="s">
        <v>1745</v>
      </c>
      <c r="K102" s="45" t="s">
        <v>736</v>
      </c>
      <c r="L102" s="9" t="str">
        <f t="shared" si="19"/>
        <v>N/A</v>
      </c>
    </row>
    <row r="103" spans="1:12" ht="25" x14ac:dyDescent="0.25">
      <c r="A103" s="65" t="s">
        <v>1179</v>
      </c>
      <c r="B103" s="35" t="s">
        <v>213</v>
      </c>
      <c r="C103" s="47">
        <v>0</v>
      </c>
      <c r="D103" s="44" t="str">
        <f t="shared" si="20"/>
        <v>N/A</v>
      </c>
      <c r="E103" s="47">
        <v>0</v>
      </c>
      <c r="F103" s="44" t="str">
        <f t="shared" si="21"/>
        <v>N/A</v>
      </c>
      <c r="G103" s="47">
        <v>0</v>
      </c>
      <c r="H103" s="44" t="str">
        <f t="shared" si="22"/>
        <v>N/A</v>
      </c>
      <c r="I103" s="12" t="s">
        <v>1745</v>
      </c>
      <c r="J103" s="12" t="s">
        <v>1745</v>
      </c>
      <c r="K103" s="45" t="s">
        <v>736</v>
      </c>
      <c r="L103" s="9" t="str">
        <f t="shared" si="19"/>
        <v>N/A</v>
      </c>
    </row>
    <row r="104" spans="1:12" ht="25" x14ac:dyDescent="0.25">
      <c r="A104" s="2" t="s">
        <v>520</v>
      </c>
      <c r="B104" s="35" t="s">
        <v>213</v>
      </c>
      <c r="C104" s="36">
        <v>0</v>
      </c>
      <c r="D104" s="44" t="str">
        <f t="shared" si="20"/>
        <v>N/A</v>
      </c>
      <c r="E104" s="36">
        <v>0</v>
      </c>
      <c r="F104" s="44" t="str">
        <f t="shared" si="21"/>
        <v>N/A</v>
      </c>
      <c r="G104" s="36">
        <v>0</v>
      </c>
      <c r="H104" s="44" t="str">
        <f t="shared" si="22"/>
        <v>N/A</v>
      </c>
      <c r="I104" s="12" t="s">
        <v>1745</v>
      </c>
      <c r="J104" s="12" t="s">
        <v>1745</v>
      </c>
      <c r="K104" s="45" t="s">
        <v>736</v>
      </c>
      <c r="L104" s="9" t="str">
        <f t="shared" si="19"/>
        <v>N/A</v>
      </c>
    </row>
    <row r="105" spans="1:12" ht="25" x14ac:dyDescent="0.25">
      <c r="A105" s="2" t="s">
        <v>1180</v>
      </c>
      <c r="B105" s="35" t="s">
        <v>213</v>
      </c>
      <c r="C105" s="47" t="s">
        <v>1745</v>
      </c>
      <c r="D105" s="44" t="str">
        <f t="shared" si="20"/>
        <v>N/A</v>
      </c>
      <c r="E105" s="47" t="s">
        <v>1745</v>
      </c>
      <c r="F105" s="44" t="str">
        <f t="shared" si="21"/>
        <v>N/A</v>
      </c>
      <c r="G105" s="47" t="s">
        <v>1745</v>
      </c>
      <c r="H105" s="44" t="str">
        <f t="shared" si="22"/>
        <v>N/A</v>
      </c>
      <c r="I105" s="12" t="s">
        <v>1745</v>
      </c>
      <c r="J105" s="12" t="s">
        <v>1745</v>
      </c>
      <c r="K105" s="45" t="s">
        <v>736</v>
      </c>
      <c r="L105" s="9" t="str">
        <f t="shared" si="19"/>
        <v>N/A</v>
      </c>
    </row>
    <row r="106" spans="1:12" ht="25" x14ac:dyDescent="0.25">
      <c r="A106" s="2" t="s">
        <v>1181</v>
      </c>
      <c r="B106" s="35" t="s">
        <v>213</v>
      </c>
      <c r="C106" s="47">
        <v>52056284</v>
      </c>
      <c r="D106" s="44" t="str">
        <f t="shared" si="20"/>
        <v>N/A</v>
      </c>
      <c r="E106" s="47">
        <v>61613198</v>
      </c>
      <c r="F106" s="44" t="str">
        <f t="shared" si="21"/>
        <v>N/A</v>
      </c>
      <c r="G106" s="47">
        <v>71760433</v>
      </c>
      <c r="H106" s="44" t="str">
        <f t="shared" si="22"/>
        <v>N/A</v>
      </c>
      <c r="I106" s="12">
        <v>18.36</v>
      </c>
      <c r="J106" s="12">
        <v>16.47</v>
      </c>
      <c r="K106" s="45" t="s">
        <v>736</v>
      </c>
      <c r="L106" s="9" t="str">
        <f t="shared" si="19"/>
        <v>Yes</v>
      </c>
    </row>
    <row r="107" spans="1:12" x14ac:dyDescent="0.25">
      <c r="A107" s="2" t="s">
        <v>521</v>
      </c>
      <c r="B107" s="35" t="s">
        <v>213</v>
      </c>
      <c r="C107" s="36">
        <v>1511</v>
      </c>
      <c r="D107" s="44" t="str">
        <f t="shared" si="20"/>
        <v>N/A</v>
      </c>
      <c r="E107" s="36">
        <v>1882</v>
      </c>
      <c r="F107" s="44" t="str">
        <f t="shared" si="21"/>
        <v>N/A</v>
      </c>
      <c r="G107" s="36">
        <v>1978</v>
      </c>
      <c r="H107" s="44" t="str">
        <f t="shared" si="22"/>
        <v>N/A</v>
      </c>
      <c r="I107" s="12">
        <v>24.55</v>
      </c>
      <c r="J107" s="12">
        <v>5.101</v>
      </c>
      <c r="K107" s="45" t="s">
        <v>736</v>
      </c>
      <c r="L107" s="9" t="str">
        <f t="shared" si="19"/>
        <v>Yes</v>
      </c>
    </row>
    <row r="108" spans="1:12" ht="25" x14ac:dyDescent="0.25">
      <c r="A108" s="2" t="s">
        <v>1182</v>
      </c>
      <c r="B108" s="35" t="s">
        <v>213</v>
      </c>
      <c r="C108" s="47">
        <v>34451.544672000004</v>
      </c>
      <c r="D108" s="44" t="str">
        <f t="shared" si="20"/>
        <v>N/A</v>
      </c>
      <c r="E108" s="47">
        <v>32738.149840999999</v>
      </c>
      <c r="F108" s="44" t="str">
        <f t="shared" si="21"/>
        <v>N/A</v>
      </c>
      <c r="G108" s="47">
        <v>36279.288675000003</v>
      </c>
      <c r="H108" s="44" t="str">
        <f t="shared" si="22"/>
        <v>N/A</v>
      </c>
      <c r="I108" s="12">
        <v>-4.97</v>
      </c>
      <c r="J108" s="12">
        <v>10.82</v>
      </c>
      <c r="K108" s="45" t="s">
        <v>736</v>
      </c>
      <c r="L108" s="9" t="str">
        <f t="shared" si="19"/>
        <v>Yes</v>
      </c>
    </row>
    <row r="109" spans="1:12" x14ac:dyDescent="0.25">
      <c r="A109" s="2" t="s">
        <v>1183</v>
      </c>
      <c r="B109" s="35" t="s">
        <v>213</v>
      </c>
      <c r="C109" s="47">
        <v>500786</v>
      </c>
      <c r="D109" s="44" t="str">
        <f t="shared" si="20"/>
        <v>N/A</v>
      </c>
      <c r="E109" s="47">
        <v>611522</v>
      </c>
      <c r="F109" s="44" t="str">
        <f t="shared" si="21"/>
        <v>N/A</v>
      </c>
      <c r="G109" s="47">
        <v>638281</v>
      </c>
      <c r="H109" s="44" t="str">
        <f t="shared" si="22"/>
        <v>N/A</v>
      </c>
      <c r="I109" s="12">
        <v>22.11</v>
      </c>
      <c r="J109" s="12">
        <v>4.3760000000000003</v>
      </c>
      <c r="K109" s="45" t="s">
        <v>736</v>
      </c>
      <c r="L109" s="9" t="str">
        <f t="shared" si="19"/>
        <v>Yes</v>
      </c>
    </row>
    <row r="110" spans="1:12" x14ac:dyDescent="0.25">
      <c r="A110" s="2" t="s">
        <v>522</v>
      </c>
      <c r="B110" s="35" t="s">
        <v>213</v>
      </c>
      <c r="C110" s="36">
        <v>86</v>
      </c>
      <c r="D110" s="44" t="str">
        <f t="shared" si="20"/>
        <v>N/A</v>
      </c>
      <c r="E110" s="36">
        <v>103</v>
      </c>
      <c r="F110" s="44" t="str">
        <f t="shared" si="21"/>
        <v>N/A</v>
      </c>
      <c r="G110" s="36">
        <v>123</v>
      </c>
      <c r="H110" s="44" t="str">
        <f t="shared" si="22"/>
        <v>N/A</v>
      </c>
      <c r="I110" s="12">
        <v>19.77</v>
      </c>
      <c r="J110" s="12">
        <v>19.420000000000002</v>
      </c>
      <c r="K110" s="45" t="s">
        <v>736</v>
      </c>
      <c r="L110" s="9" t="str">
        <f t="shared" si="19"/>
        <v>Yes</v>
      </c>
    </row>
    <row r="111" spans="1:12" ht="25" x14ac:dyDescent="0.25">
      <c r="A111" s="2" t="s">
        <v>1184</v>
      </c>
      <c r="B111" s="35" t="s">
        <v>213</v>
      </c>
      <c r="C111" s="47">
        <v>5823.0930232999999</v>
      </c>
      <c r="D111" s="44" t="str">
        <f t="shared" si="20"/>
        <v>N/A</v>
      </c>
      <c r="E111" s="47">
        <v>5937.1067960999999</v>
      </c>
      <c r="F111" s="44" t="str">
        <f t="shared" si="21"/>
        <v>N/A</v>
      </c>
      <c r="G111" s="47">
        <v>5189.2764227999996</v>
      </c>
      <c r="H111" s="44" t="str">
        <f t="shared" si="22"/>
        <v>N/A</v>
      </c>
      <c r="I111" s="12">
        <v>1.958</v>
      </c>
      <c r="J111" s="12">
        <v>-12.6</v>
      </c>
      <c r="K111" s="45" t="s">
        <v>736</v>
      </c>
      <c r="L111" s="9" t="str">
        <f t="shared" si="19"/>
        <v>Yes</v>
      </c>
    </row>
    <row r="112" spans="1:12" ht="25" x14ac:dyDescent="0.25">
      <c r="A112" s="2" t="s">
        <v>1185</v>
      </c>
      <c r="B112" s="35" t="s">
        <v>213</v>
      </c>
      <c r="C112" s="47">
        <v>380586</v>
      </c>
      <c r="D112" s="44" t="str">
        <f t="shared" si="20"/>
        <v>N/A</v>
      </c>
      <c r="E112" s="47">
        <v>467339</v>
      </c>
      <c r="F112" s="44" t="str">
        <f t="shared" si="21"/>
        <v>N/A</v>
      </c>
      <c r="G112" s="47">
        <v>307002</v>
      </c>
      <c r="H112" s="44" t="str">
        <f t="shared" si="22"/>
        <v>N/A</v>
      </c>
      <c r="I112" s="12">
        <v>22.79</v>
      </c>
      <c r="J112" s="12">
        <v>-34.299999999999997</v>
      </c>
      <c r="K112" s="45" t="s">
        <v>736</v>
      </c>
      <c r="L112" s="9" t="str">
        <f t="shared" si="19"/>
        <v>No</v>
      </c>
    </row>
    <row r="113" spans="1:12" x14ac:dyDescent="0.25">
      <c r="A113" s="2" t="s">
        <v>523</v>
      </c>
      <c r="B113" s="35" t="s">
        <v>213</v>
      </c>
      <c r="C113" s="36">
        <v>722</v>
      </c>
      <c r="D113" s="44" t="str">
        <f t="shared" si="20"/>
        <v>N/A</v>
      </c>
      <c r="E113" s="36">
        <v>39</v>
      </c>
      <c r="F113" s="44" t="str">
        <f t="shared" si="21"/>
        <v>N/A</v>
      </c>
      <c r="G113" s="36">
        <v>40</v>
      </c>
      <c r="H113" s="44" t="str">
        <f t="shared" si="22"/>
        <v>N/A</v>
      </c>
      <c r="I113" s="12">
        <v>-94.6</v>
      </c>
      <c r="J113" s="12">
        <v>2.5640000000000001</v>
      </c>
      <c r="K113" s="45" t="s">
        <v>736</v>
      </c>
      <c r="L113" s="9" t="str">
        <f t="shared" si="19"/>
        <v>Yes</v>
      </c>
    </row>
    <row r="114" spans="1:12" ht="25" x14ac:dyDescent="0.25">
      <c r="A114" s="2" t="s">
        <v>1186</v>
      </c>
      <c r="B114" s="35" t="s">
        <v>213</v>
      </c>
      <c r="C114" s="47">
        <v>527.12742381999999</v>
      </c>
      <c r="D114" s="44" t="str">
        <f t="shared" si="20"/>
        <v>N/A</v>
      </c>
      <c r="E114" s="47">
        <v>11983.051282</v>
      </c>
      <c r="F114" s="44" t="str">
        <f t="shared" si="21"/>
        <v>N/A</v>
      </c>
      <c r="G114" s="47">
        <v>7675.05</v>
      </c>
      <c r="H114" s="44" t="str">
        <f t="shared" si="22"/>
        <v>N/A</v>
      </c>
      <c r="I114" s="12">
        <v>2173</v>
      </c>
      <c r="J114" s="12">
        <v>-36</v>
      </c>
      <c r="K114" s="45" t="s">
        <v>736</v>
      </c>
      <c r="L114" s="9" t="str">
        <f t="shared" si="19"/>
        <v>No</v>
      </c>
    </row>
    <row r="115" spans="1:12" ht="25" x14ac:dyDescent="0.25">
      <c r="A115" s="2" t="s">
        <v>1187</v>
      </c>
      <c r="B115" s="35" t="s">
        <v>213</v>
      </c>
      <c r="C115" s="47">
        <v>206866</v>
      </c>
      <c r="D115" s="44" t="str">
        <f t="shared" ref="D115:D146" si="23">IF($B115="N/A","N/A",IF(C115&gt;10,"No",IF(C115&lt;-10,"No","Yes")))</f>
        <v>N/A</v>
      </c>
      <c r="E115" s="47">
        <v>312589</v>
      </c>
      <c r="F115" s="44" t="str">
        <f t="shared" ref="F115:F146" si="24">IF($B115="N/A","N/A",IF(E115&gt;10,"No",IF(E115&lt;-10,"No","Yes")))</f>
        <v>N/A</v>
      </c>
      <c r="G115" s="47">
        <v>296891</v>
      </c>
      <c r="H115" s="44" t="str">
        <f t="shared" ref="H115:H146" si="25">IF($B115="N/A","N/A",IF(G115&gt;10,"No",IF(G115&lt;-10,"No","Yes")))</f>
        <v>N/A</v>
      </c>
      <c r="I115" s="12">
        <v>51.11</v>
      </c>
      <c r="J115" s="12">
        <v>-5.0199999999999996</v>
      </c>
      <c r="K115" s="45" t="s">
        <v>736</v>
      </c>
      <c r="L115" s="9" t="str">
        <f t="shared" si="19"/>
        <v>Yes</v>
      </c>
    </row>
    <row r="116" spans="1:12" ht="25" x14ac:dyDescent="0.25">
      <c r="A116" s="2" t="s">
        <v>524</v>
      </c>
      <c r="B116" s="35" t="s">
        <v>213</v>
      </c>
      <c r="C116" s="36">
        <v>894</v>
      </c>
      <c r="D116" s="44" t="str">
        <f t="shared" si="23"/>
        <v>N/A</v>
      </c>
      <c r="E116" s="36">
        <v>1079</v>
      </c>
      <c r="F116" s="44" t="str">
        <f t="shared" si="24"/>
        <v>N/A</v>
      </c>
      <c r="G116" s="36">
        <v>923</v>
      </c>
      <c r="H116" s="44" t="str">
        <f t="shared" si="25"/>
        <v>N/A</v>
      </c>
      <c r="I116" s="12">
        <v>20.69</v>
      </c>
      <c r="J116" s="12">
        <v>-14.5</v>
      </c>
      <c r="K116" s="45" t="s">
        <v>736</v>
      </c>
      <c r="L116" s="9" t="str">
        <f t="shared" si="19"/>
        <v>Yes</v>
      </c>
    </row>
    <row r="117" spans="1:12" ht="25" x14ac:dyDescent="0.25">
      <c r="A117" s="2" t="s">
        <v>1188</v>
      </c>
      <c r="B117" s="35" t="s">
        <v>213</v>
      </c>
      <c r="C117" s="47">
        <v>231.39373602000001</v>
      </c>
      <c r="D117" s="44" t="str">
        <f t="shared" si="23"/>
        <v>N/A</v>
      </c>
      <c r="E117" s="47">
        <v>289.70250232000001</v>
      </c>
      <c r="F117" s="44" t="str">
        <f t="shared" si="24"/>
        <v>N/A</v>
      </c>
      <c r="G117" s="47">
        <v>321.65872156</v>
      </c>
      <c r="H117" s="44" t="str">
        <f t="shared" si="25"/>
        <v>N/A</v>
      </c>
      <c r="I117" s="12">
        <v>25.2</v>
      </c>
      <c r="J117" s="12">
        <v>11.03</v>
      </c>
      <c r="K117" s="45" t="s">
        <v>736</v>
      </c>
      <c r="L117" s="9" t="str">
        <f t="shared" si="19"/>
        <v>Yes</v>
      </c>
    </row>
    <row r="118" spans="1:12" ht="25" x14ac:dyDescent="0.25">
      <c r="A118" s="2" t="s">
        <v>1189</v>
      </c>
      <c r="B118" s="35" t="s">
        <v>213</v>
      </c>
      <c r="C118" s="47">
        <v>0</v>
      </c>
      <c r="D118" s="44" t="str">
        <f t="shared" si="23"/>
        <v>N/A</v>
      </c>
      <c r="E118" s="47">
        <v>0</v>
      </c>
      <c r="F118" s="44" t="str">
        <f t="shared" si="24"/>
        <v>N/A</v>
      </c>
      <c r="G118" s="47">
        <v>0</v>
      </c>
      <c r="H118" s="44" t="str">
        <f t="shared" si="25"/>
        <v>N/A</v>
      </c>
      <c r="I118" s="12" t="s">
        <v>1745</v>
      </c>
      <c r="J118" s="12" t="s">
        <v>1745</v>
      </c>
      <c r="K118" s="45" t="s">
        <v>736</v>
      </c>
      <c r="L118" s="9" t="str">
        <f t="shared" si="19"/>
        <v>N/A</v>
      </c>
    </row>
    <row r="119" spans="1:12" ht="25" x14ac:dyDescent="0.25">
      <c r="A119" s="2" t="s">
        <v>525</v>
      </c>
      <c r="B119" s="35" t="s">
        <v>213</v>
      </c>
      <c r="C119" s="36">
        <v>0</v>
      </c>
      <c r="D119" s="44" t="str">
        <f t="shared" si="23"/>
        <v>N/A</v>
      </c>
      <c r="E119" s="36">
        <v>0</v>
      </c>
      <c r="F119" s="44" t="str">
        <f t="shared" si="24"/>
        <v>N/A</v>
      </c>
      <c r="G119" s="36">
        <v>0</v>
      </c>
      <c r="H119" s="44" t="str">
        <f t="shared" si="25"/>
        <v>N/A</v>
      </c>
      <c r="I119" s="12" t="s">
        <v>1745</v>
      </c>
      <c r="J119" s="12" t="s">
        <v>1745</v>
      </c>
      <c r="K119" s="45" t="s">
        <v>736</v>
      </c>
      <c r="L119" s="9" t="str">
        <f t="shared" si="19"/>
        <v>N/A</v>
      </c>
    </row>
    <row r="120" spans="1:12" ht="25" x14ac:dyDescent="0.25">
      <c r="A120" s="2" t="s">
        <v>1190</v>
      </c>
      <c r="B120" s="35" t="s">
        <v>213</v>
      </c>
      <c r="C120" s="47" t="s">
        <v>1745</v>
      </c>
      <c r="D120" s="44" t="str">
        <f t="shared" si="23"/>
        <v>N/A</v>
      </c>
      <c r="E120" s="47" t="s">
        <v>1745</v>
      </c>
      <c r="F120" s="44" t="str">
        <f t="shared" si="24"/>
        <v>N/A</v>
      </c>
      <c r="G120" s="47" t="s">
        <v>1745</v>
      </c>
      <c r="H120" s="44" t="str">
        <f t="shared" si="25"/>
        <v>N/A</v>
      </c>
      <c r="I120" s="12" t="s">
        <v>1745</v>
      </c>
      <c r="J120" s="12" t="s">
        <v>1745</v>
      </c>
      <c r="K120" s="45" t="s">
        <v>736</v>
      </c>
      <c r="L120" s="9" t="str">
        <f t="shared" si="19"/>
        <v>N/A</v>
      </c>
    </row>
    <row r="121" spans="1:12" ht="25" x14ac:dyDescent="0.25">
      <c r="A121" s="2" t="s">
        <v>1191</v>
      </c>
      <c r="B121" s="35" t="s">
        <v>213</v>
      </c>
      <c r="C121" s="47">
        <v>304789</v>
      </c>
      <c r="D121" s="44" t="str">
        <f t="shared" si="23"/>
        <v>N/A</v>
      </c>
      <c r="E121" s="47">
        <v>242224</v>
      </c>
      <c r="F121" s="44" t="str">
        <f t="shared" si="24"/>
        <v>N/A</v>
      </c>
      <c r="G121" s="47">
        <v>218953</v>
      </c>
      <c r="H121" s="44" t="str">
        <f t="shared" si="25"/>
        <v>N/A</v>
      </c>
      <c r="I121" s="12">
        <v>-20.5</v>
      </c>
      <c r="J121" s="12">
        <v>-9.61</v>
      </c>
      <c r="K121" s="45" t="s">
        <v>736</v>
      </c>
      <c r="L121" s="9" t="str">
        <f t="shared" si="19"/>
        <v>Yes</v>
      </c>
    </row>
    <row r="122" spans="1:12" x14ac:dyDescent="0.25">
      <c r="A122" s="2" t="s">
        <v>526</v>
      </c>
      <c r="B122" s="35" t="s">
        <v>213</v>
      </c>
      <c r="C122" s="36">
        <v>65</v>
      </c>
      <c r="D122" s="44" t="str">
        <f t="shared" si="23"/>
        <v>N/A</v>
      </c>
      <c r="E122" s="36">
        <v>74</v>
      </c>
      <c r="F122" s="44" t="str">
        <f t="shared" si="24"/>
        <v>N/A</v>
      </c>
      <c r="G122" s="36">
        <v>81</v>
      </c>
      <c r="H122" s="44" t="str">
        <f t="shared" si="25"/>
        <v>N/A</v>
      </c>
      <c r="I122" s="12">
        <v>13.85</v>
      </c>
      <c r="J122" s="12">
        <v>9.4589999999999996</v>
      </c>
      <c r="K122" s="45" t="s">
        <v>736</v>
      </c>
      <c r="L122" s="9" t="str">
        <f t="shared" si="19"/>
        <v>Yes</v>
      </c>
    </row>
    <row r="123" spans="1:12" ht="25" x14ac:dyDescent="0.25">
      <c r="A123" s="2" t="s">
        <v>1192</v>
      </c>
      <c r="B123" s="35" t="s">
        <v>213</v>
      </c>
      <c r="C123" s="47">
        <v>4689.0615385000001</v>
      </c>
      <c r="D123" s="44" t="str">
        <f t="shared" si="23"/>
        <v>N/A</v>
      </c>
      <c r="E123" s="47">
        <v>3273.2972973000001</v>
      </c>
      <c r="F123" s="44" t="str">
        <f t="shared" si="24"/>
        <v>N/A</v>
      </c>
      <c r="G123" s="47">
        <v>2703.1234568</v>
      </c>
      <c r="H123" s="44" t="str">
        <f t="shared" si="25"/>
        <v>N/A</v>
      </c>
      <c r="I123" s="12">
        <v>-30.2</v>
      </c>
      <c r="J123" s="12">
        <v>-17.399999999999999</v>
      </c>
      <c r="K123" s="45" t="s">
        <v>736</v>
      </c>
      <c r="L123" s="9" t="str">
        <f t="shared" si="19"/>
        <v>Yes</v>
      </c>
    </row>
    <row r="124" spans="1:12" ht="25" x14ac:dyDescent="0.25">
      <c r="A124" s="2" t="s">
        <v>1193</v>
      </c>
      <c r="B124" s="35" t="s">
        <v>213</v>
      </c>
      <c r="C124" s="47">
        <v>5943</v>
      </c>
      <c r="D124" s="44" t="str">
        <f t="shared" si="23"/>
        <v>N/A</v>
      </c>
      <c r="E124" s="47">
        <v>1421</v>
      </c>
      <c r="F124" s="44" t="str">
        <f t="shared" si="24"/>
        <v>N/A</v>
      </c>
      <c r="G124" s="47">
        <v>1529</v>
      </c>
      <c r="H124" s="44" t="str">
        <f t="shared" si="25"/>
        <v>N/A</v>
      </c>
      <c r="I124" s="12">
        <v>-76.099999999999994</v>
      </c>
      <c r="J124" s="12">
        <v>7.6</v>
      </c>
      <c r="K124" s="45" t="s">
        <v>736</v>
      </c>
      <c r="L124" s="9" t="str">
        <f t="shared" si="19"/>
        <v>Yes</v>
      </c>
    </row>
    <row r="125" spans="1:12" ht="25" x14ac:dyDescent="0.25">
      <c r="A125" s="2" t="s">
        <v>527</v>
      </c>
      <c r="B125" s="35" t="s">
        <v>213</v>
      </c>
      <c r="C125" s="36">
        <v>11</v>
      </c>
      <c r="D125" s="44" t="str">
        <f t="shared" si="23"/>
        <v>N/A</v>
      </c>
      <c r="E125" s="36">
        <v>11</v>
      </c>
      <c r="F125" s="44" t="str">
        <f t="shared" si="24"/>
        <v>N/A</v>
      </c>
      <c r="G125" s="36">
        <v>11</v>
      </c>
      <c r="H125" s="44" t="str">
        <f t="shared" si="25"/>
        <v>N/A</v>
      </c>
      <c r="I125" s="12">
        <v>-75</v>
      </c>
      <c r="J125" s="12">
        <v>100</v>
      </c>
      <c r="K125" s="45" t="s">
        <v>736</v>
      </c>
      <c r="L125" s="9" t="str">
        <f t="shared" si="19"/>
        <v>No</v>
      </c>
    </row>
    <row r="126" spans="1:12" ht="25" x14ac:dyDescent="0.25">
      <c r="A126" s="2" t="s">
        <v>1194</v>
      </c>
      <c r="B126" s="35" t="s">
        <v>213</v>
      </c>
      <c r="C126" s="47">
        <v>1485.75</v>
      </c>
      <c r="D126" s="44" t="str">
        <f t="shared" si="23"/>
        <v>N/A</v>
      </c>
      <c r="E126" s="47">
        <v>1421</v>
      </c>
      <c r="F126" s="44" t="str">
        <f t="shared" si="24"/>
        <v>N/A</v>
      </c>
      <c r="G126" s="47">
        <v>764.5</v>
      </c>
      <c r="H126" s="44" t="str">
        <f t="shared" si="25"/>
        <v>N/A</v>
      </c>
      <c r="I126" s="12">
        <v>-4.3600000000000003</v>
      </c>
      <c r="J126" s="12">
        <v>-46.2</v>
      </c>
      <c r="K126" s="45" t="s">
        <v>736</v>
      </c>
      <c r="L126" s="9" t="str">
        <f t="shared" si="19"/>
        <v>No</v>
      </c>
    </row>
    <row r="127" spans="1:12" ht="25" x14ac:dyDescent="0.25">
      <c r="A127" s="2" t="s">
        <v>1195</v>
      </c>
      <c r="B127" s="35" t="s">
        <v>213</v>
      </c>
      <c r="C127" s="47">
        <v>86822</v>
      </c>
      <c r="D127" s="44" t="str">
        <f t="shared" si="23"/>
        <v>N/A</v>
      </c>
      <c r="E127" s="47">
        <v>88436</v>
      </c>
      <c r="F127" s="44" t="str">
        <f t="shared" si="24"/>
        <v>N/A</v>
      </c>
      <c r="G127" s="47">
        <v>91062</v>
      </c>
      <c r="H127" s="44" t="str">
        <f t="shared" si="25"/>
        <v>N/A</v>
      </c>
      <c r="I127" s="12">
        <v>1.859</v>
      </c>
      <c r="J127" s="12">
        <v>2.9689999999999999</v>
      </c>
      <c r="K127" s="45" t="s">
        <v>736</v>
      </c>
      <c r="L127" s="9" t="str">
        <f t="shared" si="19"/>
        <v>Yes</v>
      </c>
    </row>
    <row r="128" spans="1:12" x14ac:dyDescent="0.25">
      <c r="A128" s="2" t="s">
        <v>528</v>
      </c>
      <c r="B128" s="35" t="s">
        <v>213</v>
      </c>
      <c r="C128" s="36">
        <v>68</v>
      </c>
      <c r="D128" s="44" t="str">
        <f t="shared" si="23"/>
        <v>N/A</v>
      </c>
      <c r="E128" s="36">
        <v>23</v>
      </c>
      <c r="F128" s="44" t="str">
        <f t="shared" si="24"/>
        <v>N/A</v>
      </c>
      <c r="G128" s="36">
        <v>16</v>
      </c>
      <c r="H128" s="44" t="str">
        <f t="shared" si="25"/>
        <v>N/A</v>
      </c>
      <c r="I128" s="12">
        <v>-66.2</v>
      </c>
      <c r="J128" s="12">
        <v>-30.4</v>
      </c>
      <c r="K128" s="45" t="s">
        <v>736</v>
      </c>
      <c r="L128" s="9" t="str">
        <f t="shared" si="19"/>
        <v>No</v>
      </c>
    </row>
    <row r="129" spans="1:12" ht="25" x14ac:dyDescent="0.25">
      <c r="A129" s="2" t="s">
        <v>1196</v>
      </c>
      <c r="B129" s="35" t="s">
        <v>213</v>
      </c>
      <c r="C129" s="47">
        <v>1276.7941175999999</v>
      </c>
      <c r="D129" s="44" t="str">
        <f t="shared" si="23"/>
        <v>N/A</v>
      </c>
      <c r="E129" s="47">
        <v>3845.0434783000001</v>
      </c>
      <c r="F129" s="44" t="str">
        <f t="shared" si="24"/>
        <v>N/A</v>
      </c>
      <c r="G129" s="47">
        <v>5691.375</v>
      </c>
      <c r="H129" s="44" t="str">
        <f t="shared" si="25"/>
        <v>N/A</v>
      </c>
      <c r="I129" s="12">
        <v>201.1</v>
      </c>
      <c r="J129" s="12">
        <v>48.02</v>
      </c>
      <c r="K129" s="45" t="s">
        <v>736</v>
      </c>
      <c r="L129" s="9" t="str">
        <f t="shared" si="19"/>
        <v>No</v>
      </c>
    </row>
    <row r="130" spans="1:12" ht="25" x14ac:dyDescent="0.25">
      <c r="A130" s="2" t="s">
        <v>1197</v>
      </c>
      <c r="B130" s="35" t="s">
        <v>213</v>
      </c>
      <c r="C130" s="47">
        <v>0</v>
      </c>
      <c r="D130" s="44" t="str">
        <f t="shared" si="23"/>
        <v>N/A</v>
      </c>
      <c r="E130" s="47">
        <v>0</v>
      </c>
      <c r="F130" s="44" t="str">
        <f t="shared" si="24"/>
        <v>N/A</v>
      </c>
      <c r="G130" s="47">
        <v>0</v>
      </c>
      <c r="H130" s="44" t="str">
        <f t="shared" si="25"/>
        <v>N/A</v>
      </c>
      <c r="I130" s="12" t="s">
        <v>1745</v>
      </c>
      <c r="J130" s="12" t="s">
        <v>1745</v>
      </c>
      <c r="K130" s="45" t="s">
        <v>736</v>
      </c>
      <c r="L130" s="9" t="str">
        <f t="shared" si="19"/>
        <v>N/A</v>
      </c>
    </row>
    <row r="131" spans="1:12" x14ac:dyDescent="0.25">
      <c r="A131" s="2" t="s">
        <v>529</v>
      </c>
      <c r="B131" s="35" t="s">
        <v>213</v>
      </c>
      <c r="C131" s="36">
        <v>0</v>
      </c>
      <c r="D131" s="44" t="str">
        <f t="shared" si="23"/>
        <v>N/A</v>
      </c>
      <c r="E131" s="36">
        <v>0</v>
      </c>
      <c r="F131" s="44" t="str">
        <f t="shared" si="24"/>
        <v>N/A</v>
      </c>
      <c r="G131" s="36">
        <v>0</v>
      </c>
      <c r="H131" s="44" t="str">
        <f t="shared" si="25"/>
        <v>N/A</v>
      </c>
      <c r="I131" s="12" t="s">
        <v>1745</v>
      </c>
      <c r="J131" s="12" t="s">
        <v>1745</v>
      </c>
      <c r="K131" s="45" t="s">
        <v>736</v>
      </c>
      <c r="L131" s="9" t="str">
        <f t="shared" si="19"/>
        <v>N/A</v>
      </c>
    </row>
    <row r="132" spans="1:12" ht="25" x14ac:dyDescent="0.25">
      <c r="A132" s="2" t="s">
        <v>1198</v>
      </c>
      <c r="B132" s="35" t="s">
        <v>213</v>
      </c>
      <c r="C132" s="47" t="s">
        <v>1745</v>
      </c>
      <c r="D132" s="44" t="str">
        <f t="shared" si="23"/>
        <v>N/A</v>
      </c>
      <c r="E132" s="47" t="s">
        <v>1745</v>
      </c>
      <c r="F132" s="44" t="str">
        <f t="shared" si="24"/>
        <v>N/A</v>
      </c>
      <c r="G132" s="47" t="s">
        <v>1745</v>
      </c>
      <c r="H132" s="44" t="str">
        <f t="shared" si="25"/>
        <v>N/A</v>
      </c>
      <c r="I132" s="12" t="s">
        <v>1745</v>
      </c>
      <c r="J132" s="12" t="s">
        <v>1745</v>
      </c>
      <c r="K132" s="45" t="s">
        <v>736</v>
      </c>
      <c r="L132" s="9" t="str">
        <f t="shared" si="19"/>
        <v>N/A</v>
      </c>
    </row>
    <row r="133" spans="1:12" x14ac:dyDescent="0.25">
      <c r="A133" s="2" t="s">
        <v>1199</v>
      </c>
      <c r="B133" s="35" t="s">
        <v>213</v>
      </c>
      <c r="C133" s="47">
        <v>0</v>
      </c>
      <c r="D133" s="44" t="str">
        <f t="shared" si="23"/>
        <v>N/A</v>
      </c>
      <c r="E133" s="47">
        <v>0</v>
      </c>
      <c r="F133" s="44" t="str">
        <f t="shared" si="24"/>
        <v>N/A</v>
      </c>
      <c r="G133" s="47">
        <v>0</v>
      </c>
      <c r="H133" s="44" t="str">
        <f t="shared" si="25"/>
        <v>N/A</v>
      </c>
      <c r="I133" s="12" t="s">
        <v>1745</v>
      </c>
      <c r="J133" s="12" t="s">
        <v>1745</v>
      </c>
      <c r="K133" s="45" t="s">
        <v>736</v>
      </c>
      <c r="L133" s="9" t="str">
        <f t="shared" si="19"/>
        <v>N/A</v>
      </c>
    </row>
    <row r="134" spans="1:12" x14ac:dyDescent="0.25">
      <c r="A134" s="2" t="s">
        <v>530</v>
      </c>
      <c r="B134" s="35" t="s">
        <v>213</v>
      </c>
      <c r="C134" s="36">
        <v>0</v>
      </c>
      <c r="D134" s="44" t="str">
        <f t="shared" si="23"/>
        <v>N/A</v>
      </c>
      <c r="E134" s="36">
        <v>0</v>
      </c>
      <c r="F134" s="44" t="str">
        <f t="shared" si="24"/>
        <v>N/A</v>
      </c>
      <c r="G134" s="36">
        <v>0</v>
      </c>
      <c r="H134" s="44" t="str">
        <f t="shared" si="25"/>
        <v>N/A</v>
      </c>
      <c r="I134" s="12" t="s">
        <v>1745</v>
      </c>
      <c r="J134" s="12" t="s">
        <v>1745</v>
      </c>
      <c r="K134" s="45" t="s">
        <v>736</v>
      </c>
      <c r="L134" s="9" t="str">
        <f t="shared" si="19"/>
        <v>N/A</v>
      </c>
    </row>
    <row r="135" spans="1:12" x14ac:dyDescent="0.25">
      <c r="A135" s="2" t="s">
        <v>1200</v>
      </c>
      <c r="B135" s="35" t="s">
        <v>213</v>
      </c>
      <c r="C135" s="47" t="s">
        <v>1745</v>
      </c>
      <c r="D135" s="44" t="str">
        <f t="shared" si="23"/>
        <v>N/A</v>
      </c>
      <c r="E135" s="47" t="s">
        <v>1745</v>
      </c>
      <c r="F135" s="44" t="str">
        <f t="shared" si="24"/>
        <v>N/A</v>
      </c>
      <c r="G135" s="47" t="s">
        <v>1745</v>
      </c>
      <c r="H135" s="44" t="str">
        <f t="shared" si="25"/>
        <v>N/A</v>
      </c>
      <c r="I135" s="12" t="s">
        <v>1745</v>
      </c>
      <c r="J135" s="12" t="s">
        <v>1745</v>
      </c>
      <c r="K135" s="45" t="s">
        <v>736</v>
      </c>
      <c r="L135" s="9" t="str">
        <f t="shared" si="19"/>
        <v>N/A</v>
      </c>
    </row>
    <row r="136" spans="1:12" x14ac:dyDescent="0.25">
      <c r="A136" s="2" t="s">
        <v>1201</v>
      </c>
      <c r="B136" s="35" t="s">
        <v>213</v>
      </c>
      <c r="C136" s="47">
        <v>0</v>
      </c>
      <c r="D136" s="44" t="str">
        <f t="shared" si="23"/>
        <v>N/A</v>
      </c>
      <c r="E136" s="47">
        <v>0</v>
      </c>
      <c r="F136" s="44" t="str">
        <f t="shared" si="24"/>
        <v>N/A</v>
      </c>
      <c r="G136" s="47">
        <v>0</v>
      </c>
      <c r="H136" s="44" t="str">
        <f t="shared" si="25"/>
        <v>N/A</v>
      </c>
      <c r="I136" s="12" t="s">
        <v>1745</v>
      </c>
      <c r="J136" s="12" t="s">
        <v>1745</v>
      </c>
      <c r="K136" s="45" t="s">
        <v>736</v>
      </c>
      <c r="L136" s="9" t="str">
        <f t="shared" si="19"/>
        <v>N/A</v>
      </c>
    </row>
    <row r="137" spans="1:12" x14ac:dyDescent="0.25">
      <c r="A137" s="2" t="s">
        <v>531</v>
      </c>
      <c r="B137" s="35" t="s">
        <v>213</v>
      </c>
      <c r="C137" s="36">
        <v>0</v>
      </c>
      <c r="D137" s="44" t="str">
        <f t="shared" si="23"/>
        <v>N/A</v>
      </c>
      <c r="E137" s="36">
        <v>0</v>
      </c>
      <c r="F137" s="44" t="str">
        <f t="shared" si="24"/>
        <v>N/A</v>
      </c>
      <c r="G137" s="36">
        <v>0</v>
      </c>
      <c r="H137" s="44" t="str">
        <f t="shared" si="25"/>
        <v>N/A</v>
      </c>
      <c r="I137" s="12" t="s">
        <v>1745</v>
      </c>
      <c r="J137" s="12" t="s">
        <v>1745</v>
      </c>
      <c r="K137" s="45" t="s">
        <v>736</v>
      </c>
      <c r="L137" s="9" t="str">
        <f t="shared" si="19"/>
        <v>N/A</v>
      </c>
    </row>
    <row r="138" spans="1:12" x14ac:dyDescent="0.25">
      <c r="A138" s="2" t="s">
        <v>1202</v>
      </c>
      <c r="B138" s="35" t="s">
        <v>213</v>
      </c>
      <c r="C138" s="47" t="s">
        <v>1745</v>
      </c>
      <c r="D138" s="44" t="str">
        <f t="shared" si="23"/>
        <v>N/A</v>
      </c>
      <c r="E138" s="47" t="s">
        <v>1745</v>
      </c>
      <c r="F138" s="44" t="str">
        <f t="shared" si="24"/>
        <v>N/A</v>
      </c>
      <c r="G138" s="47" t="s">
        <v>1745</v>
      </c>
      <c r="H138" s="44" t="str">
        <f t="shared" si="25"/>
        <v>N/A</v>
      </c>
      <c r="I138" s="12" t="s">
        <v>1745</v>
      </c>
      <c r="J138" s="12" t="s">
        <v>1745</v>
      </c>
      <c r="K138" s="45" t="s">
        <v>736</v>
      </c>
      <c r="L138" s="9" t="str">
        <f t="shared" si="19"/>
        <v>N/A</v>
      </c>
    </row>
    <row r="139" spans="1:12" x14ac:dyDescent="0.25">
      <c r="A139" s="58" t="s">
        <v>404</v>
      </c>
      <c r="B139" s="14" t="s">
        <v>213</v>
      </c>
      <c r="C139" s="14">
        <v>1429603805</v>
      </c>
      <c r="D139" s="11" t="str">
        <f t="shared" si="23"/>
        <v>N/A</v>
      </c>
      <c r="E139" s="14">
        <v>1475245072</v>
      </c>
      <c r="F139" s="11" t="str">
        <f t="shared" si="24"/>
        <v>N/A</v>
      </c>
      <c r="G139" s="14">
        <v>1571951349</v>
      </c>
      <c r="H139" s="11" t="str">
        <f t="shared" si="25"/>
        <v>N/A</v>
      </c>
      <c r="I139" s="12">
        <v>3.1930000000000001</v>
      </c>
      <c r="J139" s="12">
        <v>6.5549999999999997</v>
      </c>
      <c r="K139" s="14" t="s">
        <v>213</v>
      </c>
      <c r="L139" s="9" t="str">
        <f t="shared" ref="L139:L158" si="26">IF(J139="Div by 0", "N/A", IF(K139="N/A","N/A", IF(J139&gt;VALUE(MID(K139,1,2)), "No", IF(J139&lt;-1*VALUE(MID(K139,1,2)), "No", "Yes"))))</f>
        <v>N/A</v>
      </c>
    </row>
    <row r="140" spans="1:12" x14ac:dyDescent="0.25">
      <c r="A140" s="58" t="s">
        <v>1203</v>
      </c>
      <c r="B140" s="14" t="s">
        <v>213</v>
      </c>
      <c r="C140" s="14">
        <v>4593.9606577000004</v>
      </c>
      <c r="D140" s="11" t="str">
        <f t="shared" si="23"/>
        <v>N/A</v>
      </c>
      <c r="E140" s="14">
        <v>4536.5355605000004</v>
      </c>
      <c r="F140" s="11" t="str">
        <f t="shared" si="24"/>
        <v>N/A</v>
      </c>
      <c r="G140" s="14">
        <v>4712.7766038999998</v>
      </c>
      <c r="H140" s="11" t="str">
        <f t="shared" si="25"/>
        <v>N/A</v>
      </c>
      <c r="I140" s="12">
        <v>-1.25</v>
      </c>
      <c r="J140" s="12">
        <v>3.8849999999999998</v>
      </c>
      <c r="K140" s="14" t="s">
        <v>213</v>
      </c>
      <c r="L140" s="9" t="str">
        <f t="shared" si="26"/>
        <v>N/A</v>
      </c>
    </row>
    <row r="141" spans="1:12" x14ac:dyDescent="0.25">
      <c r="A141" s="58" t="s">
        <v>405</v>
      </c>
      <c r="B141" s="14" t="s">
        <v>213</v>
      </c>
      <c r="C141" s="14">
        <v>505947</v>
      </c>
      <c r="D141" s="11" t="str">
        <f t="shared" si="23"/>
        <v>N/A</v>
      </c>
      <c r="E141" s="14">
        <v>716355</v>
      </c>
      <c r="F141" s="11" t="str">
        <f t="shared" si="24"/>
        <v>N/A</v>
      </c>
      <c r="G141" s="14">
        <v>827674</v>
      </c>
      <c r="H141" s="11" t="str">
        <f t="shared" si="25"/>
        <v>N/A</v>
      </c>
      <c r="I141" s="12">
        <v>41.59</v>
      </c>
      <c r="J141" s="12">
        <v>15.54</v>
      </c>
      <c r="K141" s="14" t="s">
        <v>213</v>
      </c>
      <c r="L141" s="9" t="str">
        <f t="shared" si="26"/>
        <v>N/A</v>
      </c>
    </row>
    <row r="142" spans="1:12" x14ac:dyDescent="0.25">
      <c r="A142" s="58" t="s">
        <v>1204</v>
      </c>
      <c r="B142" s="14" t="s">
        <v>213</v>
      </c>
      <c r="C142" s="14">
        <v>4477.4070795999996</v>
      </c>
      <c r="D142" s="11" t="str">
        <f t="shared" si="23"/>
        <v>N/A</v>
      </c>
      <c r="E142" s="14">
        <v>5080.5319148999997</v>
      </c>
      <c r="F142" s="11" t="str">
        <f t="shared" si="24"/>
        <v>N/A</v>
      </c>
      <c r="G142" s="14">
        <v>6466.203125</v>
      </c>
      <c r="H142" s="11" t="str">
        <f t="shared" si="25"/>
        <v>N/A</v>
      </c>
      <c r="I142" s="12">
        <v>13.47</v>
      </c>
      <c r="J142" s="12">
        <v>27.27</v>
      </c>
      <c r="K142" s="14" t="s">
        <v>213</v>
      </c>
      <c r="L142" s="9" t="str">
        <f t="shared" si="26"/>
        <v>N/A</v>
      </c>
    </row>
    <row r="143" spans="1:12" x14ac:dyDescent="0.25">
      <c r="A143" s="58" t="s">
        <v>406</v>
      </c>
      <c r="B143" s="14" t="s">
        <v>213</v>
      </c>
      <c r="C143" s="14">
        <v>99505</v>
      </c>
      <c r="D143" s="11" t="str">
        <f t="shared" si="23"/>
        <v>N/A</v>
      </c>
      <c r="E143" s="14">
        <v>101528</v>
      </c>
      <c r="F143" s="11" t="str">
        <f t="shared" si="24"/>
        <v>N/A</v>
      </c>
      <c r="G143" s="14">
        <v>210058</v>
      </c>
      <c r="H143" s="11" t="str">
        <f t="shared" si="25"/>
        <v>N/A</v>
      </c>
      <c r="I143" s="12">
        <v>2.0329999999999999</v>
      </c>
      <c r="J143" s="12">
        <v>106.9</v>
      </c>
      <c r="K143" s="14" t="s">
        <v>213</v>
      </c>
      <c r="L143" s="9" t="str">
        <f t="shared" si="26"/>
        <v>N/A</v>
      </c>
    </row>
    <row r="144" spans="1:12" x14ac:dyDescent="0.25">
      <c r="A144" s="58" t="s">
        <v>1205</v>
      </c>
      <c r="B144" s="14" t="s">
        <v>213</v>
      </c>
      <c r="C144" s="14">
        <v>25.711886305</v>
      </c>
      <c r="D144" s="11" t="str">
        <f t="shared" si="23"/>
        <v>N/A</v>
      </c>
      <c r="E144" s="14">
        <v>24.841693172999999</v>
      </c>
      <c r="F144" s="11" t="str">
        <f t="shared" si="24"/>
        <v>N/A</v>
      </c>
      <c r="G144" s="14">
        <v>48.534658041</v>
      </c>
      <c r="H144" s="11" t="str">
        <f t="shared" si="25"/>
        <v>N/A</v>
      </c>
      <c r="I144" s="12">
        <v>-3.38</v>
      </c>
      <c r="J144" s="12">
        <v>95.38</v>
      </c>
      <c r="K144" s="14" t="s">
        <v>213</v>
      </c>
      <c r="L144" s="9" t="str">
        <f t="shared" si="26"/>
        <v>N/A</v>
      </c>
    </row>
    <row r="145" spans="1:13" x14ac:dyDescent="0.25">
      <c r="A145" s="58" t="s">
        <v>407</v>
      </c>
      <c r="B145" s="14" t="s">
        <v>213</v>
      </c>
      <c r="C145" s="14">
        <v>0</v>
      </c>
      <c r="D145" s="11" t="str">
        <f t="shared" si="23"/>
        <v>N/A</v>
      </c>
      <c r="E145" s="14">
        <v>0</v>
      </c>
      <c r="F145" s="11" t="str">
        <f t="shared" si="24"/>
        <v>N/A</v>
      </c>
      <c r="G145" s="14">
        <v>0</v>
      </c>
      <c r="H145" s="11" t="str">
        <f t="shared" si="25"/>
        <v>N/A</v>
      </c>
      <c r="I145" s="12" t="s">
        <v>1745</v>
      </c>
      <c r="J145" s="12" t="s">
        <v>1745</v>
      </c>
      <c r="K145" s="14" t="s">
        <v>213</v>
      </c>
      <c r="L145" s="9" t="str">
        <f t="shared" si="26"/>
        <v>N/A</v>
      </c>
    </row>
    <row r="146" spans="1:13" x14ac:dyDescent="0.25">
      <c r="A146" s="58" t="s">
        <v>1206</v>
      </c>
      <c r="B146" s="14" t="s">
        <v>213</v>
      </c>
      <c r="C146" s="14" t="s">
        <v>1745</v>
      </c>
      <c r="D146" s="11" t="str">
        <f t="shared" si="23"/>
        <v>N/A</v>
      </c>
      <c r="E146" s="14" t="s">
        <v>1745</v>
      </c>
      <c r="F146" s="11" t="str">
        <f t="shared" si="24"/>
        <v>N/A</v>
      </c>
      <c r="G146" s="14" t="s">
        <v>1745</v>
      </c>
      <c r="H146" s="11" t="str">
        <f t="shared" si="25"/>
        <v>N/A</v>
      </c>
      <c r="I146" s="12" t="s">
        <v>1745</v>
      </c>
      <c r="J146" s="12" t="s">
        <v>1745</v>
      </c>
      <c r="K146" s="14" t="s">
        <v>213</v>
      </c>
      <c r="L146" s="9" t="str">
        <f t="shared" si="26"/>
        <v>N/A</v>
      </c>
    </row>
    <row r="147" spans="1:13" x14ac:dyDescent="0.25">
      <c r="A147" s="58" t="s">
        <v>408</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1745</v>
      </c>
      <c r="J147" s="12" t="s">
        <v>1745</v>
      </c>
      <c r="K147" s="14" t="s">
        <v>213</v>
      </c>
      <c r="L147" s="9" t="str">
        <f t="shared" si="26"/>
        <v>N/A</v>
      </c>
    </row>
    <row r="148" spans="1:13" x14ac:dyDescent="0.25">
      <c r="A148" s="58" t="s">
        <v>1207</v>
      </c>
      <c r="B148" s="14" t="s">
        <v>213</v>
      </c>
      <c r="C148" s="14" t="s">
        <v>1745</v>
      </c>
      <c r="D148" s="11" t="str">
        <f t="shared" si="27"/>
        <v>N/A</v>
      </c>
      <c r="E148" s="14" t="s">
        <v>1745</v>
      </c>
      <c r="F148" s="11" t="str">
        <f t="shared" si="28"/>
        <v>N/A</v>
      </c>
      <c r="G148" s="14" t="s">
        <v>1745</v>
      </c>
      <c r="H148" s="11" t="str">
        <f t="shared" si="29"/>
        <v>N/A</v>
      </c>
      <c r="I148" s="12" t="s">
        <v>1745</v>
      </c>
      <c r="J148" s="12" t="s">
        <v>1745</v>
      </c>
      <c r="K148" s="14" t="s">
        <v>213</v>
      </c>
      <c r="L148" s="9" t="str">
        <f t="shared" si="26"/>
        <v>N/A</v>
      </c>
    </row>
    <row r="149" spans="1:13" x14ac:dyDescent="0.25">
      <c r="A149" s="58" t="s">
        <v>409</v>
      </c>
      <c r="B149" s="14" t="s">
        <v>213</v>
      </c>
      <c r="C149" s="14">
        <v>0</v>
      </c>
      <c r="D149" s="11" t="str">
        <f t="shared" si="27"/>
        <v>N/A</v>
      </c>
      <c r="E149" s="14">
        <v>0</v>
      </c>
      <c r="F149" s="11" t="str">
        <f t="shared" si="28"/>
        <v>N/A</v>
      </c>
      <c r="G149" s="14">
        <v>0</v>
      </c>
      <c r="H149" s="11" t="str">
        <f t="shared" si="29"/>
        <v>N/A</v>
      </c>
      <c r="I149" s="12" t="s">
        <v>1745</v>
      </c>
      <c r="J149" s="12" t="s">
        <v>1745</v>
      </c>
      <c r="K149" s="14" t="s">
        <v>213</v>
      </c>
      <c r="L149" s="9" t="str">
        <f t="shared" si="26"/>
        <v>N/A</v>
      </c>
    </row>
    <row r="150" spans="1:13" x14ac:dyDescent="0.25">
      <c r="A150" s="58" t="s">
        <v>1208</v>
      </c>
      <c r="B150" s="14" t="s">
        <v>213</v>
      </c>
      <c r="C150" s="14" t="s">
        <v>1745</v>
      </c>
      <c r="D150" s="11" t="str">
        <f t="shared" si="27"/>
        <v>N/A</v>
      </c>
      <c r="E150" s="14" t="s">
        <v>1745</v>
      </c>
      <c r="F150" s="11" t="str">
        <f t="shared" si="28"/>
        <v>N/A</v>
      </c>
      <c r="G150" s="14" t="s">
        <v>1745</v>
      </c>
      <c r="H150" s="11" t="str">
        <f t="shared" si="29"/>
        <v>N/A</v>
      </c>
      <c r="I150" s="12" t="s">
        <v>1745</v>
      </c>
      <c r="J150" s="12" t="s">
        <v>1745</v>
      </c>
      <c r="K150" s="14" t="s">
        <v>213</v>
      </c>
      <c r="L150" s="9" t="str">
        <f t="shared" si="26"/>
        <v>N/A</v>
      </c>
    </row>
    <row r="151" spans="1:13" x14ac:dyDescent="0.25">
      <c r="A151" s="58" t="s">
        <v>410</v>
      </c>
      <c r="B151" s="14" t="s">
        <v>213</v>
      </c>
      <c r="C151" s="14">
        <v>0</v>
      </c>
      <c r="D151" s="11" t="str">
        <f t="shared" si="27"/>
        <v>N/A</v>
      </c>
      <c r="E151" s="14">
        <v>0</v>
      </c>
      <c r="F151" s="11" t="str">
        <f t="shared" si="28"/>
        <v>N/A</v>
      </c>
      <c r="G151" s="14">
        <v>0</v>
      </c>
      <c r="H151" s="11" t="str">
        <f t="shared" si="29"/>
        <v>N/A</v>
      </c>
      <c r="I151" s="12" t="s">
        <v>1745</v>
      </c>
      <c r="J151" s="12" t="s">
        <v>1745</v>
      </c>
      <c r="K151" s="14" t="s">
        <v>213</v>
      </c>
      <c r="L151" s="9" t="str">
        <f t="shared" si="26"/>
        <v>N/A</v>
      </c>
    </row>
    <row r="152" spans="1:13" x14ac:dyDescent="0.25">
      <c r="A152" s="58" t="s">
        <v>1209</v>
      </c>
      <c r="B152" s="14" t="s">
        <v>213</v>
      </c>
      <c r="C152" s="14" t="s">
        <v>1745</v>
      </c>
      <c r="D152" s="11" t="str">
        <f t="shared" si="27"/>
        <v>N/A</v>
      </c>
      <c r="E152" s="14" t="s">
        <v>1745</v>
      </c>
      <c r="F152" s="11" t="str">
        <f t="shared" si="28"/>
        <v>N/A</v>
      </c>
      <c r="G152" s="14" t="s">
        <v>1745</v>
      </c>
      <c r="H152" s="11" t="str">
        <f t="shared" si="29"/>
        <v>N/A</v>
      </c>
      <c r="I152" s="12" t="s">
        <v>1745</v>
      </c>
      <c r="J152" s="12" t="s">
        <v>1745</v>
      </c>
      <c r="K152" s="14" t="s">
        <v>213</v>
      </c>
      <c r="L152" s="9" t="str">
        <f t="shared" si="26"/>
        <v>N/A</v>
      </c>
    </row>
    <row r="153" spans="1:13" x14ac:dyDescent="0.25">
      <c r="A153" s="58" t="s">
        <v>411</v>
      </c>
      <c r="B153" s="14" t="s">
        <v>213</v>
      </c>
      <c r="C153" s="14">
        <v>1390686</v>
      </c>
      <c r="D153" s="11" t="str">
        <f t="shared" si="27"/>
        <v>N/A</v>
      </c>
      <c r="E153" s="14">
        <v>1288324</v>
      </c>
      <c r="F153" s="11" t="str">
        <f t="shared" si="28"/>
        <v>N/A</v>
      </c>
      <c r="G153" s="14">
        <v>681642</v>
      </c>
      <c r="H153" s="11" t="str">
        <f t="shared" si="29"/>
        <v>N/A</v>
      </c>
      <c r="I153" s="12">
        <v>-7.36</v>
      </c>
      <c r="J153" s="12">
        <v>-47.1</v>
      </c>
      <c r="K153" s="14" t="s">
        <v>213</v>
      </c>
      <c r="L153" s="9" t="str">
        <f t="shared" si="26"/>
        <v>N/A</v>
      </c>
      <c r="M153" s="66"/>
    </row>
    <row r="154" spans="1:13" x14ac:dyDescent="0.25">
      <c r="A154" s="58" t="s">
        <v>1210</v>
      </c>
      <c r="B154" s="14" t="s">
        <v>213</v>
      </c>
      <c r="C154" s="14">
        <v>20451.264706000002</v>
      </c>
      <c r="D154" s="11" t="str">
        <f t="shared" si="27"/>
        <v>N/A</v>
      </c>
      <c r="E154" s="14">
        <v>18145.408450999999</v>
      </c>
      <c r="F154" s="11" t="str">
        <f t="shared" si="28"/>
        <v>N/A</v>
      </c>
      <c r="G154" s="14">
        <v>20048.294118000002</v>
      </c>
      <c r="H154" s="11" t="str">
        <f t="shared" si="29"/>
        <v>N/A</v>
      </c>
      <c r="I154" s="12">
        <v>-11.3</v>
      </c>
      <c r="J154" s="12">
        <v>10.49</v>
      </c>
      <c r="K154" s="14" t="s">
        <v>213</v>
      </c>
      <c r="L154" s="9" t="str">
        <f t="shared" si="26"/>
        <v>N/A</v>
      </c>
      <c r="M154" s="67"/>
    </row>
    <row r="155" spans="1:13" x14ac:dyDescent="0.25">
      <c r="A155" s="58" t="s">
        <v>412</v>
      </c>
      <c r="B155" s="14" t="s">
        <v>213</v>
      </c>
      <c r="C155" s="14">
        <v>0</v>
      </c>
      <c r="D155" s="11" t="str">
        <f t="shared" si="27"/>
        <v>N/A</v>
      </c>
      <c r="E155" s="14">
        <v>0</v>
      </c>
      <c r="F155" s="11" t="str">
        <f t="shared" si="28"/>
        <v>N/A</v>
      </c>
      <c r="G155" s="14">
        <v>0</v>
      </c>
      <c r="H155" s="11" t="str">
        <f t="shared" si="29"/>
        <v>N/A</v>
      </c>
      <c r="I155" s="12" t="s">
        <v>1745</v>
      </c>
      <c r="J155" s="12" t="s">
        <v>1745</v>
      </c>
      <c r="K155" s="14" t="s">
        <v>213</v>
      </c>
      <c r="L155" s="9" t="str">
        <f t="shared" si="26"/>
        <v>N/A</v>
      </c>
    </row>
    <row r="156" spans="1:13" x14ac:dyDescent="0.25">
      <c r="A156" s="58" t="s">
        <v>1211</v>
      </c>
      <c r="B156" s="14" t="s">
        <v>213</v>
      </c>
      <c r="C156" s="14" t="s">
        <v>1745</v>
      </c>
      <c r="D156" s="11" t="str">
        <f t="shared" si="27"/>
        <v>N/A</v>
      </c>
      <c r="E156" s="14" t="s">
        <v>1745</v>
      </c>
      <c r="F156" s="11" t="str">
        <f t="shared" si="28"/>
        <v>N/A</v>
      </c>
      <c r="G156" s="14" t="s">
        <v>1745</v>
      </c>
      <c r="H156" s="11" t="str">
        <f t="shared" si="29"/>
        <v>N/A</v>
      </c>
      <c r="I156" s="12" t="s">
        <v>1745</v>
      </c>
      <c r="J156" s="12" t="s">
        <v>1745</v>
      </c>
      <c r="K156" s="14" t="s">
        <v>213</v>
      </c>
      <c r="L156" s="9" t="str">
        <f t="shared" si="26"/>
        <v>N/A</v>
      </c>
    </row>
    <row r="157" spans="1:13" x14ac:dyDescent="0.25">
      <c r="A157" s="58" t="s">
        <v>413</v>
      </c>
      <c r="B157" s="14" t="s">
        <v>213</v>
      </c>
      <c r="C157" s="14">
        <v>0</v>
      </c>
      <c r="D157" s="11" t="str">
        <f t="shared" si="27"/>
        <v>N/A</v>
      </c>
      <c r="E157" s="14">
        <v>0</v>
      </c>
      <c r="F157" s="11" t="str">
        <f t="shared" si="28"/>
        <v>N/A</v>
      </c>
      <c r="G157" s="14">
        <v>0</v>
      </c>
      <c r="H157" s="11" t="str">
        <f t="shared" si="29"/>
        <v>N/A</v>
      </c>
      <c r="I157" s="12" t="s">
        <v>1745</v>
      </c>
      <c r="J157" s="12" t="s">
        <v>1745</v>
      </c>
      <c r="K157" s="14" t="s">
        <v>213</v>
      </c>
      <c r="L157" s="9" t="str">
        <f t="shared" si="26"/>
        <v>N/A</v>
      </c>
    </row>
    <row r="158" spans="1:13" x14ac:dyDescent="0.25">
      <c r="A158" s="58" t="s">
        <v>1212</v>
      </c>
      <c r="B158" s="14" t="s">
        <v>213</v>
      </c>
      <c r="C158" s="14" t="s">
        <v>1745</v>
      </c>
      <c r="D158" s="11" t="str">
        <f t="shared" si="27"/>
        <v>N/A</v>
      </c>
      <c r="E158" s="14" t="s">
        <v>1745</v>
      </c>
      <c r="F158" s="11" t="str">
        <f t="shared" si="28"/>
        <v>N/A</v>
      </c>
      <c r="G158" s="14" t="s">
        <v>1745</v>
      </c>
      <c r="H158" s="11" t="str">
        <f t="shared" si="29"/>
        <v>N/A</v>
      </c>
      <c r="I158" s="12" t="s">
        <v>1745</v>
      </c>
      <c r="J158" s="12" t="s">
        <v>1745</v>
      </c>
      <c r="K158" s="14" t="s">
        <v>213</v>
      </c>
      <c r="L158" s="9" t="str">
        <f t="shared" si="26"/>
        <v>N/A</v>
      </c>
    </row>
    <row r="159" spans="1:13" ht="25" x14ac:dyDescent="0.25">
      <c r="A159" s="58" t="s">
        <v>414</v>
      </c>
      <c r="B159" s="14" t="s">
        <v>213</v>
      </c>
      <c r="C159" s="14">
        <v>0</v>
      </c>
      <c r="D159" s="11" t="str">
        <f t="shared" si="27"/>
        <v>N/A</v>
      </c>
      <c r="E159" s="14">
        <v>0</v>
      </c>
      <c r="F159" s="11" t="str">
        <f t="shared" si="28"/>
        <v>N/A</v>
      </c>
      <c r="G159" s="14">
        <v>0</v>
      </c>
      <c r="H159" s="11" t="str">
        <f t="shared" si="29"/>
        <v>N/A</v>
      </c>
      <c r="I159" s="12" t="s">
        <v>1745</v>
      </c>
      <c r="J159" s="12" t="s">
        <v>1745</v>
      </c>
      <c r="K159" s="14" t="s">
        <v>213</v>
      </c>
      <c r="L159" s="9" t="str">
        <f t="shared" ref="L159:L160" si="30">IF(J159="Div by 0", "N/A", IF(K159="N/A","N/A", IF(J159&gt;VALUE(MID(K159,1,2)), "No", IF(J159&lt;-1*VALUE(MID(K159,1,2)), "No", "Yes"))))</f>
        <v>N/A</v>
      </c>
    </row>
    <row r="160" spans="1:13" ht="25" x14ac:dyDescent="0.25">
      <c r="A160" s="58" t="s">
        <v>1213</v>
      </c>
      <c r="B160" s="14" t="s">
        <v>213</v>
      </c>
      <c r="C160" s="14" t="s">
        <v>1745</v>
      </c>
      <c r="D160" s="11" t="str">
        <f t="shared" si="27"/>
        <v>N/A</v>
      </c>
      <c r="E160" s="14" t="s">
        <v>1745</v>
      </c>
      <c r="F160" s="11" t="str">
        <f t="shared" si="28"/>
        <v>N/A</v>
      </c>
      <c r="G160" s="14" t="s">
        <v>1745</v>
      </c>
      <c r="H160" s="11" t="str">
        <f t="shared" si="29"/>
        <v>N/A</v>
      </c>
      <c r="I160" s="12" t="s">
        <v>1745</v>
      </c>
      <c r="J160" s="12" t="s">
        <v>1745</v>
      </c>
      <c r="K160" s="14" t="s">
        <v>213</v>
      </c>
      <c r="L160" s="9" t="str">
        <f t="shared" si="30"/>
        <v>N/A</v>
      </c>
    </row>
    <row r="161" spans="1:16" x14ac:dyDescent="0.25">
      <c r="A161" s="58" t="s">
        <v>415</v>
      </c>
      <c r="B161" s="14" t="s">
        <v>213</v>
      </c>
      <c r="C161" s="14">
        <v>0</v>
      </c>
      <c r="D161" s="14" t="s">
        <v>213</v>
      </c>
      <c r="E161" s="14">
        <v>0</v>
      </c>
      <c r="F161" s="14" t="s">
        <v>213</v>
      </c>
      <c r="G161" s="14">
        <v>0</v>
      </c>
      <c r="H161" s="14" t="s">
        <v>213</v>
      </c>
      <c r="I161" s="12" t="s">
        <v>1745</v>
      </c>
      <c r="J161" s="12" t="s">
        <v>1745</v>
      </c>
      <c r="K161" s="14" t="s">
        <v>213</v>
      </c>
      <c r="L161" s="9" t="str">
        <f>IF(J161="Div by 0", "N/A", IF(K161="N/A","N/A", IF(J161&gt;VALUE(MID(K161,1,2)), "No", IF(J161&lt;-1*VALUE(MID(K161,1,2)), "No", "Yes"))))</f>
        <v>N/A</v>
      </c>
    </row>
    <row r="162" spans="1:16" x14ac:dyDescent="0.25">
      <c r="A162" s="58" t="s">
        <v>1214</v>
      </c>
      <c r="B162" s="14" t="s">
        <v>213</v>
      </c>
      <c r="C162" s="14" t="s">
        <v>1745</v>
      </c>
      <c r="D162" s="14" t="s">
        <v>213</v>
      </c>
      <c r="E162" s="14" t="s">
        <v>1745</v>
      </c>
      <c r="F162" s="14" t="s">
        <v>213</v>
      </c>
      <c r="G162" s="14" t="s">
        <v>1745</v>
      </c>
      <c r="H162" s="14" t="s">
        <v>213</v>
      </c>
      <c r="I162" s="12" t="s">
        <v>1745</v>
      </c>
      <c r="J162" s="12" t="s">
        <v>1745</v>
      </c>
      <c r="K162" s="14" t="s">
        <v>213</v>
      </c>
      <c r="L162" s="9" t="str">
        <f>IF(J162="Div by 0", "N/A", IF(K162="N/A","N/A", IF(J162&gt;VALUE(MID(K162,1,2)), "No", IF(J162&lt;-1*VALUE(MID(K162,1,2)), "No", "Yes"))))</f>
        <v>N/A</v>
      </c>
    </row>
    <row r="163" spans="1:16" ht="25" x14ac:dyDescent="0.25">
      <c r="A163" s="58" t="s">
        <v>416</v>
      </c>
      <c r="B163" s="14" t="s">
        <v>213</v>
      </c>
      <c r="C163" s="14">
        <v>0</v>
      </c>
      <c r="D163" s="14" t="s">
        <v>213</v>
      </c>
      <c r="E163" s="14">
        <v>0</v>
      </c>
      <c r="F163" s="14" t="s">
        <v>213</v>
      </c>
      <c r="G163" s="14">
        <v>0</v>
      </c>
      <c r="H163" s="14" t="s">
        <v>213</v>
      </c>
      <c r="I163" s="12" t="s">
        <v>1745</v>
      </c>
      <c r="J163" s="12" t="s">
        <v>1745</v>
      </c>
      <c r="K163" s="14" t="s">
        <v>213</v>
      </c>
      <c r="L163" s="9" t="str">
        <f>IF(J163="Div by 0", "N/A", IF(K163="N/A","N/A", IF(J163&gt;VALUE(MID(K163,1,2)), "No", IF(J163&lt;-1*VALUE(MID(K163,1,2)), "No", "Yes"))))</f>
        <v>N/A</v>
      </c>
      <c r="N163" s="67"/>
    </row>
    <row r="164" spans="1:16" x14ac:dyDescent="0.25">
      <c r="A164" s="58" t="s">
        <v>1228</v>
      </c>
      <c r="B164" s="133" t="s">
        <v>213</v>
      </c>
      <c r="C164" s="133">
        <v>1337.7808972</v>
      </c>
      <c r="D164" s="134" t="str">
        <f t="shared" ref="D164" si="31">IF($B164="N/A","N/A",IF(C164&gt;10,"No",IF(C164&lt;-10,"No","Yes")))</f>
        <v>N/A</v>
      </c>
      <c r="E164" s="133">
        <v>1423.1534008000001</v>
      </c>
      <c r="F164" s="134" t="str">
        <f t="shared" ref="F164" si="32">IF($B164="N/A","N/A",IF(E164&gt;10,"No",IF(E164&lt;-10,"No","Yes")))</f>
        <v>N/A</v>
      </c>
      <c r="G164" s="133">
        <v>1523.1216812</v>
      </c>
      <c r="H164" s="134" t="str">
        <f t="shared" ref="H164" si="33">IF($B164="N/A","N/A",IF(G164&gt;10,"No",IF(G164&lt;-10,"No","Yes")))</f>
        <v>N/A</v>
      </c>
      <c r="I164" s="135">
        <v>6.3819999999999997</v>
      </c>
      <c r="J164" s="135">
        <v>7.024</v>
      </c>
      <c r="K164" s="136" t="s">
        <v>736</v>
      </c>
      <c r="L164" s="137" t="str">
        <f>IF(J164="Div by 0", "N/A", IF(OR(J164="N/A",K164="N/A"),"N/A", IF(J164&gt;VALUE(MID(K164,1,2)), "No", IF(J164&lt;-1*VALUE(MID(K164,1,2)), "No", "Yes"))))</f>
        <v>Yes</v>
      </c>
      <c r="N164" s="67"/>
    </row>
    <row r="165" spans="1:16" x14ac:dyDescent="0.25">
      <c r="A165" s="58" t="s">
        <v>1215</v>
      </c>
      <c r="B165" s="14" t="s">
        <v>213</v>
      </c>
      <c r="C165" s="14">
        <v>1341.4895951999999</v>
      </c>
      <c r="D165" s="11" t="str">
        <f t="shared" ref="D165:D171" si="34">IF($B165="N/A","N/A",IF(C165&gt;10,"No",IF(C165&lt;-10,"No","Yes")))</f>
        <v>N/A</v>
      </c>
      <c r="E165" s="14">
        <v>1432.2941375</v>
      </c>
      <c r="F165" s="11" t="str">
        <f t="shared" ref="F165:F171" si="35">IF($B165="N/A","N/A",IF(E165&gt;10,"No",IF(E165&lt;-10,"No","Yes")))</f>
        <v>N/A</v>
      </c>
      <c r="G165" s="14">
        <v>1540.5601554</v>
      </c>
      <c r="H165" s="11" t="str">
        <f t="shared" ref="H165:H171" si="36">IF($B165="N/A","N/A",IF(G165&gt;10,"No",IF(G165&lt;-10,"No","Yes")))</f>
        <v>N/A</v>
      </c>
      <c r="I165" s="12">
        <v>6.7690000000000001</v>
      </c>
      <c r="J165" s="12">
        <v>7.5590000000000002</v>
      </c>
      <c r="K165" s="45" t="s">
        <v>736</v>
      </c>
      <c r="L165" s="9" t="str">
        <f>IF(J165="Div by 0", "N/A", IF(OR(J165="N/A",K165="N/A"),"N/A", IF(J165&gt;VALUE(MID(K165,1,2)), "No", IF(J165&lt;-1*VALUE(MID(K165,1,2)), "No", "Yes"))))</f>
        <v>Yes</v>
      </c>
      <c r="N165" s="67"/>
    </row>
    <row r="166" spans="1:16" x14ac:dyDescent="0.25">
      <c r="A166" s="58" t="s">
        <v>1216</v>
      </c>
      <c r="B166" s="14" t="s">
        <v>213</v>
      </c>
      <c r="C166" s="14">
        <v>1261.5940469</v>
      </c>
      <c r="D166" s="11" t="str">
        <f t="shared" si="34"/>
        <v>N/A</v>
      </c>
      <c r="E166" s="14">
        <v>1223.2616995000001</v>
      </c>
      <c r="F166" s="11" t="str">
        <f t="shared" si="35"/>
        <v>N/A</v>
      </c>
      <c r="G166" s="14">
        <v>1160.5938567000001</v>
      </c>
      <c r="H166" s="11" t="str">
        <f t="shared" si="36"/>
        <v>N/A</v>
      </c>
      <c r="I166" s="12">
        <v>-3.04</v>
      </c>
      <c r="J166" s="12">
        <v>-5.12</v>
      </c>
      <c r="K166" s="45" t="s">
        <v>736</v>
      </c>
      <c r="L166" s="9" t="str">
        <f t="shared" ref="L166" si="37">IF(J166="Div by 0", "N/A", IF(OR(J166="N/A",K166="N/A"),"N/A", IF(J166&gt;VALUE(MID(K166,1,2)), "No", IF(J166&lt;-1*VALUE(MID(K166,1,2)), "No", "Yes"))))</f>
        <v>Yes</v>
      </c>
      <c r="O166" s="67"/>
      <c r="P166" s="67"/>
    </row>
    <row r="167" spans="1:16" s="67" customFormat="1" x14ac:dyDescent="0.25">
      <c r="A167" s="68" t="s">
        <v>730</v>
      </c>
      <c r="B167" s="14" t="s">
        <v>213</v>
      </c>
      <c r="C167" s="1">
        <v>0</v>
      </c>
      <c r="D167" s="11" t="str">
        <f t="shared" si="34"/>
        <v>N/A</v>
      </c>
      <c r="E167" s="1">
        <v>0</v>
      </c>
      <c r="F167" s="11" t="str">
        <f t="shared" si="35"/>
        <v>N/A</v>
      </c>
      <c r="G167" s="1">
        <v>0</v>
      </c>
      <c r="H167" s="11" t="str">
        <f t="shared" si="36"/>
        <v>N/A</v>
      </c>
      <c r="I167" s="12" t="s">
        <v>1745</v>
      </c>
      <c r="J167" s="12" t="s">
        <v>1745</v>
      </c>
      <c r="K167" s="14" t="s">
        <v>213</v>
      </c>
      <c r="L167" s="9" t="str">
        <f>IF(J167="Div by 0", "N/A", IF(K167="N/A","N/A", IF(J167&gt;VALUE(MID(K167,1,2)), "No", IF(J167&lt;-1*VALUE(MID(K167,1,2)), "No", "Yes"))))</f>
        <v>N/A</v>
      </c>
      <c r="M167" s="43"/>
      <c r="N167" s="43"/>
      <c r="O167" s="66"/>
      <c r="P167" s="66"/>
    </row>
    <row r="168" spans="1:16" s="66" customFormat="1" x14ac:dyDescent="0.25">
      <c r="A168" s="68" t="s">
        <v>731</v>
      </c>
      <c r="B168" s="14" t="s">
        <v>213</v>
      </c>
      <c r="C168" s="13">
        <v>0</v>
      </c>
      <c r="D168" s="11" t="str">
        <f t="shared" si="34"/>
        <v>N/A</v>
      </c>
      <c r="E168" s="13">
        <v>0</v>
      </c>
      <c r="F168" s="11" t="str">
        <f t="shared" si="35"/>
        <v>N/A</v>
      </c>
      <c r="G168" s="13">
        <v>0</v>
      </c>
      <c r="H168" s="11" t="str">
        <f t="shared" si="36"/>
        <v>N/A</v>
      </c>
      <c r="I168" s="12" t="s">
        <v>1745</v>
      </c>
      <c r="J168" s="12" t="s">
        <v>1745</v>
      </c>
      <c r="K168" s="14" t="s">
        <v>213</v>
      </c>
      <c r="L168" s="9" t="str">
        <f>IF(J168="Div by 0", "N/A", IF(K168="N/A","N/A", IF(J168&gt;VALUE(MID(K168,1,2)), "No", IF(J168&lt;-1*VALUE(MID(K168,1,2)), "No", "Yes"))))</f>
        <v>N/A</v>
      </c>
      <c r="M168" s="43"/>
      <c r="N168" s="43"/>
      <c r="O168" s="67"/>
      <c r="P168" s="67"/>
    </row>
    <row r="169" spans="1:16" s="67" customFormat="1" x14ac:dyDescent="0.25">
      <c r="A169" s="68" t="s">
        <v>732</v>
      </c>
      <c r="B169" s="14" t="s">
        <v>213</v>
      </c>
      <c r="C169" s="1">
        <v>0</v>
      </c>
      <c r="D169" s="11" t="str">
        <f t="shared" si="34"/>
        <v>N/A</v>
      </c>
      <c r="E169" s="1">
        <v>0</v>
      </c>
      <c r="F169" s="11" t="str">
        <f t="shared" si="35"/>
        <v>N/A</v>
      </c>
      <c r="G169" s="1">
        <v>0</v>
      </c>
      <c r="H169" s="11" t="str">
        <f t="shared" si="36"/>
        <v>N/A</v>
      </c>
      <c r="I169" s="12" t="s">
        <v>1745</v>
      </c>
      <c r="J169" s="12" t="s">
        <v>1745</v>
      </c>
      <c r="K169" s="14" t="s">
        <v>213</v>
      </c>
      <c r="L169" s="9" t="str">
        <f t="shared" ref="L169:L171" si="38">IF(J169="Div by 0", "N/A", IF(K169="N/A","N/A", IF(J169&gt;VALUE(MID(K169,1,2)), "No", IF(J169&lt;-1*VALUE(MID(K169,1,2)), "No", "Yes"))))</f>
        <v>N/A</v>
      </c>
      <c r="M169" s="43"/>
      <c r="N169" s="43"/>
      <c r="O169" s="43"/>
      <c r="P169" s="43"/>
    </row>
    <row r="170" spans="1:16" x14ac:dyDescent="0.25">
      <c r="A170" s="68" t="s">
        <v>1217</v>
      </c>
      <c r="B170" s="14" t="s">
        <v>213</v>
      </c>
      <c r="C170" s="14" t="s">
        <v>1745</v>
      </c>
      <c r="D170" s="11" t="str">
        <f t="shared" si="34"/>
        <v>N/A</v>
      </c>
      <c r="E170" s="14" t="s">
        <v>1745</v>
      </c>
      <c r="F170" s="11" t="str">
        <f t="shared" si="35"/>
        <v>N/A</v>
      </c>
      <c r="G170" s="14" t="s">
        <v>1745</v>
      </c>
      <c r="H170" s="11" t="str">
        <f t="shared" si="36"/>
        <v>N/A</v>
      </c>
      <c r="I170" s="12" t="s">
        <v>1745</v>
      </c>
      <c r="J170" s="12" t="s">
        <v>1745</v>
      </c>
      <c r="K170" s="14" t="s">
        <v>213</v>
      </c>
      <c r="L170" s="9" t="str">
        <f t="shared" si="38"/>
        <v>N/A</v>
      </c>
    </row>
    <row r="171" spans="1:16" ht="25" x14ac:dyDescent="0.25">
      <c r="A171" s="19" t="s">
        <v>1218</v>
      </c>
      <c r="B171" s="14" t="s">
        <v>213</v>
      </c>
      <c r="C171" s="14" t="s">
        <v>1745</v>
      </c>
      <c r="D171" s="11" t="str">
        <f t="shared" si="34"/>
        <v>N/A</v>
      </c>
      <c r="E171" s="14" t="s">
        <v>1745</v>
      </c>
      <c r="F171" s="11" t="str">
        <f t="shared" si="35"/>
        <v>N/A</v>
      </c>
      <c r="G171" s="14" t="s">
        <v>1745</v>
      </c>
      <c r="H171" s="11" t="str">
        <f t="shared" si="36"/>
        <v>N/A</v>
      </c>
      <c r="I171" s="12" t="s">
        <v>1745</v>
      </c>
      <c r="J171" s="12" t="s">
        <v>1745</v>
      </c>
      <c r="K171" s="14" t="s">
        <v>213</v>
      </c>
      <c r="L171" s="9" t="str">
        <f t="shared" si="38"/>
        <v>N/A</v>
      </c>
    </row>
    <row r="172" spans="1:16" s="21" customFormat="1" ht="12" customHeight="1" x14ac:dyDescent="0.25">
      <c r="A172" s="166" t="s">
        <v>1633</v>
      </c>
      <c r="B172" s="167"/>
      <c r="C172" s="167"/>
      <c r="D172" s="167"/>
      <c r="E172" s="167"/>
      <c r="F172" s="167"/>
      <c r="G172" s="167"/>
      <c r="H172" s="167"/>
      <c r="I172" s="167"/>
      <c r="J172" s="167"/>
      <c r="K172" s="167"/>
      <c r="L172" s="168"/>
    </row>
    <row r="173" spans="1:16" s="21" customFormat="1" ht="12.75" customHeight="1" x14ac:dyDescent="0.25">
      <c r="A173" s="156" t="s">
        <v>1631</v>
      </c>
      <c r="B173" s="157"/>
      <c r="C173" s="157"/>
      <c r="D173" s="157"/>
      <c r="E173" s="157"/>
      <c r="F173" s="157"/>
      <c r="G173" s="157"/>
      <c r="H173" s="157"/>
      <c r="I173" s="157"/>
      <c r="J173" s="157"/>
      <c r="K173" s="157"/>
      <c r="L173" s="158"/>
    </row>
    <row r="174" spans="1:16" s="21" customFormat="1" x14ac:dyDescent="0.25">
      <c r="A174" s="159" t="s">
        <v>1732</v>
      </c>
      <c r="B174" s="159"/>
      <c r="C174" s="159"/>
      <c r="D174" s="159"/>
      <c r="E174" s="159"/>
      <c r="F174" s="159"/>
      <c r="G174" s="159"/>
      <c r="H174" s="159"/>
      <c r="I174" s="159"/>
      <c r="J174" s="159"/>
      <c r="K174" s="159"/>
      <c r="L174" s="16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6" activePane="bottomRight" state="frozen"/>
      <selection activeCell="A11" sqref="A11"/>
      <selection pane="topRight" activeCell="A11" sqref="A11"/>
      <selection pane="bottomLeft" activeCell="A11" sqref="A11"/>
      <selection pane="bottomRight" sqref="A1:L1"/>
    </sheetView>
  </sheetViews>
  <sheetFormatPr defaultColWidth="9.1796875" defaultRowHeight="12.5" x14ac:dyDescent="0.25"/>
  <cols>
    <col min="1" max="1" width="77.26953125" style="55" customWidth="1"/>
    <col min="2" max="2" width="9.453125" style="55"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43"/>
  </cols>
  <sheetData>
    <row r="1" spans="1:12" s="20" customFormat="1" ht="18.75" customHeight="1" x14ac:dyDescent="0.25">
      <c r="A1" s="147" t="s">
        <v>1726</v>
      </c>
      <c r="B1" s="148"/>
      <c r="C1" s="148"/>
      <c r="D1" s="148"/>
      <c r="E1" s="148"/>
      <c r="F1" s="148"/>
      <c r="G1" s="148"/>
      <c r="H1" s="148"/>
      <c r="I1" s="148"/>
      <c r="J1" s="148"/>
      <c r="K1" s="148"/>
      <c r="L1" s="149"/>
    </row>
    <row r="2" spans="1:12" ht="55.5" customHeight="1" x14ac:dyDescent="0.3">
      <c r="A2" s="174" t="s">
        <v>1593</v>
      </c>
      <c r="B2" s="175"/>
      <c r="C2" s="175"/>
      <c r="D2" s="175"/>
      <c r="E2" s="175"/>
      <c r="F2" s="175"/>
      <c r="G2" s="175"/>
      <c r="H2" s="175"/>
      <c r="I2" s="175"/>
      <c r="J2" s="175"/>
      <c r="K2" s="175"/>
      <c r="L2" s="176"/>
    </row>
    <row r="3" spans="1:12" s="21" customFormat="1" ht="13" x14ac:dyDescent="0.3">
      <c r="A3" s="153" t="s">
        <v>1744</v>
      </c>
      <c r="B3" s="172"/>
      <c r="C3" s="172"/>
      <c r="D3" s="172"/>
      <c r="E3" s="172"/>
      <c r="F3" s="172"/>
      <c r="G3" s="172"/>
      <c r="H3" s="172"/>
      <c r="I3" s="172"/>
      <c r="J3" s="172"/>
      <c r="K3" s="172"/>
      <c r="L3" s="173"/>
    </row>
    <row r="4" spans="1:12" ht="13" x14ac:dyDescent="0.3">
      <c r="A4" s="177" t="s">
        <v>648</v>
      </c>
      <c r="B4" s="178"/>
      <c r="C4" s="178"/>
      <c r="D4" s="178"/>
      <c r="E4" s="178"/>
      <c r="F4" s="178"/>
      <c r="G4" s="178"/>
      <c r="H4" s="178"/>
      <c r="I4" s="178"/>
      <c r="J4" s="178"/>
      <c r="K4" s="178"/>
      <c r="L4" s="179"/>
    </row>
    <row r="5" spans="1:12" ht="52" x14ac:dyDescent="0.3">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5">
      <c r="A6" s="18" t="s">
        <v>0</v>
      </c>
      <c r="B6" s="1" t="s">
        <v>213</v>
      </c>
      <c r="C6" s="1">
        <v>311218</v>
      </c>
      <c r="D6" s="11" t="str">
        <f t="shared" ref="D6:D11" si="0">IF($B6="N/A","N/A",IF(C6&gt;10,"No",IF(C6&lt;-10,"No","Yes")))</f>
        <v>N/A</v>
      </c>
      <c r="E6" s="1">
        <v>325221</v>
      </c>
      <c r="F6" s="11" t="str">
        <f t="shared" ref="F6:F11" si="1">IF($B6="N/A","N/A",IF(E6&gt;10,"No",IF(E6&lt;-10,"No","Yes")))</f>
        <v>N/A</v>
      </c>
      <c r="G6" s="1">
        <v>333564</v>
      </c>
      <c r="H6" s="11" t="str">
        <f t="shared" ref="H6:H11" si="2">IF($B6="N/A","N/A",IF(G6&gt;10,"No",IF(G6&lt;-10,"No","Yes")))</f>
        <v>N/A</v>
      </c>
      <c r="I6" s="12">
        <v>4.4989999999999997</v>
      </c>
      <c r="J6" s="12">
        <v>2.5649999999999999</v>
      </c>
      <c r="K6" s="1" t="s">
        <v>736</v>
      </c>
      <c r="L6" s="9" t="str">
        <f t="shared" ref="L6:L14" si="3">IF(J6="Div by 0", "N/A", IF(K6="N/A","N/A", IF(J6&gt;VALUE(MID(K6,1,2)), "No", IF(J6&lt;-1*VALUE(MID(K6,1,2)), "No", "Yes"))))</f>
        <v>Yes</v>
      </c>
    </row>
    <row r="7" spans="1:12" x14ac:dyDescent="0.25">
      <c r="A7" s="18" t="s">
        <v>100</v>
      </c>
      <c r="B7" s="48" t="s">
        <v>213</v>
      </c>
      <c r="C7" s="1">
        <v>22902</v>
      </c>
      <c r="D7" s="11" t="str">
        <f t="shared" si="0"/>
        <v>N/A</v>
      </c>
      <c r="E7" s="1">
        <v>23884</v>
      </c>
      <c r="F7" s="11" t="str">
        <f t="shared" si="1"/>
        <v>N/A</v>
      </c>
      <c r="G7" s="1">
        <v>24726</v>
      </c>
      <c r="H7" s="11" t="str">
        <f t="shared" si="2"/>
        <v>N/A</v>
      </c>
      <c r="I7" s="12">
        <v>4.2880000000000003</v>
      </c>
      <c r="J7" s="12">
        <v>3.5249999999999999</v>
      </c>
      <c r="K7" s="48" t="s">
        <v>736</v>
      </c>
      <c r="L7" s="9" t="str">
        <f t="shared" si="3"/>
        <v>Yes</v>
      </c>
    </row>
    <row r="8" spans="1:12" x14ac:dyDescent="0.25">
      <c r="A8" s="18" t="s">
        <v>101</v>
      </c>
      <c r="B8" s="48" t="s">
        <v>213</v>
      </c>
      <c r="C8" s="1">
        <v>27954</v>
      </c>
      <c r="D8" s="11" t="str">
        <f t="shared" si="0"/>
        <v>N/A</v>
      </c>
      <c r="E8" s="1">
        <v>35188</v>
      </c>
      <c r="F8" s="11" t="str">
        <f t="shared" si="1"/>
        <v>N/A</v>
      </c>
      <c r="G8" s="1">
        <v>29880</v>
      </c>
      <c r="H8" s="11" t="str">
        <f t="shared" si="2"/>
        <v>N/A</v>
      </c>
      <c r="I8" s="12">
        <v>25.88</v>
      </c>
      <c r="J8" s="12">
        <v>-15.1</v>
      </c>
      <c r="K8" s="48" t="s">
        <v>736</v>
      </c>
      <c r="L8" s="9" t="str">
        <f t="shared" si="3"/>
        <v>Yes</v>
      </c>
    </row>
    <row r="9" spans="1:12" x14ac:dyDescent="0.25">
      <c r="A9" s="18" t="s">
        <v>104</v>
      </c>
      <c r="B9" s="48" t="s">
        <v>213</v>
      </c>
      <c r="C9" s="1">
        <v>146934</v>
      </c>
      <c r="D9" s="11" t="str">
        <f t="shared" si="0"/>
        <v>N/A</v>
      </c>
      <c r="E9" s="1">
        <v>152817</v>
      </c>
      <c r="F9" s="11" t="str">
        <f t="shared" si="1"/>
        <v>N/A</v>
      </c>
      <c r="G9" s="1">
        <v>154078</v>
      </c>
      <c r="H9" s="11" t="str">
        <f t="shared" si="2"/>
        <v>N/A</v>
      </c>
      <c r="I9" s="12">
        <v>4.0039999999999996</v>
      </c>
      <c r="J9" s="12">
        <v>0.82520000000000004</v>
      </c>
      <c r="K9" s="48" t="s">
        <v>736</v>
      </c>
      <c r="L9" s="9" t="str">
        <f t="shared" si="3"/>
        <v>Yes</v>
      </c>
    </row>
    <row r="10" spans="1:12" x14ac:dyDescent="0.25">
      <c r="A10" s="18" t="s">
        <v>105</v>
      </c>
      <c r="B10" s="48" t="s">
        <v>213</v>
      </c>
      <c r="C10" s="1">
        <v>113428</v>
      </c>
      <c r="D10" s="11" t="str">
        <f t="shared" si="0"/>
        <v>N/A</v>
      </c>
      <c r="E10" s="1">
        <v>113332</v>
      </c>
      <c r="F10" s="11" t="str">
        <f t="shared" si="1"/>
        <v>N/A</v>
      </c>
      <c r="G10" s="1">
        <v>124880</v>
      </c>
      <c r="H10" s="11" t="str">
        <f t="shared" si="2"/>
        <v>N/A</v>
      </c>
      <c r="I10" s="12">
        <v>-8.5000000000000006E-2</v>
      </c>
      <c r="J10" s="12">
        <v>10.19</v>
      </c>
      <c r="K10" s="48" t="s">
        <v>736</v>
      </c>
      <c r="L10" s="9" t="str">
        <f t="shared" si="3"/>
        <v>Yes</v>
      </c>
    </row>
    <row r="11" spans="1:12" x14ac:dyDescent="0.25">
      <c r="A11" s="18" t="s">
        <v>77</v>
      </c>
      <c r="B11" s="1" t="s">
        <v>213</v>
      </c>
      <c r="C11" s="1">
        <v>264427.12</v>
      </c>
      <c r="D11" s="44" t="str">
        <f t="shared" si="0"/>
        <v>N/A</v>
      </c>
      <c r="E11" s="1">
        <v>275263.68</v>
      </c>
      <c r="F11" s="11" t="str">
        <f t="shared" si="1"/>
        <v>N/A</v>
      </c>
      <c r="G11" s="1">
        <v>282134.31</v>
      </c>
      <c r="H11" s="11" t="str">
        <f t="shared" si="2"/>
        <v>N/A</v>
      </c>
      <c r="I11" s="12">
        <v>4.0979999999999999</v>
      </c>
      <c r="J11" s="12">
        <v>2.496</v>
      </c>
      <c r="K11" s="1" t="s">
        <v>737</v>
      </c>
      <c r="L11" s="9" t="str">
        <f t="shared" si="3"/>
        <v>Yes</v>
      </c>
    </row>
    <row r="12" spans="1:12" x14ac:dyDescent="0.25">
      <c r="A12" s="18" t="s">
        <v>115</v>
      </c>
      <c r="B12" s="1" t="s">
        <v>213</v>
      </c>
      <c r="C12" s="1">
        <v>33582</v>
      </c>
      <c r="D12" s="1" t="s">
        <v>213</v>
      </c>
      <c r="E12" s="1">
        <v>34735</v>
      </c>
      <c r="F12" s="1" t="s">
        <v>213</v>
      </c>
      <c r="G12" s="1">
        <v>35490</v>
      </c>
      <c r="H12" s="1" t="s">
        <v>213</v>
      </c>
      <c r="I12" s="12">
        <v>3.4329999999999998</v>
      </c>
      <c r="J12" s="12">
        <v>2.1739999999999999</v>
      </c>
      <c r="K12" s="1" t="s">
        <v>737</v>
      </c>
      <c r="L12" s="9" t="str">
        <f t="shared" si="3"/>
        <v>Yes</v>
      </c>
    </row>
    <row r="13" spans="1:12" x14ac:dyDescent="0.25">
      <c r="A13" s="18" t="s">
        <v>447</v>
      </c>
      <c r="B13" s="1" t="s">
        <v>213</v>
      </c>
      <c r="C13" s="1">
        <v>21627</v>
      </c>
      <c r="D13" s="1" t="s">
        <v>213</v>
      </c>
      <c r="E13" s="1">
        <v>22372</v>
      </c>
      <c r="F13" s="1" t="s">
        <v>213</v>
      </c>
      <c r="G13" s="1">
        <v>22943</v>
      </c>
      <c r="H13" s="1" t="s">
        <v>213</v>
      </c>
      <c r="I13" s="12">
        <v>3.4449999999999998</v>
      </c>
      <c r="J13" s="12">
        <v>2.552</v>
      </c>
      <c r="K13" s="1" t="s">
        <v>737</v>
      </c>
      <c r="L13" s="9" t="str">
        <f t="shared" si="3"/>
        <v>Yes</v>
      </c>
    </row>
    <row r="14" spans="1:12" x14ac:dyDescent="0.25">
      <c r="A14" s="18" t="s">
        <v>448</v>
      </c>
      <c r="B14" s="1" t="s">
        <v>213</v>
      </c>
      <c r="C14" s="1">
        <v>11054</v>
      </c>
      <c r="D14" s="1" t="s">
        <v>213</v>
      </c>
      <c r="E14" s="1">
        <v>11507</v>
      </c>
      <c r="F14" s="1" t="s">
        <v>213</v>
      </c>
      <c r="G14" s="1">
        <v>11734</v>
      </c>
      <c r="H14" s="1" t="s">
        <v>213</v>
      </c>
      <c r="I14" s="12">
        <v>4.0979999999999999</v>
      </c>
      <c r="J14" s="12">
        <v>1.9730000000000001</v>
      </c>
      <c r="K14" s="1" t="s">
        <v>737</v>
      </c>
      <c r="L14" s="9" t="str">
        <f t="shared" si="3"/>
        <v>Yes</v>
      </c>
    </row>
    <row r="15" spans="1:12" x14ac:dyDescent="0.25">
      <c r="A15" s="4" t="s">
        <v>58</v>
      </c>
      <c r="B15" s="48" t="s">
        <v>213</v>
      </c>
      <c r="C15" s="14">
        <v>1429997120</v>
      </c>
      <c r="D15" s="11" t="str">
        <f t="shared" ref="D15:D20" si="4">IF($B15="N/A","N/A",IF(C15&gt;10,"No",IF(C15&lt;-10,"No","Yes")))</f>
        <v>N/A</v>
      </c>
      <c r="E15" s="14">
        <v>1475638906</v>
      </c>
      <c r="F15" s="11" t="str">
        <f t="shared" ref="F15:F20" si="5">IF($B15="N/A","N/A",IF(E15&gt;10,"No",IF(E15&lt;-10,"No","Yes")))</f>
        <v>N/A</v>
      </c>
      <c r="G15" s="14">
        <v>1572157759</v>
      </c>
      <c r="H15" s="11" t="str">
        <f t="shared" ref="H15:H20" si="6">IF($B15="N/A","N/A",IF(G15&gt;10,"No",IF(G15&lt;-10,"No","Yes")))</f>
        <v>N/A</v>
      </c>
      <c r="I15" s="12">
        <v>3.1920000000000002</v>
      </c>
      <c r="J15" s="12">
        <v>6.5410000000000004</v>
      </c>
      <c r="K15" s="48" t="s">
        <v>736</v>
      </c>
      <c r="L15" s="9" t="str">
        <f t="shared" ref="L15:L20" si="7">IF(J15="Div by 0", "N/A", IF(K15="N/A","N/A", IF(J15&gt;VALUE(MID(K15,1,2)), "No", IF(J15&lt;-1*VALUE(MID(K15,1,2)), "No", "Yes"))))</f>
        <v>Yes</v>
      </c>
    </row>
    <row r="16" spans="1:12" x14ac:dyDescent="0.25">
      <c r="A16" s="4" t="s">
        <v>1119</v>
      </c>
      <c r="B16" s="48" t="s">
        <v>213</v>
      </c>
      <c r="C16" s="14">
        <v>4594.8406582999996</v>
      </c>
      <c r="D16" s="11" t="str">
        <f t="shared" si="4"/>
        <v>N/A</v>
      </c>
      <c r="E16" s="14">
        <v>4537.3420104999996</v>
      </c>
      <c r="F16" s="11" t="str">
        <f t="shared" si="5"/>
        <v>N/A</v>
      </c>
      <c r="G16" s="14">
        <v>4713.2117344999997</v>
      </c>
      <c r="H16" s="11" t="str">
        <f t="shared" si="6"/>
        <v>N/A</v>
      </c>
      <c r="I16" s="12">
        <v>-1.25</v>
      </c>
      <c r="J16" s="12">
        <v>3.8759999999999999</v>
      </c>
      <c r="K16" s="48" t="s">
        <v>736</v>
      </c>
      <c r="L16" s="9" t="str">
        <f t="shared" si="7"/>
        <v>Yes</v>
      </c>
    </row>
    <row r="17" spans="1:12" x14ac:dyDescent="0.25">
      <c r="A17" s="4" t="s">
        <v>1219</v>
      </c>
      <c r="B17" s="48" t="s">
        <v>213</v>
      </c>
      <c r="C17" s="14">
        <v>16437.466815</v>
      </c>
      <c r="D17" s="11" t="str">
        <f t="shared" si="4"/>
        <v>N/A</v>
      </c>
      <c r="E17" s="14">
        <v>15503.89068</v>
      </c>
      <c r="F17" s="11" t="str">
        <f t="shared" si="5"/>
        <v>N/A</v>
      </c>
      <c r="G17" s="14">
        <v>16050.714228000001</v>
      </c>
      <c r="H17" s="11" t="str">
        <f t="shared" si="6"/>
        <v>N/A</v>
      </c>
      <c r="I17" s="12">
        <v>-5.68</v>
      </c>
      <c r="J17" s="12">
        <v>3.5270000000000001</v>
      </c>
      <c r="K17" s="48" t="s">
        <v>736</v>
      </c>
      <c r="L17" s="9" t="str">
        <f t="shared" si="7"/>
        <v>Yes</v>
      </c>
    </row>
    <row r="18" spans="1:12" x14ac:dyDescent="0.25">
      <c r="A18" s="4" t="s">
        <v>1220</v>
      </c>
      <c r="B18" s="48" t="s">
        <v>213</v>
      </c>
      <c r="C18" s="14">
        <v>15156.793052999999</v>
      </c>
      <c r="D18" s="11" t="str">
        <f t="shared" si="4"/>
        <v>N/A</v>
      </c>
      <c r="E18" s="14">
        <v>13286.734284</v>
      </c>
      <c r="F18" s="11" t="str">
        <f t="shared" si="5"/>
        <v>N/A</v>
      </c>
      <c r="G18" s="14">
        <v>16237.149297</v>
      </c>
      <c r="H18" s="11" t="str">
        <f t="shared" si="6"/>
        <v>N/A</v>
      </c>
      <c r="I18" s="12">
        <v>-12.3</v>
      </c>
      <c r="J18" s="12">
        <v>22.21</v>
      </c>
      <c r="K18" s="48" t="s">
        <v>736</v>
      </c>
      <c r="L18" s="9" t="str">
        <f t="shared" si="7"/>
        <v>Yes</v>
      </c>
    </row>
    <row r="19" spans="1:12" x14ac:dyDescent="0.25">
      <c r="A19" s="4" t="s">
        <v>1221</v>
      </c>
      <c r="B19" s="48" t="s">
        <v>213</v>
      </c>
      <c r="C19" s="14">
        <v>1717.0723522000001</v>
      </c>
      <c r="D19" s="11" t="str">
        <f t="shared" si="4"/>
        <v>N/A</v>
      </c>
      <c r="E19" s="14">
        <v>1760.5510316</v>
      </c>
      <c r="F19" s="11" t="str">
        <f t="shared" si="5"/>
        <v>N/A</v>
      </c>
      <c r="G19" s="14">
        <v>1879.2589533</v>
      </c>
      <c r="H19" s="11" t="str">
        <f t="shared" si="6"/>
        <v>N/A</v>
      </c>
      <c r="I19" s="12">
        <v>2.532</v>
      </c>
      <c r="J19" s="12">
        <v>6.7430000000000003</v>
      </c>
      <c r="K19" s="48" t="s">
        <v>736</v>
      </c>
      <c r="L19" s="9" t="str">
        <f t="shared" si="7"/>
        <v>Yes</v>
      </c>
    </row>
    <row r="20" spans="1:12" x14ac:dyDescent="0.25">
      <c r="A20" s="4" t="s">
        <v>1222</v>
      </c>
      <c r="B20" s="48" t="s">
        <v>213</v>
      </c>
      <c r="C20" s="14">
        <v>3328.6045156</v>
      </c>
      <c r="D20" s="11" t="str">
        <f t="shared" si="4"/>
        <v>N/A</v>
      </c>
      <c r="E20" s="14">
        <v>3253.8757632000002</v>
      </c>
      <c r="F20" s="11" t="str">
        <f t="shared" si="5"/>
        <v>N/A</v>
      </c>
      <c r="G20" s="14">
        <v>3207.6338645000001</v>
      </c>
      <c r="H20" s="11" t="str">
        <f t="shared" si="6"/>
        <v>N/A</v>
      </c>
      <c r="I20" s="12">
        <v>-2.25</v>
      </c>
      <c r="J20" s="12">
        <v>-1.42</v>
      </c>
      <c r="K20" s="48" t="s">
        <v>736</v>
      </c>
      <c r="L20" s="9" t="str">
        <f t="shared" si="7"/>
        <v>Yes</v>
      </c>
    </row>
    <row r="21" spans="1:12" x14ac:dyDescent="0.25">
      <c r="A21" s="2" t="s">
        <v>1123</v>
      </c>
      <c r="B21" s="48" t="s">
        <v>213</v>
      </c>
      <c r="C21" s="14">
        <v>4849.6292414999998</v>
      </c>
      <c r="D21" s="11" t="str">
        <f t="shared" ref="D21:D22" si="8">IF($B21="N/A","N/A",IF(C21&gt;10,"No",IF(C21&lt;-10,"No","Yes")))</f>
        <v>N/A</v>
      </c>
      <c r="E21" s="14">
        <v>4798.7771966</v>
      </c>
      <c r="F21" s="11" t="str">
        <f t="shared" ref="F21:F22" si="9">IF($B21="N/A","N/A",IF(E21&gt;10,"No",IF(E21&lt;-10,"No","Yes")))</f>
        <v>N/A</v>
      </c>
      <c r="G21" s="14">
        <v>4968.2244049000001</v>
      </c>
      <c r="H21" s="11" t="str">
        <f t="shared" ref="H21:H22" si="10">IF($B21="N/A","N/A",IF(G21&gt;10,"No",IF(G21&lt;-10,"No","Yes")))</f>
        <v>N/A</v>
      </c>
      <c r="I21" s="12">
        <v>-1.05</v>
      </c>
      <c r="J21" s="12">
        <v>3.5310000000000001</v>
      </c>
      <c r="K21" s="48" t="s">
        <v>736</v>
      </c>
      <c r="L21" s="9" t="str">
        <f>IF(J21="Div by 0", "N/A", IF(OR(J21="N/A",K21="N/A"),"N/A", IF(J21&gt;VALUE(MID(K21,1,2)), "No", IF(J21&lt;-1*VALUE(MID(K21,1,2)), "No", "Yes"))))</f>
        <v>Yes</v>
      </c>
    </row>
    <row r="22" spans="1:12" x14ac:dyDescent="0.25">
      <c r="A22" s="2" t="s">
        <v>1124</v>
      </c>
      <c r="B22" s="48" t="s">
        <v>213</v>
      </c>
      <c r="C22" s="14">
        <v>4313.2519989000002</v>
      </c>
      <c r="D22" s="11" t="str">
        <f t="shared" si="8"/>
        <v>N/A</v>
      </c>
      <c r="E22" s="14">
        <v>4249.1168373999999</v>
      </c>
      <c r="F22" s="11" t="str">
        <f t="shared" si="9"/>
        <v>N/A</v>
      </c>
      <c r="G22" s="14">
        <v>4433.2669722999999</v>
      </c>
      <c r="H22" s="11" t="str">
        <f t="shared" si="10"/>
        <v>N/A</v>
      </c>
      <c r="I22" s="12">
        <v>-1.49</v>
      </c>
      <c r="J22" s="12">
        <v>4.3339999999999996</v>
      </c>
      <c r="K22" s="48" t="s">
        <v>736</v>
      </c>
      <c r="L22" s="9" t="str">
        <f>IF(J22="Div by 0", "N/A", IF(OR(J22="N/A",K22="N/A"),"N/A", IF(J22&gt;VALUE(MID(K22,1,2)), "No", IF(J22&lt;-1*VALUE(MID(K22,1,2)), "No", "Yes"))))</f>
        <v>Yes</v>
      </c>
    </row>
    <row r="23" spans="1:12" x14ac:dyDescent="0.25">
      <c r="A23" s="4" t="s">
        <v>1223</v>
      </c>
      <c r="B23" s="48" t="s">
        <v>213</v>
      </c>
      <c r="C23" s="14">
        <v>14756.200911</v>
      </c>
      <c r="D23" s="11" t="str">
        <f>IF($B23="N/A","N/A",IF(C23&gt;10,"No",IF(C23&lt;-10,"No","Yes")))</f>
        <v>N/A</v>
      </c>
      <c r="E23" s="14">
        <v>14161.830314999999</v>
      </c>
      <c r="F23" s="11" t="str">
        <f>IF($B23="N/A","N/A",IF(E23&gt;10,"No",IF(E23&lt;-10,"No","Yes")))</f>
        <v>N/A</v>
      </c>
      <c r="G23" s="14">
        <v>14912.391406000001</v>
      </c>
      <c r="H23" s="11" t="str">
        <f>IF($B23="N/A","N/A",IF(G23&gt;10,"No",IF(G23&lt;-10,"No","Yes")))</f>
        <v>N/A</v>
      </c>
      <c r="I23" s="12">
        <v>-4.03</v>
      </c>
      <c r="J23" s="12">
        <v>5.3</v>
      </c>
      <c r="K23" s="48" t="s">
        <v>736</v>
      </c>
      <c r="L23" s="9" t="str">
        <f>IF(J23="Div by 0", "N/A", IF(K23="N/A","N/A", IF(J23&gt;VALUE(MID(K23,1,2)), "No", IF(J23&lt;-1*VALUE(MID(K23,1,2)), "No", "Yes"))))</f>
        <v>Yes</v>
      </c>
    </row>
    <row r="24" spans="1:12" x14ac:dyDescent="0.25">
      <c r="A24" s="4" t="s">
        <v>1224</v>
      </c>
      <c r="B24" s="48" t="s">
        <v>213</v>
      </c>
      <c r="C24" s="14">
        <v>16576.526378999999</v>
      </c>
      <c r="D24" s="11" t="str">
        <f>IF($B24="N/A","N/A",IF(C24&gt;10,"No",IF(C24&lt;-10,"No","Yes")))</f>
        <v>N/A</v>
      </c>
      <c r="E24" s="14">
        <v>15765.730600999999</v>
      </c>
      <c r="F24" s="11" t="str">
        <f>IF($B24="N/A","N/A",IF(E24&gt;10,"No",IF(E24&lt;-10,"No","Yes")))</f>
        <v>N/A</v>
      </c>
      <c r="G24" s="14">
        <v>16327.731247</v>
      </c>
      <c r="H24" s="11" t="str">
        <f>IF($B24="N/A","N/A",IF(G24&gt;10,"No",IF(G24&lt;-10,"No","Yes")))</f>
        <v>N/A</v>
      </c>
      <c r="I24" s="12">
        <v>-4.8899999999999997</v>
      </c>
      <c r="J24" s="12">
        <v>3.5649999999999999</v>
      </c>
      <c r="K24" s="48" t="s">
        <v>736</v>
      </c>
      <c r="L24" s="9" t="str">
        <f>IF(J24="Div by 0", "N/A", IF(K24="N/A","N/A", IF(J24&gt;VALUE(MID(K24,1,2)), "No", IF(J24&lt;-1*VALUE(MID(K24,1,2)), "No", "Yes"))))</f>
        <v>Yes</v>
      </c>
    </row>
    <row r="25" spans="1:12" x14ac:dyDescent="0.25">
      <c r="A25" s="4" t="s">
        <v>1225</v>
      </c>
      <c r="B25" s="48" t="s">
        <v>213</v>
      </c>
      <c r="C25" s="14">
        <v>12062.97856</v>
      </c>
      <c r="D25" s="11" t="str">
        <f>IF($B25="N/A","N/A",IF(C25&gt;10,"No",IF(C25&lt;-10,"No","Yes")))</f>
        <v>N/A</v>
      </c>
      <c r="E25" s="14">
        <v>11799.691058</v>
      </c>
      <c r="F25" s="11" t="str">
        <f>IF($B25="N/A","N/A",IF(E25&gt;10,"No",IF(E25&lt;-10,"No","Yes")))</f>
        <v>N/A</v>
      </c>
      <c r="G25" s="14">
        <v>12829.755155999999</v>
      </c>
      <c r="H25" s="11" t="str">
        <f>IF($B25="N/A","N/A",IF(G25&gt;10,"No",IF(G25&lt;-10,"No","Yes")))</f>
        <v>N/A</v>
      </c>
      <c r="I25" s="12">
        <v>-2.1800000000000002</v>
      </c>
      <c r="J25" s="12">
        <v>8.73</v>
      </c>
      <c r="K25" s="48" t="s">
        <v>736</v>
      </c>
      <c r="L25" s="9" t="str">
        <f>IF(J25="Div by 0", "N/A", IF(K25="N/A","N/A", IF(J25&gt;VALUE(MID(K25,1,2)), "No", IF(J25&lt;-1*VALUE(MID(K25,1,2)), "No", "Yes"))))</f>
        <v>Yes</v>
      </c>
    </row>
    <row r="26" spans="1:12" x14ac:dyDescent="0.25">
      <c r="A26" s="4" t="s">
        <v>1226</v>
      </c>
      <c r="B26" s="48" t="s">
        <v>213</v>
      </c>
      <c r="C26" s="14">
        <v>15666.773647</v>
      </c>
      <c r="D26" s="11" t="str">
        <f t="shared" ref="D26:D27" si="11">IF($B26="N/A","N/A",IF(C26&gt;10,"No",IF(C26&lt;-10,"No","Yes")))</f>
        <v>N/A</v>
      </c>
      <c r="E26" s="14">
        <v>15122.519269</v>
      </c>
      <c r="F26" s="11" t="str">
        <f t="shared" ref="F26:F30" si="12">IF($B26="N/A","N/A",IF(E26&gt;10,"No",IF(E26&lt;-10,"No","Yes")))</f>
        <v>N/A</v>
      </c>
      <c r="G26" s="14">
        <v>15879.075935999999</v>
      </c>
      <c r="H26" s="11" t="str">
        <f t="shared" ref="H26:H27" si="13">IF($B26="N/A","N/A",IF(G26&gt;10,"No",IF(G26&lt;-10,"No","Yes")))</f>
        <v>N/A</v>
      </c>
      <c r="I26" s="12">
        <v>-3.47</v>
      </c>
      <c r="J26" s="12">
        <v>5.0030000000000001</v>
      </c>
      <c r="K26" s="48" t="s">
        <v>736</v>
      </c>
      <c r="L26" s="9" t="str">
        <f>IF(J26="Div by 0", "N/A", IF(OR(J26="N/A",K26="N/A"),"N/A", IF(J26&gt;VALUE(MID(K26,1,2)), "No", IF(J26&lt;-1*VALUE(MID(K26,1,2)), "No", "Yes"))))</f>
        <v>Yes</v>
      </c>
    </row>
    <row r="27" spans="1:12" x14ac:dyDescent="0.25">
      <c r="A27" s="4" t="s">
        <v>1227</v>
      </c>
      <c r="B27" s="48" t="s">
        <v>213</v>
      </c>
      <c r="C27" s="14">
        <v>13452.839849</v>
      </c>
      <c r="D27" s="11" t="str">
        <f t="shared" si="11"/>
        <v>N/A</v>
      </c>
      <c r="E27" s="14">
        <v>12803.741505</v>
      </c>
      <c r="F27" s="11" t="str">
        <f t="shared" si="12"/>
        <v>N/A</v>
      </c>
      <c r="G27" s="14">
        <v>13542.521146999999</v>
      </c>
      <c r="H27" s="11" t="str">
        <f t="shared" si="13"/>
        <v>N/A</v>
      </c>
      <c r="I27" s="12">
        <v>-4.82</v>
      </c>
      <c r="J27" s="12">
        <v>5.77</v>
      </c>
      <c r="K27" s="48" t="s">
        <v>736</v>
      </c>
      <c r="L27" s="9" t="str">
        <f>IF(J27="Div by 0", "N/A", IF(OR(J27="N/A",K27="N/A"),"N/A", IF(J27&gt;VALUE(MID(K27,1,2)), "No", IF(J27&lt;-1*VALUE(MID(K27,1,2)), "No", "Yes"))))</f>
        <v>Yes</v>
      </c>
    </row>
    <row r="28" spans="1:12" x14ac:dyDescent="0.25">
      <c r="A28" s="58" t="s">
        <v>1228</v>
      </c>
      <c r="B28" s="14" t="s">
        <v>213</v>
      </c>
      <c r="C28" s="14">
        <v>1337.7808972</v>
      </c>
      <c r="D28" s="11" t="str">
        <f t="shared" ref="D28:D30" si="14">IF($B28="N/A","N/A",IF(C28&gt;10,"No",IF(C28&lt;-10,"No","Yes")))</f>
        <v>N/A</v>
      </c>
      <c r="E28" s="14">
        <v>1423.1534008000001</v>
      </c>
      <c r="F28" s="11" t="str">
        <f t="shared" si="12"/>
        <v>N/A</v>
      </c>
      <c r="G28" s="14">
        <v>1523.1216812</v>
      </c>
      <c r="H28" s="11" t="str">
        <f t="shared" ref="H28:H30" si="15">IF($B28="N/A","N/A",IF(G28&gt;10,"No",IF(G28&lt;-10,"No","Yes")))</f>
        <v>N/A</v>
      </c>
      <c r="I28" s="12">
        <v>6.3819999999999997</v>
      </c>
      <c r="J28" s="12">
        <v>7.024</v>
      </c>
      <c r="K28" s="45" t="s">
        <v>736</v>
      </c>
      <c r="L28" s="9" t="str">
        <f>IF(J28="Div by 0", "N/A", IF(OR(J28="N/A",K28="N/A"),"N/A", IF(J28&gt;VALUE(MID(K28,1,2)), "No", IF(J28&lt;-1*VALUE(MID(K28,1,2)), "No", "Yes"))))</f>
        <v>Yes</v>
      </c>
    </row>
    <row r="29" spans="1:12" x14ac:dyDescent="0.25">
      <c r="A29" s="58" t="s">
        <v>1229</v>
      </c>
      <c r="B29" s="14" t="s">
        <v>213</v>
      </c>
      <c r="C29" s="14">
        <v>1341.4895951999999</v>
      </c>
      <c r="D29" s="11" t="str">
        <f t="shared" si="14"/>
        <v>N/A</v>
      </c>
      <c r="E29" s="14">
        <v>1432.2941375</v>
      </c>
      <c r="F29" s="11" t="str">
        <f t="shared" si="12"/>
        <v>N/A</v>
      </c>
      <c r="G29" s="14">
        <v>1540.5601554</v>
      </c>
      <c r="H29" s="11" t="str">
        <f t="shared" si="15"/>
        <v>N/A</v>
      </c>
      <c r="I29" s="12">
        <v>6.7690000000000001</v>
      </c>
      <c r="J29" s="12">
        <v>7.5590000000000002</v>
      </c>
      <c r="K29" s="45" t="s">
        <v>736</v>
      </c>
      <c r="L29" s="9" t="str">
        <f t="shared" ref="L29:L30" si="16">IF(J29="Div by 0", "N/A", IF(OR(J29="N/A",K29="N/A"),"N/A", IF(J29&gt;VALUE(MID(K29,1,2)), "No", IF(J29&lt;-1*VALUE(MID(K29,1,2)), "No", "Yes"))))</f>
        <v>Yes</v>
      </c>
    </row>
    <row r="30" spans="1:12" x14ac:dyDescent="0.25">
      <c r="A30" s="58" t="s">
        <v>1230</v>
      </c>
      <c r="B30" s="14" t="s">
        <v>213</v>
      </c>
      <c r="C30" s="14">
        <v>1261.5940469</v>
      </c>
      <c r="D30" s="11" t="str">
        <f t="shared" si="14"/>
        <v>N/A</v>
      </c>
      <c r="E30" s="14">
        <v>1223.2616995000001</v>
      </c>
      <c r="F30" s="11" t="str">
        <f t="shared" si="12"/>
        <v>N/A</v>
      </c>
      <c r="G30" s="14">
        <v>1160.5938567000001</v>
      </c>
      <c r="H30" s="11" t="str">
        <f t="shared" si="15"/>
        <v>N/A</v>
      </c>
      <c r="I30" s="12">
        <v>-3.04</v>
      </c>
      <c r="J30" s="12">
        <v>-5.12</v>
      </c>
      <c r="K30" s="45" t="s">
        <v>736</v>
      </c>
      <c r="L30" s="9" t="str">
        <f t="shared" si="16"/>
        <v>Yes</v>
      </c>
    </row>
    <row r="31" spans="1:12" x14ac:dyDescent="0.25">
      <c r="A31" s="46" t="s">
        <v>2</v>
      </c>
      <c r="B31" s="35" t="s">
        <v>213</v>
      </c>
      <c r="C31" s="13">
        <v>98.005256764999999</v>
      </c>
      <c r="D31" s="44" t="str">
        <f t="shared" ref="D31:D69" si="17">IF($B31="N/A","N/A",IF(C31&gt;10,"No",IF(C31&lt;-10,"No","Yes")))</f>
        <v>N/A</v>
      </c>
      <c r="E31" s="13">
        <v>99.576288124000001</v>
      </c>
      <c r="F31" s="44" t="str">
        <f t="shared" ref="F31:F69" si="18">IF($B31="N/A","N/A",IF(E31&gt;10,"No",IF(E31&lt;-10,"No","Yes")))</f>
        <v>N/A</v>
      </c>
      <c r="G31" s="13">
        <v>99.841409744000003</v>
      </c>
      <c r="H31" s="44" t="str">
        <f t="shared" ref="H31:H69" si="19">IF($B31="N/A","N/A",IF(G31&gt;10,"No",IF(G31&lt;-10,"No","Yes")))</f>
        <v>N/A</v>
      </c>
      <c r="I31" s="12">
        <v>1.603</v>
      </c>
      <c r="J31" s="12">
        <v>0.26619999999999999</v>
      </c>
      <c r="K31" s="45" t="s">
        <v>736</v>
      </c>
      <c r="L31" s="9" t="str">
        <f t="shared" ref="L31:L99" si="20">IF(J31="Div by 0", "N/A", IF(K31="N/A","N/A", IF(J31&gt;VALUE(MID(K31,1,2)), "No", IF(J31&lt;-1*VALUE(MID(K31,1,2)), "No", "Yes"))))</f>
        <v>Yes</v>
      </c>
    </row>
    <row r="32" spans="1:12" x14ac:dyDescent="0.25">
      <c r="A32" s="46" t="s">
        <v>22</v>
      </c>
      <c r="B32" s="35" t="s">
        <v>213</v>
      </c>
      <c r="C32" s="1">
        <v>305010</v>
      </c>
      <c r="D32" s="44" t="str">
        <f t="shared" si="17"/>
        <v>N/A</v>
      </c>
      <c r="E32" s="1">
        <v>323843</v>
      </c>
      <c r="F32" s="44" t="str">
        <f t="shared" si="18"/>
        <v>N/A</v>
      </c>
      <c r="G32" s="1">
        <v>333035</v>
      </c>
      <c r="H32" s="44" t="str">
        <f t="shared" si="19"/>
        <v>N/A</v>
      </c>
      <c r="I32" s="12">
        <v>6.1749999999999998</v>
      </c>
      <c r="J32" s="12">
        <v>2.8380000000000001</v>
      </c>
      <c r="K32" s="45" t="s">
        <v>736</v>
      </c>
      <c r="L32" s="9" t="str">
        <f t="shared" si="20"/>
        <v>Yes</v>
      </c>
    </row>
    <row r="33" spans="1:12" x14ac:dyDescent="0.25">
      <c r="A33" s="46" t="s">
        <v>449</v>
      </c>
      <c r="B33" s="48" t="s">
        <v>213</v>
      </c>
      <c r="C33" s="1">
        <v>22784</v>
      </c>
      <c r="D33" s="1" t="str">
        <f t="shared" si="17"/>
        <v>N/A</v>
      </c>
      <c r="E33" s="1">
        <v>23771</v>
      </c>
      <c r="F33" s="1" t="str">
        <f t="shared" si="18"/>
        <v>N/A</v>
      </c>
      <c r="G33" s="1">
        <v>24613</v>
      </c>
      <c r="H33" s="11" t="str">
        <f t="shared" si="19"/>
        <v>N/A</v>
      </c>
      <c r="I33" s="12">
        <v>4.3319999999999999</v>
      </c>
      <c r="J33" s="12">
        <v>3.5419999999999998</v>
      </c>
      <c r="K33" s="48" t="s">
        <v>736</v>
      </c>
      <c r="L33" s="9" t="str">
        <f t="shared" si="20"/>
        <v>Yes</v>
      </c>
    </row>
    <row r="34" spans="1:12" x14ac:dyDescent="0.25">
      <c r="A34" s="46" t="s">
        <v>1231</v>
      </c>
      <c r="B34" s="5" t="s">
        <v>213</v>
      </c>
      <c r="C34" s="1">
        <v>7566</v>
      </c>
      <c r="D34" s="9" t="str">
        <f t="shared" ref="D34:D38" si="21">IF($B34="N/A","N/A",IF(C34&lt;0,"No","Yes"))</f>
        <v>N/A</v>
      </c>
      <c r="E34" s="1">
        <v>7702</v>
      </c>
      <c r="F34" s="9" t="str">
        <f t="shared" ref="F34:F38" si="22">IF($B34="N/A","N/A",IF(E34&lt;0,"No","Yes"))</f>
        <v>N/A</v>
      </c>
      <c r="G34" s="1">
        <v>7312</v>
      </c>
      <c r="H34" s="9" t="str">
        <f t="shared" ref="H34:H38" si="23">IF($B34="N/A","N/A",IF(G34&lt;0,"No","Yes"))</f>
        <v>N/A</v>
      </c>
      <c r="I34" s="12">
        <v>1.798</v>
      </c>
      <c r="J34" s="12">
        <v>-5.0599999999999996</v>
      </c>
      <c r="K34" s="1" t="s">
        <v>736</v>
      </c>
      <c r="L34" s="9" t="str">
        <f t="shared" si="20"/>
        <v>Yes</v>
      </c>
    </row>
    <row r="35" spans="1:12" x14ac:dyDescent="0.25">
      <c r="A35" s="46" t="s">
        <v>1232</v>
      </c>
      <c r="B35" s="5" t="s">
        <v>213</v>
      </c>
      <c r="C35" s="1">
        <v>2559</v>
      </c>
      <c r="D35" s="9" t="str">
        <f t="shared" si="21"/>
        <v>N/A</v>
      </c>
      <c r="E35" s="1">
        <v>2581</v>
      </c>
      <c r="F35" s="9" t="str">
        <f t="shared" si="22"/>
        <v>N/A</v>
      </c>
      <c r="G35" s="1">
        <v>2940</v>
      </c>
      <c r="H35" s="9" t="str">
        <f t="shared" si="23"/>
        <v>N/A</v>
      </c>
      <c r="I35" s="12">
        <v>0.85970000000000002</v>
      </c>
      <c r="J35" s="12">
        <v>13.91</v>
      </c>
      <c r="K35" s="1" t="s">
        <v>736</v>
      </c>
      <c r="L35" s="9" t="str">
        <f t="shared" si="20"/>
        <v>Yes</v>
      </c>
    </row>
    <row r="36" spans="1:12" x14ac:dyDescent="0.25">
      <c r="A36" s="46" t="s">
        <v>1233</v>
      </c>
      <c r="B36" s="5" t="s">
        <v>213</v>
      </c>
      <c r="C36" s="1">
        <v>12576</v>
      </c>
      <c r="D36" s="9" t="str">
        <f t="shared" si="21"/>
        <v>N/A</v>
      </c>
      <c r="E36" s="1">
        <v>13404</v>
      </c>
      <c r="F36" s="9" t="str">
        <f t="shared" si="22"/>
        <v>N/A</v>
      </c>
      <c r="G36" s="1">
        <v>14203</v>
      </c>
      <c r="H36" s="9" t="str">
        <f t="shared" si="23"/>
        <v>N/A</v>
      </c>
      <c r="I36" s="12">
        <v>6.5839999999999996</v>
      </c>
      <c r="J36" s="12">
        <v>5.9610000000000003</v>
      </c>
      <c r="K36" s="1" t="s">
        <v>736</v>
      </c>
      <c r="L36" s="9" t="str">
        <f t="shared" si="20"/>
        <v>Yes</v>
      </c>
    </row>
    <row r="37" spans="1:12" x14ac:dyDescent="0.25">
      <c r="A37" s="46" t="s">
        <v>1234</v>
      </c>
      <c r="B37" s="5" t="s">
        <v>213</v>
      </c>
      <c r="C37" s="1">
        <v>83</v>
      </c>
      <c r="D37" s="9" t="str">
        <f t="shared" si="21"/>
        <v>N/A</v>
      </c>
      <c r="E37" s="1">
        <v>84</v>
      </c>
      <c r="F37" s="9" t="str">
        <f t="shared" si="22"/>
        <v>N/A</v>
      </c>
      <c r="G37" s="1">
        <v>158</v>
      </c>
      <c r="H37" s="9" t="str">
        <f t="shared" si="23"/>
        <v>N/A</v>
      </c>
      <c r="I37" s="12">
        <v>1.2050000000000001</v>
      </c>
      <c r="J37" s="12">
        <v>88.1</v>
      </c>
      <c r="K37" s="1" t="s">
        <v>736</v>
      </c>
      <c r="L37" s="9" t="str">
        <f t="shared" si="20"/>
        <v>No</v>
      </c>
    </row>
    <row r="38" spans="1:12" x14ac:dyDescent="0.25">
      <c r="A38" s="46" t="s">
        <v>1235</v>
      </c>
      <c r="B38" s="5" t="s">
        <v>213</v>
      </c>
      <c r="C38" s="1">
        <v>0</v>
      </c>
      <c r="D38" s="9" t="str">
        <f t="shared" si="21"/>
        <v>N/A</v>
      </c>
      <c r="E38" s="1">
        <v>0</v>
      </c>
      <c r="F38" s="9" t="str">
        <f t="shared" si="22"/>
        <v>N/A</v>
      </c>
      <c r="G38" s="1">
        <v>0</v>
      </c>
      <c r="H38" s="9" t="str">
        <f t="shared" si="23"/>
        <v>N/A</v>
      </c>
      <c r="I38" s="12" t="s">
        <v>1745</v>
      </c>
      <c r="J38" s="12" t="s">
        <v>1745</v>
      </c>
      <c r="K38" s="1" t="s">
        <v>736</v>
      </c>
      <c r="L38" s="9" t="str">
        <f t="shared" si="20"/>
        <v>N/A</v>
      </c>
    </row>
    <row r="39" spans="1:12" x14ac:dyDescent="0.25">
      <c r="A39" s="46" t="s">
        <v>450</v>
      </c>
      <c r="B39" s="48" t="s">
        <v>213</v>
      </c>
      <c r="C39" s="1">
        <v>27817</v>
      </c>
      <c r="D39" s="1" t="str">
        <f t="shared" si="17"/>
        <v>N/A</v>
      </c>
      <c r="E39" s="1">
        <v>35059</v>
      </c>
      <c r="F39" s="1" t="str">
        <f t="shared" si="18"/>
        <v>N/A</v>
      </c>
      <c r="G39" s="1">
        <v>29784</v>
      </c>
      <c r="H39" s="11" t="str">
        <f t="shared" si="19"/>
        <v>N/A</v>
      </c>
      <c r="I39" s="12">
        <v>26.03</v>
      </c>
      <c r="J39" s="12">
        <v>-15</v>
      </c>
      <c r="K39" s="48" t="s">
        <v>736</v>
      </c>
      <c r="L39" s="9" t="str">
        <f t="shared" si="20"/>
        <v>Yes</v>
      </c>
    </row>
    <row r="40" spans="1:12" x14ac:dyDescent="0.25">
      <c r="A40" s="46" t="s">
        <v>1236</v>
      </c>
      <c r="B40" s="5" t="s">
        <v>213</v>
      </c>
      <c r="C40" s="1">
        <v>17284</v>
      </c>
      <c r="D40" s="9" t="str">
        <f t="shared" ref="D40:D45" si="24">IF($B40="N/A","N/A",IF(C40&lt;0,"No","Yes"))</f>
        <v>N/A</v>
      </c>
      <c r="E40" s="1">
        <v>17421</v>
      </c>
      <c r="F40" s="9" t="str">
        <f t="shared" ref="F40:F45" si="25">IF($B40="N/A","N/A",IF(E40&lt;0,"No","Yes"))</f>
        <v>N/A</v>
      </c>
      <c r="G40" s="1">
        <v>16856</v>
      </c>
      <c r="H40" s="9" t="str">
        <f t="shared" ref="H40:H45" si="26">IF($B40="N/A","N/A",IF(G40&lt;0,"No","Yes"))</f>
        <v>N/A</v>
      </c>
      <c r="I40" s="12">
        <v>0.79259999999999997</v>
      </c>
      <c r="J40" s="12">
        <v>-3.24</v>
      </c>
      <c r="K40" s="1" t="s">
        <v>736</v>
      </c>
      <c r="L40" s="9" t="str">
        <f t="shared" si="20"/>
        <v>Yes</v>
      </c>
    </row>
    <row r="41" spans="1:12" x14ac:dyDescent="0.25">
      <c r="A41" s="46" t="s">
        <v>1237</v>
      </c>
      <c r="B41" s="5" t="s">
        <v>213</v>
      </c>
      <c r="C41" s="1">
        <v>467</v>
      </c>
      <c r="D41" s="9" t="str">
        <f t="shared" si="24"/>
        <v>N/A</v>
      </c>
      <c r="E41" s="1">
        <v>488</v>
      </c>
      <c r="F41" s="9" t="str">
        <f t="shared" si="25"/>
        <v>N/A</v>
      </c>
      <c r="G41" s="1">
        <v>569</v>
      </c>
      <c r="H41" s="9" t="str">
        <f t="shared" si="26"/>
        <v>N/A</v>
      </c>
      <c r="I41" s="12">
        <v>4.4969999999999999</v>
      </c>
      <c r="J41" s="12">
        <v>16.600000000000001</v>
      </c>
      <c r="K41" s="1" t="s">
        <v>736</v>
      </c>
      <c r="L41" s="9" t="str">
        <f t="shared" si="20"/>
        <v>Yes</v>
      </c>
    </row>
    <row r="42" spans="1:12" x14ac:dyDescent="0.25">
      <c r="A42" s="46" t="s">
        <v>1238</v>
      </c>
      <c r="B42" s="5" t="s">
        <v>213</v>
      </c>
      <c r="C42" s="1">
        <v>8549</v>
      </c>
      <c r="D42" s="9" t="str">
        <f t="shared" si="24"/>
        <v>N/A</v>
      </c>
      <c r="E42" s="1">
        <v>8737</v>
      </c>
      <c r="F42" s="9" t="str">
        <f t="shared" si="25"/>
        <v>N/A</v>
      </c>
      <c r="G42" s="1">
        <v>9121</v>
      </c>
      <c r="H42" s="9" t="str">
        <f t="shared" si="26"/>
        <v>N/A</v>
      </c>
      <c r="I42" s="12">
        <v>2.1989999999999998</v>
      </c>
      <c r="J42" s="12">
        <v>4.3949999999999996</v>
      </c>
      <c r="K42" s="1" t="s">
        <v>736</v>
      </c>
      <c r="L42" s="9" t="str">
        <f t="shared" si="20"/>
        <v>Yes</v>
      </c>
    </row>
    <row r="43" spans="1:12" x14ac:dyDescent="0.25">
      <c r="A43" s="46" t="s">
        <v>1239</v>
      </c>
      <c r="B43" s="5" t="s">
        <v>213</v>
      </c>
      <c r="C43" s="1">
        <v>39</v>
      </c>
      <c r="D43" s="9" t="str">
        <f t="shared" si="24"/>
        <v>N/A</v>
      </c>
      <c r="E43" s="1">
        <v>33</v>
      </c>
      <c r="F43" s="9" t="str">
        <f t="shared" si="25"/>
        <v>N/A</v>
      </c>
      <c r="G43" s="1">
        <v>24</v>
      </c>
      <c r="H43" s="9" t="str">
        <f t="shared" si="26"/>
        <v>N/A</v>
      </c>
      <c r="I43" s="12">
        <v>-15.4</v>
      </c>
      <c r="J43" s="12">
        <v>-27.3</v>
      </c>
      <c r="K43" s="1" t="s">
        <v>736</v>
      </c>
      <c r="L43" s="9" t="str">
        <f t="shared" si="20"/>
        <v>Yes</v>
      </c>
    </row>
    <row r="44" spans="1:12" x14ac:dyDescent="0.25">
      <c r="A44" s="46" t="s">
        <v>1240</v>
      </c>
      <c r="B44" s="5" t="s">
        <v>213</v>
      </c>
      <c r="C44" s="1">
        <v>86</v>
      </c>
      <c r="D44" s="9" t="str">
        <f t="shared" si="24"/>
        <v>N/A</v>
      </c>
      <c r="E44" s="1">
        <v>101</v>
      </c>
      <c r="F44" s="9" t="str">
        <f t="shared" si="25"/>
        <v>N/A</v>
      </c>
      <c r="G44" s="1">
        <v>128</v>
      </c>
      <c r="H44" s="9" t="str">
        <f t="shared" si="26"/>
        <v>N/A</v>
      </c>
      <c r="I44" s="12">
        <v>17.440000000000001</v>
      </c>
      <c r="J44" s="12">
        <v>26.73</v>
      </c>
      <c r="K44" s="1" t="s">
        <v>736</v>
      </c>
      <c r="L44" s="9" t="str">
        <f t="shared" si="20"/>
        <v>Yes</v>
      </c>
    </row>
    <row r="45" spans="1:12" x14ac:dyDescent="0.25">
      <c r="A45" s="46" t="s">
        <v>1241</v>
      </c>
      <c r="B45" s="5" t="s">
        <v>213</v>
      </c>
      <c r="C45" s="1">
        <v>1392</v>
      </c>
      <c r="D45" s="9" t="str">
        <f t="shared" si="24"/>
        <v>N/A</v>
      </c>
      <c r="E45" s="1">
        <v>8279</v>
      </c>
      <c r="F45" s="9" t="str">
        <f t="shared" si="25"/>
        <v>N/A</v>
      </c>
      <c r="G45" s="1">
        <v>3086</v>
      </c>
      <c r="H45" s="9" t="str">
        <f t="shared" si="26"/>
        <v>N/A</v>
      </c>
      <c r="I45" s="12">
        <v>494.8</v>
      </c>
      <c r="J45" s="12">
        <v>-62.7</v>
      </c>
      <c r="K45" s="1" t="s">
        <v>736</v>
      </c>
      <c r="L45" s="9" t="str">
        <f t="shared" si="20"/>
        <v>No</v>
      </c>
    </row>
    <row r="46" spans="1:12" x14ac:dyDescent="0.25">
      <c r="A46" s="46" t="s">
        <v>451</v>
      </c>
      <c r="B46" s="48" t="s">
        <v>213</v>
      </c>
      <c r="C46" s="1">
        <v>144833</v>
      </c>
      <c r="D46" s="1" t="str">
        <f t="shared" si="17"/>
        <v>N/A</v>
      </c>
      <c r="E46" s="1">
        <v>152459</v>
      </c>
      <c r="F46" s="1" t="str">
        <f t="shared" si="18"/>
        <v>N/A</v>
      </c>
      <c r="G46" s="1">
        <v>153919</v>
      </c>
      <c r="H46" s="11" t="str">
        <f t="shared" si="19"/>
        <v>N/A</v>
      </c>
      <c r="I46" s="12">
        <v>5.2649999999999997</v>
      </c>
      <c r="J46" s="12">
        <v>0.95760000000000001</v>
      </c>
      <c r="K46" s="48" t="s">
        <v>736</v>
      </c>
      <c r="L46" s="9" t="str">
        <f t="shared" si="20"/>
        <v>Yes</v>
      </c>
    </row>
    <row r="47" spans="1:12" x14ac:dyDescent="0.25">
      <c r="A47" s="46" t="s">
        <v>1242</v>
      </c>
      <c r="B47" s="5" t="s">
        <v>213</v>
      </c>
      <c r="C47" s="1">
        <v>70942</v>
      </c>
      <c r="D47" s="9" t="str">
        <f t="shared" ref="D47:D53" si="27">IF($B47="N/A","N/A",IF(C47&lt;0,"No","Yes"))</f>
        <v>N/A</v>
      </c>
      <c r="E47" s="1">
        <v>74513</v>
      </c>
      <c r="F47" s="9" t="str">
        <f t="shared" ref="F47:F53" si="28">IF($B47="N/A","N/A",IF(E47&lt;0,"No","Yes"))</f>
        <v>N/A</v>
      </c>
      <c r="G47" s="1">
        <v>109200</v>
      </c>
      <c r="H47" s="9" t="str">
        <f t="shared" ref="H47:H53" si="29">IF($B47="N/A","N/A",IF(G47&lt;0,"No","Yes"))</f>
        <v>N/A</v>
      </c>
      <c r="I47" s="12">
        <v>5.0339999999999998</v>
      </c>
      <c r="J47" s="12">
        <v>46.55</v>
      </c>
      <c r="K47" s="1" t="s">
        <v>736</v>
      </c>
      <c r="L47" s="9" t="str">
        <f t="shared" si="20"/>
        <v>No</v>
      </c>
    </row>
    <row r="48" spans="1:12" x14ac:dyDescent="0.25">
      <c r="A48" s="46" t="s">
        <v>1243</v>
      </c>
      <c r="B48" s="5" t="s">
        <v>213</v>
      </c>
      <c r="C48" s="1">
        <v>0</v>
      </c>
      <c r="D48" s="9" t="str">
        <f t="shared" si="27"/>
        <v>N/A</v>
      </c>
      <c r="E48" s="1">
        <v>0</v>
      </c>
      <c r="F48" s="9" t="str">
        <f t="shared" si="28"/>
        <v>N/A</v>
      </c>
      <c r="G48" s="1">
        <v>0</v>
      </c>
      <c r="H48" s="9" t="str">
        <f t="shared" si="29"/>
        <v>N/A</v>
      </c>
      <c r="I48" s="12" t="s">
        <v>1745</v>
      </c>
      <c r="J48" s="12" t="s">
        <v>1745</v>
      </c>
      <c r="K48" s="1" t="s">
        <v>736</v>
      </c>
      <c r="L48" s="9" t="str">
        <f t="shared" si="20"/>
        <v>N/A</v>
      </c>
    </row>
    <row r="49" spans="1:12" x14ac:dyDescent="0.25">
      <c r="A49" s="46" t="s">
        <v>1244</v>
      </c>
      <c r="B49" s="5" t="s">
        <v>213</v>
      </c>
      <c r="C49" s="1">
        <v>0</v>
      </c>
      <c r="D49" s="9" t="str">
        <f t="shared" si="27"/>
        <v>N/A</v>
      </c>
      <c r="E49" s="1">
        <v>0</v>
      </c>
      <c r="F49" s="9" t="str">
        <f t="shared" si="28"/>
        <v>N/A</v>
      </c>
      <c r="G49" s="1">
        <v>0</v>
      </c>
      <c r="H49" s="9" t="str">
        <f t="shared" si="29"/>
        <v>N/A</v>
      </c>
      <c r="I49" s="12" t="s">
        <v>1745</v>
      </c>
      <c r="J49" s="12" t="s">
        <v>1745</v>
      </c>
      <c r="K49" s="1" t="s">
        <v>736</v>
      </c>
      <c r="L49" s="9" t="str">
        <f t="shared" si="20"/>
        <v>N/A</v>
      </c>
    </row>
    <row r="50" spans="1:12" x14ac:dyDescent="0.25">
      <c r="A50" s="46" t="s">
        <v>1245</v>
      </c>
      <c r="B50" s="5" t="s">
        <v>213</v>
      </c>
      <c r="C50" s="1">
        <v>63038</v>
      </c>
      <c r="D50" s="9" t="str">
        <f t="shared" si="27"/>
        <v>N/A</v>
      </c>
      <c r="E50" s="1">
        <v>66322</v>
      </c>
      <c r="F50" s="9" t="str">
        <f t="shared" si="28"/>
        <v>N/A</v>
      </c>
      <c r="G50" s="1">
        <v>36325</v>
      </c>
      <c r="H50" s="9" t="str">
        <f t="shared" si="29"/>
        <v>N/A</v>
      </c>
      <c r="I50" s="12">
        <v>5.21</v>
      </c>
      <c r="J50" s="12">
        <v>-45.2</v>
      </c>
      <c r="K50" s="1" t="s">
        <v>736</v>
      </c>
      <c r="L50" s="9" t="str">
        <f t="shared" si="20"/>
        <v>No</v>
      </c>
    </row>
    <row r="51" spans="1:12" x14ac:dyDescent="0.25">
      <c r="A51" s="46" t="s">
        <v>1246</v>
      </c>
      <c r="B51" s="5" t="s">
        <v>213</v>
      </c>
      <c r="C51" s="1">
        <v>5265</v>
      </c>
      <c r="D51" s="9" t="str">
        <f t="shared" si="27"/>
        <v>N/A</v>
      </c>
      <c r="E51" s="1">
        <v>5578</v>
      </c>
      <c r="F51" s="9" t="str">
        <f t="shared" si="28"/>
        <v>N/A</v>
      </c>
      <c r="G51" s="1">
        <v>2486</v>
      </c>
      <c r="H51" s="9" t="str">
        <f t="shared" si="29"/>
        <v>N/A</v>
      </c>
      <c r="I51" s="12">
        <v>5.9450000000000003</v>
      </c>
      <c r="J51" s="12">
        <v>-55.4</v>
      </c>
      <c r="K51" s="1" t="s">
        <v>736</v>
      </c>
      <c r="L51" s="9" t="str">
        <f t="shared" si="20"/>
        <v>No</v>
      </c>
    </row>
    <row r="52" spans="1:12" x14ac:dyDescent="0.25">
      <c r="A52" s="46" t="s">
        <v>1247</v>
      </c>
      <c r="B52" s="5" t="s">
        <v>213</v>
      </c>
      <c r="C52" s="1">
        <v>5534</v>
      </c>
      <c r="D52" s="9" t="str">
        <f t="shared" si="27"/>
        <v>N/A</v>
      </c>
      <c r="E52" s="1">
        <v>5362</v>
      </c>
      <c r="F52" s="9" t="str">
        <f t="shared" si="28"/>
        <v>N/A</v>
      </c>
      <c r="G52" s="1">
        <v>5702</v>
      </c>
      <c r="H52" s="9" t="str">
        <f t="shared" si="29"/>
        <v>N/A</v>
      </c>
      <c r="I52" s="12">
        <v>-3.11</v>
      </c>
      <c r="J52" s="12">
        <v>6.3410000000000002</v>
      </c>
      <c r="K52" s="1" t="s">
        <v>736</v>
      </c>
      <c r="L52" s="9" t="str">
        <f t="shared" si="20"/>
        <v>Yes</v>
      </c>
    </row>
    <row r="53" spans="1:12" x14ac:dyDescent="0.25">
      <c r="A53" s="46" t="s">
        <v>1248</v>
      </c>
      <c r="B53" s="5" t="s">
        <v>213</v>
      </c>
      <c r="C53" s="1">
        <v>54</v>
      </c>
      <c r="D53" s="9" t="str">
        <f t="shared" si="27"/>
        <v>N/A</v>
      </c>
      <c r="E53" s="1">
        <v>684</v>
      </c>
      <c r="F53" s="9" t="str">
        <f t="shared" si="28"/>
        <v>N/A</v>
      </c>
      <c r="G53" s="1">
        <v>206</v>
      </c>
      <c r="H53" s="9" t="str">
        <f t="shared" si="29"/>
        <v>N/A</v>
      </c>
      <c r="I53" s="12">
        <v>1167</v>
      </c>
      <c r="J53" s="12">
        <v>-69.900000000000006</v>
      </c>
      <c r="K53" s="1" t="s">
        <v>736</v>
      </c>
      <c r="L53" s="9" t="str">
        <f t="shared" si="20"/>
        <v>No</v>
      </c>
    </row>
    <row r="54" spans="1:12" x14ac:dyDescent="0.25">
      <c r="A54" s="46" t="s">
        <v>452</v>
      </c>
      <c r="B54" s="48" t="s">
        <v>213</v>
      </c>
      <c r="C54" s="1">
        <v>109576</v>
      </c>
      <c r="D54" s="1" t="str">
        <f t="shared" si="17"/>
        <v>N/A</v>
      </c>
      <c r="E54" s="1">
        <v>112554</v>
      </c>
      <c r="F54" s="1" t="str">
        <f t="shared" si="18"/>
        <v>N/A</v>
      </c>
      <c r="G54" s="1">
        <v>124719</v>
      </c>
      <c r="H54" s="11" t="str">
        <f t="shared" si="19"/>
        <v>N/A</v>
      </c>
      <c r="I54" s="12">
        <v>2.718</v>
      </c>
      <c r="J54" s="12">
        <v>10.81</v>
      </c>
      <c r="K54" s="48" t="s">
        <v>736</v>
      </c>
      <c r="L54" s="9" t="str">
        <f t="shared" si="20"/>
        <v>Yes</v>
      </c>
    </row>
    <row r="55" spans="1:12" x14ac:dyDescent="0.25">
      <c r="A55" s="46" t="s">
        <v>1249</v>
      </c>
      <c r="B55" s="5" t="s">
        <v>213</v>
      </c>
      <c r="C55" s="1">
        <v>32837</v>
      </c>
      <c r="D55" s="9" t="str">
        <f t="shared" ref="D55:D60" si="30">IF($B55="N/A","N/A",IF(C55&lt;0,"No","Yes"))</f>
        <v>N/A</v>
      </c>
      <c r="E55" s="1">
        <v>35296</v>
      </c>
      <c r="F55" s="9" t="str">
        <f t="shared" ref="F55:F60" si="31">IF($B55="N/A","N/A",IF(E55&lt;0,"No","Yes"))</f>
        <v>N/A</v>
      </c>
      <c r="G55" s="1">
        <v>38606</v>
      </c>
      <c r="H55" s="9" t="str">
        <f t="shared" ref="H55:H60" si="32">IF($B55="N/A","N/A",IF(G55&lt;0,"No","Yes"))</f>
        <v>N/A</v>
      </c>
      <c r="I55" s="12">
        <v>7.4889999999999999</v>
      </c>
      <c r="J55" s="12">
        <v>9.3780000000000001</v>
      </c>
      <c r="K55" s="1" t="s">
        <v>736</v>
      </c>
      <c r="L55" s="9" t="str">
        <f t="shared" si="20"/>
        <v>Yes</v>
      </c>
    </row>
    <row r="56" spans="1:12" x14ac:dyDescent="0.25">
      <c r="A56" s="46" t="s">
        <v>1250</v>
      </c>
      <c r="B56" s="5" t="s">
        <v>213</v>
      </c>
      <c r="C56" s="1">
        <v>0</v>
      </c>
      <c r="D56" s="9" t="str">
        <f t="shared" si="30"/>
        <v>N/A</v>
      </c>
      <c r="E56" s="1">
        <v>0</v>
      </c>
      <c r="F56" s="9" t="str">
        <f t="shared" si="31"/>
        <v>N/A</v>
      </c>
      <c r="G56" s="1">
        <v>0</v>
      </c>
      <c r="H56" s="9" t="str">
        <f t="shared" si="32"/>
        <v>N/A</v>
      </c>
      <c r="I56" s="12" t="s">
        <v>1745</v>
      </c>
      <c r="J56" s="12" t="s">
        <v>1745</v>
      </c>
      <c r="K56" s="1" t="s">
        <v>736</v>
      </c>
      <c r="L56" s="9" t="str">
        <f t="shared" si="20"/>
        <v>N/A</v>
      </c>
    </row>
    <row r="57" spans="1:12" x14ac:dyDescent="0.25">
      <c r="A57" s="46" t="s">
        <v>1251</v>
      </c>
      <c r="B57" s="5" t="s">
        <v>213</v>
      </c>
      <c r="C57" s="1">
        <v>0</v>
      </c>
      <c r="D57" s="9" t="str">
        <f t="shared" si="30"/>
        <v>N/A</v>
      </c>
      <c r="E57" s="1">
        <v>0</v>
      </c>
      <c r="F57" s="9" t="str">
        <f t="shared" si="31"/>
        <v>N/A</v>
      </c>
      <c r="G57" s="1">
        <v>0</v>
      </c>
      <c r="H57" s="9" t="str">
        <f t="shared" si="32"/>
        <v>N/A</v>
      </c>
      <c r="I57" s="12" t="s">
        <v>1745</v>
      </c>
      <c r="J57" s="12" t="s">
        <v>1745</v>
      </c>
      <c r="K57" s="1" t="s">
        <v>736</v>
      </c>
      <c r="L57" s="9" t="str">
        <f t="shared" si="20"/>
        <v>N/A</v>
      </c>
    </row>
    <row r="58" spans="1:12" x14ac:dyDescent="0.25">
      <c r="A58" s="46" t="s">
        <v>1252</v>
      </c>
      <c r="B58" s="5" t="s">
        <v>213</v>
      </c>
      <c r="C58" s="1">
        <v>0</v>
      </c>
      <c r="D58" s="9" t="str">
        <f t="shared" si="30"/>
        <v>N/A</v>
      </c>
      <c r="E58" s="1">
        <v>0</v>
      </c>
      <c r="F58" s="9" t="str">
        <f t="shared" si="31"/>
        <v>N/A</v>
      </c>
      <c r="G58" s="1">
        <v>46755</v>
      </c>
      <c r="H58" s="9" t="str">
        <f t="shared" si="32"/>
        <v>N/A</v>
      </c>
      <c r="I58" s="12" t="s">
        <v>1745</v>
      </c>
      <c r="J58" s="12" t="s">
        <v>1745</v>
      </c>
      <c r="K58" s="1" t="s">
        <v>736</v>
      </c>
      <c r="L58" s="9" t="str">
        <f t="shared" si="20"/>
        <v>N/A</v>
      </c>
    </row>
    <row r="59" spans="1:12" x14ac:dyDescent="0.25">
      <c r="A59" s="46" t="s">
        <v>1253</v>
      </c>
      <c r="B59" s="5" t="s">
        <v>213</v>
      </c>
      <c r="C59" s="1">
        <v>3885</v>
      </c>
      <c r="D59" s="9" t="str">
        <f t="shared" si="30"/>
        <v>N/A</v>
      </c>
      <c r="E59" s="1">
        <v>4424</v>
      </c>
      <c r="F59" s="9" t="str">
        <f t="shared" si="31"/>
        <v>N/A</v>
      </c>
      <c r="G59" s="1">
        <v>4850</v>
      </c>
      <c r="H59" s="9" t="str">
        <f t="shared" si="32"/>
        <v>N/A</v>
      </c>
      <c r="I59" s="12">
        <v>13.87</v>
      </c>
      <c r="J59" s="12">
        <v>9.6289999999999996</v>
      </c>
      <c r="K59" s="1" t="s">
        <v>736</v>
      </c>
      <c r="L59" s="9" t="str">
        <f t="shared" si="20"/>
        <v>Yes</v>
      </c>
    </row>
    <row r="60" spans="1:12" x14ac:dyDescent="0.25">
      <c r="A60" s="46" t="s">
        <v>1254</v>
      </c>
      <c r="B60" s="5" t="s">
        <v>213</v>
      </c>
      <c r="C60" s="1">
        <v>72854</v>
      </c>
      <c r="D60" s="9" t="str">
        <f t="shared" si="30"/>
        <v>N/A</v>
      </c>
      <c r="E60" s="1">
        <v>72834</v>
      </c>
      <c r="F60" s="9" t="str">
        <f t="shared" si="31"/>
        <v>N/A</v>
      </c>
      <c r="G60" s="1">
        <v>34508</v>
      </c>
      <c r="H60" s="9" t="str">
        <f t="shared" si="32"/>
        <v>N/A</v>
      </c>
      <c r="I60" s="12">
        <v>-2.7E-2</v>
      </c>
      <c r="J60" s="12">
        <v>-52.6</v>
      </c>
      <c r="K60" s="1" t="s">
        <v>736</v>
      </c>
      <c r="L60" s="9" t="str">
        <f t="shared" si="20"/>
        <v>No</v>
      </c>
    </row>
    <row r="61" spans="1:12" x14ac:dyDescent="0.25">
      <c r="A61" s="3" t="s">
        <v>186</v>
      </c>
      <c r="B61" s="35" t="s">
        <v>213</v>
      </c>
      <c r="C61" s="1">
        <v>305010</v>
      </c>
      <c r="D61" s="1" t="str">
        <f t="shared" si="17"/>
        <v>N/A</v>
      </c>
      <c r="E61" s="1">
        <v>323843</v>
      </c>
      <c r="F61" s="1" t="str">
        <f t="shared" si="18"/>
        <v>N/A</v>
      </c>
      <c r="G61" s="1">
        <v>333035</v>
      </c>
      <c r="H61" s="11" t="str">
        <f t="shared" si="19"/>
        <v>N/A</v>
      </c>
      <c r="I61" s="12">
        <v>6.1749999999999998</v>
      </c>
      <c r="J61" s="12">
        <v>2.8380000000000001</v>
      </c>
      <c r="K61" s="45" t="s">
        <v>736</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1745</v>
      </c>
      <c r="J62" s="12" t="s">
        <v>1745</v>
      </c>
      <c r="K62" s="45" t="s">
        <v>736</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4558</v>
      </c>
      <c r="H63" s="11" t="str">
        <f t="shared" si="19"/>
        <v>N/A</v>
      </c>
      <c r="I63" s="12" t="s">
        <v>1745</v>
      </c>
      <c r="J63" s="12" t="s">
        <v>1745</v>
      </c>
      <c r="K63" s="45" t="s">
        <v>736</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1745</v>
      </c>
      <c r="J64" s="12" t="s">
        <v>1745</v>
      </c>
      <c r="K64" s="45" t="s">
        <v>736</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1745</v>
      </c>
      <c r="J65" s="12" t="s">
        <v>1745</v>
      </c>
      <c r="K65" s="45" t="s">
        <v>736</v>
      </c>
      <c r="L65" s="9" t="str">
        <f t="shared" si="33"/>
        <v>N/A</v>
      </c>
    </row>
    <row r="66" spans="1:12" x14ac:dyDescent="0.25">
      <c r="A66" s="3" t="s">
        <v>191</v>
      </c>
      <c r="B66" s="35" t="s">
        <v>213</v>
      </c>
      <c r="C66" s="1">
        <v>0</v>
      </c>
      <c r="D66" s="1" t="str">
        <f t="shared" si="17"/>
        <v>N/A</v>
      </c>
      <c r="E66" s="1">
        <v>0</v>
      </c>
      <c r="F66" s="1" t="str">
        <f t="shared" si="18"/>
        <v>N/A</v>
      </c>
      <c r="G66" s="1">
        <v>0</v>
      </c>
      <c r="H66" s="11" t="str">
        <f t="shared" si="19"/>
        <v>N/A</v>
      </c>
      <c r="I66" s="12" t="s">
        <v>1745</v>
      </c>
      <c r="J66" s="12" t="s">
        <v>1745</v>
      </c>
      <c r="K66" s="45" t="s">
        <v>736</v>
      </c>
      <c r="L66" s="9" t="str">
        <f t="shared" si="33"/>
        <v>N/A</v>
      </c>
    </row>
    <row r="67" spans="1:12" x14ac:dyDescent="0.25">
      <c r="A67" s="3" t="s">
        <v>192</v>
      </c>
      <c r="B67" s="35" t="s">
        <v>213</v>
      </c>
      <c r="C67" s="1">
        <v>0</v>
      </c>
      <c r="D67" s="1" t="str">
        <f t="shared" si="17"/>
        <v>N/A</v>
      </c>
      <c r="E67" s="1">
        <v>0</v>
      </c>
      <c r="F67" s="1" t="str">
        <f t="shared" si="18"/>
        <v>N/A</v>
      </c>
      <c r="G67" s="1">
        <v>0</v>
      </c>
      <c r="H67" s="11" t="str">
        <f t="shared" si="19"/>
        <v>N/A</v>
      </c>
      <c r="I67" s="12" t="s">
        <v>1745</v>
      </c>
      <c r="J67" s="12" t="s">
        <v>1745</v>
      </c>
      <c r="K67" s="45" t="s">
        <v>736</v>
      </c>
      <c r="L67" s="9" t="str">
        <f t="shared" si="33"/>
        <v>N/A</v>
      </c>
    </row>
    <row r="68" spans="1:12" x14ac:dyDescent="0.25">
      <c r="A68" s="2" t="s">
        <v>193</v>
      </c>
      <c r="B68" s="48" t="s">
        <v>213</v>
      </c>
      <c r="C68" s="1">
        <v>0</v>
      </c>
      <c r="D68" s="1" t="str">
        <f t="shared" si="17"/>
        <v>N/A</v>
      </c>
      <c r="E68" s="1">
        <v>0</v>
      </c>
      <c r="F68" s="1" t="str">
        <f t="shared" si="18"/>
        <v>N/A</v>
      </c>
      <c r="G68" s="1">
        <v>0</v>
      </c>
      <c r="H68" s="11" t="str">
        <f t="shared" si="19"/>
        <v>N/A</v>
      </c>
      <c r="I68" s="57" t="s">
        <v>1745</v>
      </c>
      <c r="J68" s="57" t="s">
        <v>1745</v>
      </c>
      <c r="K68" s="48" t="s">
        <v>736</v>
      </c>
      <c r="L68" s="9" t="str">
        <f t="shared" si="33"/>
        <v>N/A</v>
      </c>
    </row>
    <row r="69" spans="1:12" x14ac:dyDescent="0.25">
      <c r="A69" s="2" t="s">
        <v>194</v>
      </c>
      <c r="B69" s="48" t="s">
        <v>213</v>
      </c>
      <c r="C69" s="1">
        <v>0</v>
      </c>
      <c r="D69" s="1" t="str">
        <f t="shared" si="17"/>
        <v>N/A</v>
      </c>
      <c r="E69" s="1">
        <v>0</v>
      </c>
      <c r="F69" s="1" t="str">
        <f t="shared" si="18"/>
        <v>N/A</v>
      </c>
      <c r="G69" s="1">
        <v>4558</v>
      </c>
      <c r="H69" s="11" t="str">
        <f t="shared" si="19"/>
        <v>N/A</v>
      </c>
      <c r="I69" s="57" t="s">
        <v>1745</v>
      </c>
      <c r="J69" s="57" t="s">
        <v>1745</v>
      </c>
      <c r="K69" s="48" t="s">
        <v>736</v>
      </c>
      <c r="L69" s="9" t="str">
        <f t="shared" si="33"/>
        <v>N/A</v>
      </c>
    </row>
    <row r="70" spans="1:12" x14ac:dyDescent="0.25">
      <c r="A70" s="46" t="s">
        <v>78</v>
      </c>
      <c r="B70" s="48" t="s">
        <v>294</v>
      </c>
      <c r="C70" s="13">
        <v>99.374664999000004</v>
      </c>
      <c r="D70" s="44" t="str">
        <f>IF($B70="N/A","N/A",IF(C70&gt;=20,"No",IF(C70&lt;0,"No","Yes")))</f>
        <v>No</v>
      </c>
      <c r="E70" s="13">
        <v>99.467395998000001</v>
      </c>
      <c r="F70" s="44" t="str">
        <f>IF($B70="N/A","N/A",IF(E70&gt;=20,"No",IF(E70&lt;0,"No","Yes")))</f>
        <v>No</v>
      </c>
      <c r="G70" s="13">
        <v>99.537897998999995</v>
      </c>
      <c r="H70" s="44" t="str">
        <f>IF($B70="N/A","N/A",IF(G70&gt;=20,"No",IF(G70&lt;0,"No","Yes")))</f>
        <v>No</v>
      </c>
      <c r="I70" s="12">
        <v>9.3299999999999994E-2</v>
      </c>
      <c r="J70" s="12">
        <v>7.0900000000000005E-2</v>
      </c>
      <c r="K70" s="45" t="s">
        <v>736</v>
      </c>
      <c r="L70" s="9" t="str">
        <f t="shared" si="20"/>
        <v>Yes</v>
      </c>
    </row>
    <row r="71" spans="1:12" x14ac:dyDescent="0.25">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1745</v>
      </c>
      <c r="J71" s="12" t="s">
        <v>1745</v>
      </c>
      <c r="K71" s="45" t="s">
        <v>736</v>
      </c>
      <c r="L71" s="9" t="str">
        <f t="shared" si="20"/>
        <v>N/A</v>
      </c>
    </row>
    <row r="72" spans="1:12" x14ac:dyDescent="0.25">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1745</v>
      </c>
      <c r="J72" s="12" t="s">
        <v>1745</v>
      </c>
      <c r="K72" s="45" t="s">
        <v>736</v>
      </c>
      <c r="L72" s="9" t="str">
        <f t="shared" si="20"/>
        <v>N/A</v>
      </c>
    </row>
    <row r="73" spans="1:12" x14ac:dyDescent="0.25">
      <c r="A73" s="46" t="s">
        <v>81</v>
      </c>
      <c r="B73" s="35" t="s">
        <v>213</v>
      </c>
      <c r="C73" s="13">
        <v>100</v>
      </c>
      <c r="D73" s="44" t="str">
        <f>IF($B73="N/A","N/A",IF(C73&gt;10,"No",IF(C73&lt;-10,"No","Yes")))</f>
        <v>N/A</v>
      </c>
      <c r="E73" s="13">
        <v>100</v>
      </c>
      <c r="F73" s="44" t="str">
        <f>IF($B73="N/A","N/A",IF(E73&gt;10,"No",IF(E73&lt;-10,"No","Yes")))</f>
        <v>N/A</v>
      </c>
      <c r="G73" s="13">
        <v>99.964438122000004</v>
      </c>
      <c r="H73" s="44" t="str">
        <f>IF($B73="N/A","N/A",IF(G73&gt;10,"No",IF(G73&lt;-10,"No","Yes")))</f>
        <v>N/A</v>
      </c>
      <c r="I73" s="12">
        <v>0</v>
      </c>
      <c r="J73" s="12">
        <v>-3.5999999999999997E-2</v>
      </c>
      <c r="K73" s="45" t="s">
        <v>736</v>
      </c>
      <c r="L73" s="9" t="str">
        <f t="shared" si="20"/>
        <v>Yes</v>
      </c>
    </row>
    <row r="74" spans="1:12" x14ac:dyDescent="0.25">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1745</v>
      </c>
      <c r="J74" s="12" t="s">
        <v>1745</v>
      </c>
      <c r="K74" s="45" t="s">
        <v>736</v>
      </c>
      <c r="L74" s="9" t="str">
        <f t="shared" si="20"/>
        <v>N/A</v>
      </c>
    </row>
    <row r="75" spans="1:12" x14ac:dyDescent="0.25">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1745</v>
      </c>
      <c r="J75" s="12" t="s">
        <v>1745</v>
      </c>
      <c r="K75" s="45" t="s">
        <v>736</v>
      </c>
      <c r="L75" s="9" t="str">
        <f t="shared" si="20"/>
        <v>N/A</v>
      </c>
    </row>
    <row r="76" spans="1:12" x14ac:dyDescent="0.25">
      <c r="A76" s="46" t="s">
        <v>195</v>
      </c>
      <c r="B76" s="35" t="s">
        <v>213</v>
      </c>
      <c r="C76" s="13">
        <v>98.470882016999994</v>
      </c>
      <c r="D76" s="44" t="str">
        <f t="shared" ref="D76:D98" si="34">IF($B76="N/A","N/A",IF(C76&gt;10,"No",IF(C76&lt;-10,"No","Yes")))</f>
        <v>N/A</v>
      </c>
      <c r="E76" s="13">
        <v>99.901447317000006</v>
      </c>
      <c r="F76" s="44" t="str">
        <f t="shared" ref="F76:F98" si="35">IF($B76="N/A","N/A",IF(E76&gt;10,"No",IF(E76&lt;-10,"No","Yes")))</f>
        <v>N/A</v>
      </c>
      <c r="G76" s="13">
        <v>99.975374176000003</v>
      </c>
      <c r="H76" s="44" t="str">
        <f t="shared" ref="H76:H98" si="36">IF($B76="N/A","N/A",IF(G76&gt;10,"No",IF(G76&lt;-10,"No","Yes")))</f>
        <v>N/A</v>
      </c>
      <c r="I76" s="12">
        <v>1.4530000000000001</v>
      </c>
      <c r="J76" s="12">
        <v>7.3999999999999996E-2</v>
      </c>
      <c r="K76" s="45" t="s">
        <v>736</v>
      </c>
      <c r="L76" s="9" t="str">
        <f>IF(J76="Div by 0", "N/A", IF(OR(J76="N/A",K76="N/A"),"N/A", IF(J76&gt;VALUE(MID(K76,1,2)), "No", IF(J76&lt;-1*VALUE(MID(K76,1,2)), "No", "Yes"))))</f>
        <v>Yes</v>
      </c>
    </row>
    <row r="77" spans="1:12" x14ac:dyDescent="0.25">
      <c r="A77" s="46" t="s">
        <v>196</v>
      </c>
      <c r="B77" s="35" t="s">
        <v>213</v>
      </c>
      <c r="C77" s="13">
        <v>0</v>
      </c>
      <c r="D77" s="44" t="str">
        <f t="shared" si="34"/>
        <v>N/A</v>
      </c>
      <c r="E77" s="13">
        <v>0</v>
      </c>
      <c r="F77" s="44" t="str">
        <f t="shared" si="35"/>
        <v>N/A</v>
      </c>
      <c r="G77" s="13">
        <v>0</v>
      </c>
      <c r="H77" s="44" t="str">
        <f t="shared" si="36"/>
        <v>N/A</v>
      </c>
      <c r="I77" s="12" t="s">
        <v>1745</v>
      </c>
      <c r="J77" s="12" t="s">
        <v>1745</v>
      </c>
      <c r="K77" s="45" t="s">
        <v>736</v>
      </c>
      <c r="L77" s="9" t="str">
        <f t="shared" ref="L77:L81" si="37">IF(J77="Div by 0", "N/A", IF(OR(J77="N/A",K77="N/A"),"N/A", IF(J77&gt;VALUE(MID(K77,1,2)), "No", IF(J77&lt;-1*VALUE(MID(K77,1,2)), "No", "Yes"))))</f>
        <v>N/A</v>
      </c>
    </row>
    <row r="78" spans="1:12" x14ac:dyDescent="0.25">
      <c r="A78" s="46" t="s">
        <v>197</v>
      </c>
      <c r="B78" s="35" t="s">
        <v>213</v>
      </c>
      <c r="C78" s="13">
        <v>0</v>
      </c>
      <c r="D78" s="44" t="str">
        <f t="shared" si="34"/>
        <v>N/A</v>
      </c>
      <c r="E78" s="13">
        <v>0</v>
      </c>
      <c r="F78" s="44" t="str">
        <f t="shared" si="35"/>
        <v>N/A</v>
      </c>
      <c r="G78" s="13">
        <v>0</v>
      </c>
      <c r="H78" s="44" t="str">
        <f t="shared" si="36"/>
        <v>N/A</v>
      </c>
      <c r="I78" s="12" t="s">
        <v>1745</v>
      </c>
      <c r="J78" s="12" t="s">
        <v>1745</v>
      </c>
      <c r="K78" s="45" t="s">
        <v>736</v>
      </c>
      <c r="L78" s="9" t="str">
        <f t="shared" si="37"/>
        <v>N/A</v>
      </c>
    </row>
    <row r="79" spans="1:12" x14ac:dyDescent="0.25">
      <c r="A79" s="46" t="s">
        <v>198</v>
      </c>
      <c r="B79" s="35" t="s">
        <v>213</v>
      </c>
      <c r="C79" s="13">
        <v>99.303356554999993</v>
      </c>
      <c r="D79" s="44" t="str">
        <f t="shared" si="34"/>
        <v>N/A</v>
      </c>
      <c r="E79" s="13">
        <v>99.692118226999995</v>
      </c>
      <c r="F79" s="44" t="str">
        <f t="shared" si="35"/>
        <v>N/A</v>
      </c>
      <c r="G79" s="13">
        <v>99.943117178999998</v>
      </c>
      <c r="H79" s="44" t="str">
        <f t="shared" si="36"/>
        <v>N/A</v>
      </c>
      <c r="I79" s="12">
        <v>0.39150000000000001</v>
      </c>
      <c r="J79" s="12">
        <v>0.25180000000000002</v>
      </c>
      <c r="K79" s="45" t="s">
        <v>736</v>
      </c>
      <c r="L79" s="9" t="str">
        <f t="shared" si="37"/>
        <v>Yes</v>
      </c>
    </row>
    <row r="80" spans="1:12" x14ac:dyDescent="0.25">
      <c r="A80" s="46" t="s">
        <v>199</v>
      </c>
      <c r="B80" s="35" t="s">
        <v>213</v>
      </c>
      <c r="C80" s="13">
        <v>0</v>
      </c>
      <c r="D80" s="44" t="str">
        <f t="shared" si="34"/>
        <v>N/A</v>
      </c>
      <c r="E80" s="13">
        <v>0</v>
      </c>
      <c r="F80" s="44" t="str">
        <f t="shared" si="35"/>
        <v>N/A</v>
      </c>
      <c r="G80" s="13">
        <v>0</v>
      </c>
      <c r="H80" s="44" t="str">
        <f t="shared" si="36"/>
        <v>N/A</v>
      </c>
      <c r="I80" s="12" t="s">
        <v>1745</v>
      </c>
      <c r="J80" s="12" t="s">
        <v>1745</v>
      </c>
      <c r="K80" s="45" t="s">
        <v>736</v>
      </c>
      <c r="L80" s="9" t="str">
        <f t="shared" si="37"/>
        <v>N/A</v>
      </c>
    </row>
    <row r="81" spans="1:12" x14ac:dyDescent="0.25">
      <c r="A81" s="46" t="s">
        <v>200</v>
      </c>
      <c r="B81" s="48" t="s">
        <v>213</v>
      </c>
      <c r="C81" s="13">
        <v>0</v>
      </c>
      <c r="D81" s="44" t="str">
        <f t="shared" si="34"/>
        <v>N/A</v>
      </c>
      <c r="E81" s="13">
        <v>0</v>
      </c>
      <c r="F81" s="44" t="str">
        <f t="shared" si="35"/>
        <v>N/A</v>
      </c>
      <c r="G81" s="13">
        <v>0</v>
      </c>
      <c r="H81" s="44" t="str">
        <f t="shared" si="36"/>
        <v>N/A</v>
      </c>
      <c r="I81" s="12" t="s">
        <v>1745</v>
      </c>
      <c r="J81" s="12" t="s">
        <v>1745</v>
      </c>
      <c r="K81" s="48" t="s">
        <v>736</v>
      </c>
      <c r="L81" s="9" t="str">
        <f t="shared" si="37"/>
        <v>N/A</v>
      </c>
    </row>
    <row r="82" spans="1:12" x14ac:dyDescent="0.25">
      <c r="A82" s="46" t="s">
        <v>73</v>
      </c>
      <c r="B82" s="35" t="s">
        <v>213</v>
      </c>
      <c r="C82" s="36">
        <v>257926</v>
      </c>
      <c r="D82" s="44" t="str">
        <f t="shared" si="34"/>
        <v>N/A</v>
      </c>
      <c r="E82" s="36">
        <v>272395</v>
      </c>
      <c r="F82" s="44" t="str">
        <f t="shared" si="35"/>
        <v>N/A</v>
      </c>
      <c r="G82" s="36">
        <v>276514</v>
      </c>
      <c r="H82" s="44" t="str">
        <f t="shared" si="36"/>
        <v>N/A</v>
      </c>
      <c r="I82" s="12">
        <v>5.61</v>
      </c>
      <c r="J82" s="12">
        <v>1.512</v>
      </c>
      <c r="K82" s="45" t="s">
        <v>736</v>
      </c>
      <c r="L82" s="9" t="str">
        <f t="shared" si="20"/>
        <v>Yes</v>
      </c>
    </row>
    <row r="83" spans="1:12" x14ac:dyDescent="0.25">
      <c r="A83" s="46" t="s">
        <v>1255</v>
      </c>
      <c r="B83" s="35" t="s">
        <v>213</v>
      </c>
      <c r="C83" s="8">
        <v>97.354667617999993</v>
      </c>
      <c r="D83" s="44" t="str">
        <f t="shared" si="34"/>
        <v>N/A</v>
      </c>
      <c r="E83" s="8">
        <v>96.914040271999994</v>
      </c>
      <c r="F83" s="44" t="str">
        <f t="shared" si="35"/>
        <v>N/A</v>
      </c>
      <c r="G83" s="8">
        <v>99.499121201999998</v>
      </c>
      <c r="H83" s="44" t="str">
        <f t="shared" si="36"/>
        <v>N/A</v>
      </c>
      <c r="I83" s="12">
        <v>-0.45300000000000001</v>
      </c>
      <c r="J83" s="12">
        <v>2.6669999999999998</v>
      </c>
      <c r="K83" s="45" t="s">
        <v>736</v>
      </c>
      <c r="L83" s="9" t="str">
        <f t="shared" si="20"/>
        <v>Yes</v>
      </c>
    </row>
    <row r="84" spans="1:12" x14ac:dyDescent="0.25">
      <c r="A84" s="46" t="s">
        <v>1256</v>
      </c>
      <c r="B84" s="35" t="s">
        <v>213</v>
      </c>
      <c r="C84" s="8">
        <v>0</v>
      </c>
      <c r="D84" s="44" t="str">
        <f t="shared" si="34"/>
        <v>N/A</v>
      </c>
      <c r="E84" s="8">
        <v>0</v>
      </c>
      <c r="F84" s="44" t="str">
        <f t="shared" si="35"/>
        <v>N/A</v>
      </c>
      <c r="G84" s="8">
        <v>0</v>
      </c>
      <c r="H84" s="44" t="str">
        <f t="shared" si="36"/>
        <v>N/A</v>
      </c>
      <c r="I84" s="12" t="s">
        <v>1745</v>
      </c>
      <c r="J84" s="12" t="s">
        <v>1745</v>
      </c>
      <c r="K84" s="45" t="s">
        <v>736</v>
      </c>
      <c r="L84" s="9" t="str">
        <f t="shared" si="20"/>
        <v>N/A</v>
      </c>
    </row>
    <row r="85" spans="1:12" x14ac:dyDescent="0.25">
      <c r="A85" s="46" t="s">
        <v>1257</v>
      </c>
      <c r="B85" s="35" t="s">
        <v>213</v>
      </c>
      <c r="C85" s="8">
        <v>0</v>
      </c>
      <c r="D85" s="44" t="str">
        <f t="shared" si="34"/>
        <v>N/A</v>
      </c>
      <c r="E85" s="8">
        <v>0</v>
      </c>
      <c r="F85" s="44" t="str">
        <f t="shared" si="35"/>
        <v>N/A</v>
      </c>
      <c r="G85" s="8">
        <v>0</v>
      </c>
      <c r="H85" s="44" t="str">
        <f t="shared" si="36"/>
        <v>N/A</v>
      </c>
      <c r="I85" s="12" t="s">
        <v>1745</v>
      </c>
      <c r="J85" s="12" t="s">
        <v>1745</v>
      </c>
      <c r="K85" s="45" t="s">
        <v>736</v>
      </c>
      <c r="L85" s="9" t="str">
        <f t="shared" si="20"/>
        <v>N/A</v>
      </c>
    </row>
    <row r="86" spans="1:12" x14ac:dyDescent="0.25">
      <c r="A86" s="46" t="s">
        <v>1258</v>
      </c>
      <c r="B86" s="35" t="s">
        <v>213</v>
      </c>
      <c r="C86" s="8">
        <v>0</v>
      </c>
      <c r="D86" s="44" t="str">
        <f t="shared" si="34"/>
        <v>N/A</v>
      </c>
      <c r="E86" s="8">
        <v>0</v>
      </c>
      <c r="F86" s="44" t="str">
        <f t="shared" si="35"/>
        <v>N/A</v>
      </c>
      <c r="G86" s="8">
        <v>0</v>
      </c>
      <c r="H86" s="44" t="str">
        <f t="shared" si="36"/>
        <v>N/A</v>
      </c>
      <c r="I86" s="12" t="s">
        <v>1745</v>
      </c>
      <c r="J86" s="12" t="s">
        <v>1745</v>
      </c>
      <c r="K86" s="45" t="s">
        <v>736</v>
      </c>
      <c r="L86" s="9" t="str">
        <f t="shared" si="20"/>
        <v>N/A</v>
      </c>
    </row>
    <row r="87" spans="1:12" x14ac:dyDescent="0.25">
      <c r="A87" s="46" t="s">
        <v>1259</v>
      </c>
      <c r="B87" s="35" t="s">
        <v>213</v>
      </c>
      <c r="C87" s="8">
        <v>0</v>
      </c>
      <c r="D87" s="44" t="str">
        <f t="shared" si="34"/>
        <v>N/A</v>
      </c>
      <c r="E87" s="8">
        <v>0</v>
      </c>
      <c r="F87" s="44" t="str">
        <f t="shared" si="35"/>
        <v>N/A</v>
      </c>
      <c r="G87" s="8">
        <v>0</v>
      </c>
      <c r="H87" s="44" t="str">
        <f t="shared" si="36"/>
        <v>N/A</v>
      </c>
      <c r="I87" s="12" t="s">
        <v>1745</v>
      </c>
      <c r="J87" s="12" t="s">
        <v>1745</v>
      </c>
      <c r="K87" s="45" t="s">
        <v>736</v>
      </c>
      <c r="L87" s="9" t="str">
        <f t="shared" si="20"/>
        <v>N/A</v>
      </c>
    </row>
    <row r="88" spans="1:12" x14ac:dyDescent="0.25">
      <c r="A88" s="46" t="s">
        <v>1260</v>
      </c>
      <c r="B88" s="35" t="s">
        <v>213</v>
      </c>
      <c r="C88" s="8">
        <v>0</v>
      </c>
      <c r="D88" s="44" t="str">
        <f t="shared" si="34"/>
        <v>N/A</v>
      </c>
      <c r="E88" s="8">
        <v>0</v>
      </c>
      <c r="F88" s="44" t="str">
        <f t="shared" si="35"/>
        <v>N/A</v>
      </c>
      <c r="G88" s="8">
        <v>0</v>
      </c>
      <c r="H88" s="44" t="str">
        <f t="shared" si="36"/>
        <v>N/A</v>
      </c>
      <c r="I88" s="12" t="s">
        <v>1745</v>
      </c>
      <c r="J88" s="12" t="s">
        <v>1745</v>
      </c>
      <c r="K88" s="45" t="s">
        <v>736</v>
      </c>
      <c r="L88" s="9" t="str">
        <f t="shared" si="20"/>
        <v>N/A</v>
      </c>
    </row>
    <row r="89" spans="1:12" x14ac:dyDescent="0.25">
      <c r="A89" s="46" t="s">
        <v>1261</v>
      </c>
      <c r="B89" s="35" t="s">
        <v>213</v>
      </c>
      <c r="C89" s="8">
        <v>0</v>
      </c>
      <c r="D89" s="44" t="str">
        <f t="shared" si="34"/>
        <v>N/A</v>
      </c>
      <c r="E89" s="8">
        <v>0</v>
      </c>
      <c r="F89" s="44" t="str">
        <f t="shared" si="35"/>
        <v>N/A</v>
      </c>
      <c r="G89" s="8">
        <v>0.25966135530000001</v>
      </c>
      <c r="H89" s="44" t="str">
        <f t="shared" si="36"/>
        <v>N/A</v>
      </c>
      <c r="I89" s="12" t="s">
        <v>1745</v>
      </c>
      <c r="J89" s="12" t="s">
        <v>1745</v>
      </c>
      <c r="K89" s="45" t="s">
        <v>736</v>
      </c>
      <c r="L89" s="9" t="str">
        <f t="shared" si="20"/>
        <v>N/A</v>
      </c>
    </row>
    <row r="90" spans="1:12" x14ac:dyDescent="0.25">
      <c r="A90" s="46" t="s">
        <v>1262</v>
      </c>
      <c r="B90" s="35" t="s">
        <v>213</v>
      </c>
      <c r="C90" s="8">
        <v>0</v>
      </c>
      <c r="D90" s="44" t="str">
        <f t="shared" si="34"/>
        <v>N/A</v>
      </c>
      <c r="E90" s="8">
        <v>0</v>
      </c>
      <c r="F90" s="44" t="str">
        <f t="shared" si="35"/>
        <v>N/A</v>
      </c>
      <c r="G90" s="8">
        <v>0</v>
      </c>
      <c r="H90" s="44" t="str">
        <f t="shared" si="36"/>
        <v>N/A</v>
      </c>
      <c r="I90" s="12" t="s">
        <v>1745</v>
      </c>
      <c r="J90" s="12" t="s">
        <v>1745</v>
      </c>
      <c r="K90" s="45" t="s">
        <v>736</v>
      </c>
      <c r="L90" s="9" t="str">
        <f t="shared" si="20"/>
        <v>N/A</v>
      </c>
    </row>
    <row r="91" spans="1:12" x14ac:dyDescent="0.25">
      <c r="A91" s="46" t="s">
        <v>1263</v>
      </c>
      <c r="B91" s="35" t="s">
        <v>213</v>
      </c>
      <c r="C91" s="8">
        <v>0</v>
      </c>
      <c r="D91" s="44" t="str">
        <f t="shared" si="34"/>
        <v>N/A</v>
      </c>
      <c r="E91" s="8">
        <v>0</v>
      </c>
      <c r="F91" s="44" t="str">
        <f t="shared" si="35"/>
        <v>N/A</v>
      </c>
      <c r="G91" s="8">
        <v>0</v>
      </c>
      <c r="H91" s="44" t="str">
        <f t="shared" si="36"/>
        <v>N/A</v>
      </c>
      <c r="I91" s="12" t="s">
        <v>1745</v>
      </c>
      <c r="J91" s="12" t="s">
        <v>1745</v>
      </c>
      <c r="K91" s="45" t="s">
        <v>736</v>
      </c>
      <c r="L91" s="9" t="str">
        <f t="shared" si="20"/>
        <v>N/A</v>
      </c>
    </row>
    <row r="92" spans="1:12" x14ac:dyDescent="0.25">
      <c r="A92" s="46" t="s">
        <v>1264</v>
      </c>
      <c r="B92" s="35" t="s">
        <v>213</v>
      </c>
      <c r="C92" s="8">
        <v>0</v>
      </c>
      <c r="D92" s="44" t="str">
        <f t="shared" si="34"/>
        <v>N/A</v>
      </c>
      <c r="E92" s="8">
        <v>0</v>
      </c>
      <c r="F92" s="44" t="str">
        <f t="shared" si="35"/>
        <v>N/A</v>
      </c>
      <c r="G92" s="8">
        <v>0</v>
      </c>
      <c r="H92" s="44" t="str">
        <f t="shared" si="36"/>
        <v>N/A</v>
      </c>
      <c r="I92" s="12" t="s">
        <v>1745</v>
      </c>
      <c r="J92" s="12" t="s">
        <v>1745</v>
      </c>
      <c r="K92" s="45" t="s">
        <v>736</v>
      </c>
      <c r="L92" s="9" t="str">
        <f t="shared" si="20"/>
        <v>N/A</v>
      </c>
    </row>
    <row r="93" spans="1:12" x14ac:dyDescent="0.25">
      <c r="A93" s="46" t="s">
        <v>1265</v>
      </c>
      <c r="B93" s="35" t="s">
        <v>213</v>
      </c>
      <c r="C93" s="8">
        <v>0</v>
      </c>
      <c r="D93" s="44" t="str">
        <f t="shared" si="34"/>
        <v>N/A</v>
      </c>
      <c r="E93" s="8">
        <v>0</v>
      </c>
      <c r="F93" s="44" t="str">
        <f t="shared" si="35"/>
        <v>N/A</v>
      </c>
      <c r="G93" s="8">
        <v>0</v>
      </c>
      <c r="H93" s="44" t="str">
        <f t="shared" si="36"/>
        <v>N/A</v>
      </c>
      <c r="I93" s="12" t="s">
        <v>1745</v>
      </c>
      <c r="J93" s="12" t="s">
        <v>1745</v>
      </c>
      <c r="K93" s="45" t="s">
        <v>736</v>
      </c>
      <c r="L93" s="9" t="str">
        <f t="shared" si="20"/>
        <v>N/A</v>
      </c>
    </row>
    <row r="94" spans="1:12" x14ac:dyDescent="0.25">
      <c r="A94" s="46" t="s">
        <v>1266</v>
      </c>
      <c r="B94" s="35" t="s">
        <v>213</v>
      </c>
      <c r="C94" s="8">
        <v>0</v>
      </c>
      <c r="D94" s="44" t="str">
        <f t="shared" si="34"/>
        <v>N/A</v>
      </c>
      <c r="E94" s="8">
        <v>0</v>
      </c>
      <c r="F94" s="44" t="str">
        <f t="shared" si="35"/>
        <v>N/A</v>
      </c>
      <c r="G94" s="8">
        <v>0</v>
      </c>
      <c r="H94" s="44" t="str">
        <f t="shared" si="36"/>
        <v>N/A</v>
      </c>
      <c r="I94" s="12" t="s">
        <v>1745</v>
      </c>
      <c r="J94" s="12" t="s">
        <v>1745</v>
      </c>
      <c r="K94" s="45" t="s">
        <v>736</v>
      </c>
      <c r="L94" s="9" t="str">
        <f t="shared" si="20"/>
        <v>N/A</v>
      </c>
    </row>
    <row r="95" spans="1:12" x14ac:dyDescent="0.25">
      <c r="A95" s="46" t="s">
        <v>1267</v>
      </c>
      <c r="B95" s="48" t="s">
        <v>213</v>
      </c>
      <c r="C95" s="13">
        <v>0</v>
      </c>
      <c r="D95" s="11" t="str">
        <f t="shared" si="34"/>
        <v>N/A</v>
      </c>
      <c r="E95" s="13">
        <v>0</v>
      </c>
      <c r="F95" s="11" t="str">
        <f t="shared" si="35"/>
        <v>N/A</v>
      </c>
      <c r="G95" s="13">
        <v>0</v>
      </c>
      <c r="H95" s="11" t="str">
        <f t="shared" si="36"/>
        <v>N/A</v>
      </c>
      <c r="I95" s="57" t="s">
        <v>1745</v>
      </c>
      <c r="J95" s="57" t="s">
        <v>1745</v>
      </c>
      <c r="K95" s="48" t="s">
        <v>736</v>
      </c>
      <c r="L95" s="9" t="str">
        <f t="shared" si="20"/>
        <v>N/A</v>
      </c>
    </row>
    <row r="96" spans="1:12" x14ac:dyDescent="0.25">
      <c r="A96" s="46" t="s">
        <v>1268</v>
      </c>
      <c r="B96" s="48" t="s">
        <v>213</v>
      </c>
      <c r="C96" s="13">
        <v>0</v>
      </c>
      <c r="D96" s="11" t="str">
        <f t="shared" si="34"/>
        <v>N/A</v>
      </c>
      <c r="E96" s="13">
        <v>0</v>
      </c>
      <c r="F96" s="11" t="str">
        <f t="shared" si="35"/>
        <v>N/A</v>
      </c>
      <c r="G96" s="13">
        <v>0</v>
      </c>
      <c r="H96" s="11" t="str">
        <f t="shared" si="36"/>
        <v>N/A</v>
      </c>
      <c r="I96" s="57" t="s">
        <v>1745</v>
      </c>
      <c r="J96" s="57" t="s">
        <v>1745</v>
      </c>
      <c r="K96" s="48" t="s">
        <v>736</v>
      </c>
      <c r="L96" s="9" t="str">
        <f t="shared" si="20"/>
        <v>N/A</v>
      </c>
    </row>
    <row r="97" spans="1:12" x14ac:dyDescent="0.25">
      <c r="A97" s="46" t="s">
        <v>1269</v>
      </c>
      <c r="B97" s="35" t="s">
        <v>213</v>
      </c>
      <c r="C97" s="8">
        <v>0</v>
      </c>
      <c r="D97" s="44" t="str">
        <f t="shared" si="34"/>
        <v>N/A</v>
      </c>
      <c r="E97" s="8">
        <v>0</v>
      </c>
      <c r="F97" s="44" t="str">
        <f t="shared" si="35"/>
        <v>N/A</v>
      </c>
      <c r="G97" s="8">
        <v>0</v>
      </c>
      <c r="H97" s="44" t="str">
        <f t="shared" si="36"/>
        <v>N/A</v>
      </c>
      <c r="I97" s="12" t="s">
        <v>1745</v>
      </c>
      <c r="J97" s="12" t="s">
        <v>1745</v>
      </c>
      <c r="K97" s="45" t="s">
        <v>736</v>
      </c>
      <c r="L97" s="9" t="str">
        <f t="shared" si="20"/>
        <v>N/A</v>
      </c>
    </row>
    <row r="98" spans="1:12" x14ac:dyDescent="0.25">
      <c r="A98" s="46" t="s">
        <v>1270</v>
      </c>
      <c r="B98" s="35" t="s">
        <v>213</v>
      </c>
      <c r="C98" s="8">
        <v>2.6453323821999999</v>
      </c>
      <c r="D98" s="44" t="str">
        <f t="shared" si="34"/>
        <v>N/A</v>
      </c>
      <c r="E98" s="8">
        <v>3.0859597276000001</v>
      </c>
      <c r="F98" s="44" t="str">
        <f t="shared" si="35"/>
        <v>N/A</v>
      </c>
      <c r="G98" s="8">
        <v>0.2412174429</v>
      </c>
      <c r="H98" s="44" t="str">
        <f t="shared" si="36"/>
        <v>N/A</v>
      </c>
      <c r="I98" s="12">
        <v>16.66</v>
      </c>
      <c r="J98" s="12">
        <v>-92.2</v>
      </c>
      <c r="K98" s="45" t="s">
        <v>736</v>
      </c>
      <c r="L98" s="9" t="str">
        <f t="shared" si="20"/>
        <v>No</v>
      </c>
    </row>
    <row r="99" spans="1:12" x14ac:dyDescent="0.25">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1745</v>
      </c>
      <c r="J99" s="12" t="s">
        <v>1745</v>
      </c>
      <c r="K99" s="45" t="s">
        <v>736</v>
      </c>
      <c r="L99" s="9" t="str">
        <f t="shared" si="20"/>
        <v>N/A</v>
      </c>
    </row>
    <row r="100" spans="1:12" x14ac:dyDescent="0.25">
      <c r="A100" s="46" t="s">
        <v>107</v>
      </c>
      <c r="B100" s="35" t="s">
        <v>213</v>
      </c>
      <c r="C100" s="47">
        <v>1226066616</v>
      </c>
      <c r="D100" s="44" t="str">
        <f>IF($B100="N/A","N/A",IF(C100&gt;10,"No",IF(C100&lt;-10,"No","Yes")))</f>
        <v>N/A</v>
      </c>
      <c r="E100" s="47">
        <v>1271290805</v>
      </c>
      <c r="F100" s="44" t="str">
        <f>IF($B100="N/A","N/A",IF(E100&gt;10,"No",IF(E100&lt;-10,"No","Yes")))</f>
        <v>N/A</v>
      </c>
      <c r="G100" s="47">
        <v>1369188193</v>
      </c>
      <c r="H100" s="44" t="str">
        <f>IF($B100="N/A","N/A",IF(G100&gt;10,"No",IF(G100&lt;-10,"No","Yes")))</f>
        <v>N/A</v>
      </c>
      <c r="I100" s="12">
        <v>3.6890000000000001</v>
      </c>
      <c r="J100" s="12">
        <v>7.7009999999999996</v>
      </c>
      <c r="K100" s="45" t="s">
        <v>736</v>
      </c>
      <c r="L100" s="9" t="str">
        <f t="shared" ref="L100:L111" si="38">IF(J100="Div by 0", "N/A", IF(K100="N/A","N/A", IF(J100&gt;VALUE(MID(K100,1,2)), "No", IF(J100&lt;-1*VALUE(MID(K100,1,2)), "No", "Yes"))))</f>
        <v>Yes</v>
      </c>
    </row>
    <row r="101" spans="1:12" x14ac:dyDescent="0.25">
      <c r="A101" s="46" t="s">
        <v>453</v>
      </c>
      <c r="B101" s="35" t="s">
        <v>213</v>
      </c>
      <c r="C101" s="47">
        <v>1225090655</v>
      </c>
      <c r="D101" s="44" t="str">
        <f>IF($B101="N/A","N/A",IF(C101&gt;10,"No",IF(C101&lt;-10,"No","Yes")))</f>
        <v>N/A</v>
      </c>
      <c r="E101" s="47">
        <v>1271290805</v>
      </c>
      <c r="F101" s="44" t="str">
        <f>IF($B101="N/A","N/A",IF(E101&gt;10,"No",IF(E101&lt;-10,"No","Yes")))</f>
        <v>N/A</v>
      </c>
      <c r="G101" s="47">
        <v>1353396769</v>
      </c>
      <c r="H101" s="44" t="str">
        <f>IF($B101="N/A","N/A",IF(G101&gt;10,"No",IF(G101&lt;-10,"No","Yes")))</f>
        <v>N/A</v>
      </c>
      <c r="I101" s="12">
        <v>3.7709999999999999</v>
      </c>
      <c r="J101" s="12">
        <v>6.4580000000000002</v>
      </c>
      <c r="K101" s="45" t="s">
        <v>736</v>
      </c>
      <c r="L101" s="9" t="str">
        <f t="shared" si="38"/>
        <v>Yes</v>
      </c>
    </row>
    <row r="102" spans="1:12" x14ac:dyDescent="0.25">
      <c r="A102" s="46" t="s">
        <v>454</v>
      </c>
      <c r="B102" s="35" t="s">
        <v>213</v>
      </c>
      <c r="C102" s="47">
        <v>975961</v>
      </c>
      <c r="D102" s="44" t="str">
        <f>IF($B102="N/A","N/A",IF(C102&gt;10,"No",IF(C102&lt;-10,"No","Yes")))</f>
        <v>N/A</v>
      </c>
      <c r="E102" s="47">
        <v>0</v>
      </c>
      <c r="F102" s="44" t="str">
        <f>IF($B102="N/A","N/A",IF(E102&gt;10,"No",IF(E102&lt;-10,"No","Yes")))</f>
        <v>N/A</v>
      </c>
      <c r="G102" s="47">
        <v>15791424</v>
      </c>
      <c r="H102" s="44" t="str">
        <f>IF($B102="N/A","N/A",IF(G102&gt;10,"No",IF(G102&lt;-10,"No","Yes")))</f>
        <v>N/A</v>
      </c>
      <c r="I102" s="12">
        <v>-100</v>
      </c>
      <c r="J102" s="12" t="s">
        <v>1745</v>
      </c>
      <c r="K102" s="45" t="s">
        <v>736</v>
      </c>
      <c r="L102" s="9" t="str">
        <f t="shared" si="38"/>
        <v>N/A</v>
      </c>
    </row>
    <row r="103" spans="1:12" x14ac:dyDescent="0.25">
      <c r="A103" s="46" t="s">
        <v>455</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1745</v>
      </c>
      <c r="J103" s="12" t="s">
        <v>1745</v>
      </c>
      <c r="K103" s="45" t="s">
        <v>736</v>
      </c>
      <c r="L103" s="9" t="str">
        <f t="shared" si="38"/>
        <v>N/A</v>
      </c>
    </row>
    <row r="104" spans="1:12" x14ac:dyDescent="0.25">
      <c r="A104" s="46" t="s">
        <v>108</v>
      </c>
      <c r="B104" s="61" t="s">
        <v>295</v>
      </c>
      <c r="C104" s="8">
        <v>1.0207497665</v>
      </c>
      <c r="D104" s="44" t="str">
        <f>IF($B104="N/A","N/A",IF(C104&gt;2,"No",IF(C104&lt;0.9,"No","Yes")))</f>
        <v>Yes</v>
      </c>
      <c r="E104" s="8">
        <v>1.0117882419999999</v>
      </c>
      <c r="F104" s="44" t="str">
        <f>IF($B104="N/A","N/A",IF(E104&gt;2,"No",IF(E104&lt;0.9,"No","Yes")))</f>
        <v>Yes</v>
      </c>
      <c r="G104" s="8">
        <v>1.0153282802000001</v>
      </c>
      <c r="H104" s="44" t="str">
        <f>IF($B104="N/A","N/A",IF(G104&gt;2,"No",IF(G104&lt;0.9,"No","Yes")))</f>
        <v>Yes</v>
      </c>
      <c r="I104" s="12">
        <v>-0.878</v>
      </c>
      <c r="J104" s="12">
        <v>0.34989999999999999</v>
      </c>
      <c r="K104" s="45" t="s">
        <v>736</v>
      </c>
      <c r="L104" s="9" t="str">
        <f t="shared" si="38"/>
        <v>Yes</v>
      </c>
    </row>
    <row r="105" spans="1:12" x14ac:dyDescent="0.25">
      <c r="A105" s="46" t="s">
        <v>456</v>
      </c>
      <c r="B105" s="61" t="s">
        <v>295</v>
      </c>
      <c r="C105" s="8">
        <v>1.0189189144999999</v>
      </c>
      <c r="D105" s="44" t="str">
        <f>IF($B105="N/A","N/A",IF(C105&gt;2,"No",IF(C105&lt;0.9,"No","Yes")))</f>
        <v>Yes</v>
      </c>
      <c r="E105" s="8">
        <v>1.0117882419999999</v>
      </c>
      <c r="F105" s="44" t="str">
        <f>IF($B105="N/A","N/A",IF(E105&gt;2,"No",IF(E105&lt;0.9,"No","Yes")))</f>
        <v>Yes</v>
      </c>
      <c r="G105" s="8">
        <v>1.0094794521999999</v>
      </c>
      <c r="H105" s="44" t="str">
        <f>IF($B105="N/A","N/A",IF(G105&gt;2,"No",IF(G105&lt;0.9,"No","Yes")))</f>
        <v>Yes</v>
      </c>
      <c r="I105" s="12">
        <v>-0.7</v>
      </c>
      <c r="J105" s="12">
        <v>-0.22800000000000001</v>
      </c>
      <c r="K105" s="45" t="s">
        <v>736</v>
      </c>
      <c r="L105" s="9" t="str">
        <f t="shared" si="38"/>
        <v>Yes</v>
      </c>
    </row>
    <row r="106" spans="1:12" x14ac:dyDescent="0.25">
      <c r="A106" s="46" t="s">
        <v>457</v>
      </c>
      <c r="B106" s="61" t="s">
        <v>295</v>
      </c>
      <c r="C106" s="8" t="s">
        <v>1745</v>
      </c>
      <c r="D106" s="44" t="str">
        <f>IF($B106="N/A","N/A",IF(C106&gt;2,"No",IF(C106&lt;0.9,"No","Yes")))</f>
        <v>No</v>
      </c>
      <c r="E106" s="8" t="s">
        <v>1745</v>
      </c>
      <c r="F106" s="44" t="str">
        <f>IF($B106="N/A","N/A",IF(E106&gt;2,"No",IF(E106&lt;0.9,"No","Yes")))</f>
        <v>No</v>
      </c>
      <c r="G106" s="8">
        <v>0.95730107840000001</v>
      </c>
      <c r="H106" s="44" t="str">
        <f>IF($B106="N/A","N/A",IF(G106&gt;2,"No",IF(G106&lt;0.9,"No","Yes")))</f>
        <v>Yes</v>
      </c>
      <c r="I106" s="12" t="s">
        <v>1745</v>
      </c>
      <c r="J106" s="12" t="s">
        <v>1745</v>
      </c>
      <c r="K106" s="45" t="s">
        <v>736</v>
      </c>
      <c r="L106" s="9" t="str">
        <f t="shared" si="38"/>
        <v>N/A</v>
      </c>
    </row>
    <row r="107" spans="1:12" x14ac:dyDescent="0.25">
      <c r="A107" s="46" t="s">
        <v>458</v>
      </c>
      <c r="B107" s="61" t="s">
        <v>295</v>
      </c>
      <c r="C107" s="8" t="s">
        <v>1745</v>
      </c>
      <c r="D107" s="44" t="str">
        <f>IF($B107="N/A","N/A",IF(C107&gt;2,"No",IF(C107&lt;0.9,"No","Yes")))</f>
        <v>No</v>
      </c>
      <c r="E107" s="8" t="s">
        <v>1745</v>
      </c>
      <c r="F107" s="44" t="str">
        <f>IF($B107="N/A","N/A",IF(E107&gt;2,"No",IF(E107&lt;0.9,"No","Yes")))</f>
        <v>No</v>
      </c>
      <c r="G107" s="8" t="s">
        <v>1745</v>
      </c>
      <c r="H107" s="44" t="str">
        <f>IF($B107="N/A","N/A",IF(G107&gt;2,"No",IF(G107&lt;0.9,"No","Yes")))</f>
        <v>No</v>
      </c>
      <c r="I107" s="12" t="s">
        <v>1745</v>
      </c>
      <c r="J107" s="12" t="s">
        <v>1745</v>
      </c>
      <c r="K107" s="45" t="s">
        <v>736</v>
      </c>
      <c r="L107" s="9" t="str">
        <f t="shared" si="38"/>
        <v>N/A</v>
      </c>
    </row>
    <row r="108" spans="1:12" x14ac:dyDescent="0.25">
      <c r="A108" s="46" t="s">
        <v>1272</v>
      </c>
      <c r="B108" s="35" t="s">
        <v>213</v>
      </c>
      <c r="C108" s="47">
        <v>403.87668134</v>
      </c>
      <c r="D108" s="44" t="str">
        <f>IF($B108="N/A","N/A",IF(C108&gt;10,"No",IF(C108&lt;-10,"No","Yes")))</f>
        <v>N/A</v>
      </c>
      <c r="E108" s="47">
        <v>393.64040118000003</v>
      </c>
      <c r="F108" s="44" t="str">
        <f>IF($B108="N/A","N/A",IF(E108&gt;10,"No",IF(E108&lt;-10,"No","Yes")))</f>
        <v>N/A</v>
      </c>
      <c r="G108" s="47">
        <v>406.36049075</v>
      </c>
      <c r="H108" s="44" t="str">
        <f>IF($B108="N/A","N/A",IF(G108&gt;10,"No",IF(G108&lt;-10,"No","Yes")))</f>
        <v>N/A</v>
      </c>
      <c r="I108" s="12">
        <v>-2.5299999999999998</v>
      </c>
      <c r="J108" s="12">
        <v>3.2309999999999999</v>
      </c>
      <c r="K108" s="45" t="s">
        <v>736</v>
      </c>
      <c r="L108" s="9" t="str">
        <f t="shared" si="38"/>
        <v>Yes</v>
      </c>
    </row>
    <row r="109" spans="1:12" x14ac:dyDescent="0.25">
      <c r="A109" s="46" t="s">
        <v>1273</v>
      </c>
      <c r="B109" s="35" t="s">
        <v>213</v>
      </c>
      <c r="C109" s="47">
        <v>403.55519156000003</v>
      </c>
      <c r="D109" s="44" t="str">
        <f>IF($B109="N/A","N/A",IF(C109&gt;10,"No",IF(C109&lt;-10,"No","Yes")))</f>
        <v>N/A</v>
      </c>
      <c r="E109" s="47">
        <v>393.64040118000003</v>
      </c>
      <c r="F109" s="44" t="str">
        <f>IF($B109="N/A","N/A",IF(E109&gt;10,"No",IF(E109&lt;-10,"No","Yes")))</f>
        <v>N/A</v>
      </c>
      <c r="G109" s="47">
        <v>401.67376409000002</v>
      </c>
      <c r="H109" s="44" t="str">
        <f>IF($B109="N/A","N/A",IF(G109&gt;10,"No",IF(G109&lt;-10,"No","Yes")))</f>
        <v>N/A</v>
      </c>
      <c r="I109" s="12">
        <v>-2.46</v>
      </c>
      <c r="J109" s="12">
        <v>2.0409999999999999</v>
      </c>
      <c r="K109" s="45" t="s">
        <v>736</v>
      </c>
      <c r="L109" s="9" t="str">
        <f t="shared" si="38"/>
        <v>Yes</v>
      </c>
    </row>
    <row r="110" spans="1:12" x14ac:dyDescent="0.25">
      <c r="A110" s="46" t="s">
        <v>1274</v>
      </c>
      <c r="B110" s="35" t="s">
        <v>213</v>
      </c>
      <c r="C110" s="47" t="s">
        <v>1745</v>
      </c>
      <c r="D110" s="44" t="str">
        <f>IF($B110="N/A","N/A",IF(C110&gt;10,"No",IF(C110&lt;-10,"No","Yes")))</f>
        <v>N/A</v>
      </c>
      <c r="E110" s="47" t="s">
        <v>1745</v>
      </c>
      <c r="F110" s="44" t="str">
        <f>IF($B110="N/A","N/A",IF(E110&gt;10,"No",IF(E110&lt;-10,"No","Yes")))</f>
        <v>N/A</v>
      </c>
      <c r="G110" s="47">
        <v>767.09530748999998</v>
      </c>
      <c r="H110" s="44" t="str">
        <f>IF($B110="N/A","N/A",IF(G110&gt;10,"No",IF(G110&lt;-10,"No","Yes")))</f>
        <v>N/A</v>
      </c>
      <c r="I110" s="12" t="s">
        <v>1745</v>
      </c>
      <c r="J110" s="12" t="s">
        <v>1745</v>
      </c>
      <c r="K110" s="45" t="s">
        <v>736</v>
      </c>
      <c r="L110" s="9" t="str">
        <f t="shared" si="38"/>
        <v>N/A</v>
      </c>
    </row>
    <row r="111" spans="1:12" x14ac:dyDescent="0.25">
      <c r="A111" s="46" t="s">
        <v>1275</v>
      </c>
      <c r="B111" s="35" t="s">
        <v>213</v>
      </c>
      <c r="C111" s="47" t="s">
        <v>1745</v>
      </c>
      <c r="D111" s="44" t="str">
        <f>IF($B111="N/A","N/A",IF(C111&gt;10,"No",IF(C111&lt;-10,"No","Yes")))</f>
        <v>N/A</v>
      </c>
      <c r="E111" s="47" t="s">
        <v>1745</v>
      </c>
      <c r="F111" s="44" t="str">
        <f>IF($B111="N/A","N/A",IF(E111&gt;10,"No",IF(E111&lt;-10,"No","Yes")))</f>
        <v>N/A</v>
      </c>
      <c r="G111" s="47" t="s">
        <v>1745</v>
      </c>
      <c r="H111" s="44" t="str">
        <f>IF($B111="N/A","N/A",IF(G111&gt;10,"No",IF(G111&lt;-10,"No","Yes")))</f>
        <v>N/A</v>
      </c>
      <c r="I111" s="12" t="s">
        <v>1745</v>
      </c>
      <c r="J111" s="12" t="s">
        <v>1745</v>
      </c>
      <c r="K111" s="45" t="s">
        <v>736</v>
      </c>
      <c r="L111" s="9" t="str">
        <f t="shared" si="38"/>
        <v>N/A</v>
      </c>
    </row>
    <row r="112" spans="1:12" x14ac:dyDescent="0.25">
      <c r="A112" s="46" t="s">
        <v>325</v>
      </c>
      <c r="B112" s="48" t="s">
        <v>296</v>
      </c>
      <c r="C112" s="8">
        <v>99.385593915000001</v>
      </c>
      <c r="D112" s="44" t="str">
        <f>IF(OR($B112="N/A",$C112="N/A"),"N/A",IF(C112&gt;98,"Yes","No"))</f>
        <v>Yes</v>
      </c>
      <c r="E112" s="8">
        <v>98.445851848000004</v>
      </c>
      <c r="F112" s="44" t="str">
        <f>IF(OR($B112="N/A",$E112="N/A"),"N/A",IF(E112&gt;98,"Yes","No"))</f>
        <v>Yes</v>
      </c>
      <c r="G112" s="8">
        <v>97.691233654000001</v>
      </c>
      <c r="H112" s="44" t="str">
        <f t="shared" ref="H112:H115" si="39">IF($B112="N/A","N/A",IF(G112&gt;98,"Yes","No"))</f>
        <v>No</v>
      </c>
      <c r="I112" s="12">
        <v>-0.94599999999999995</v>
      </c>
      <c r="J112" s="12">
        <v>-0.76700000000000002</v>
      </c>
      <c r="K112" s="45" t="s">
        <v>736</v>
      </c>
      <c r="L112" s="9" t="str">
        <f>IF(J112="Div by 0", "N/A", IF(OR(J112="N/A",K112="N/A"),"N/A", IF(J112&gt;VALUE(MID(K112,1,2)), "No", IF(J112&lt;-1*VALUE(MID(K112,1,2)), "No", "Yes"))))</f>
        <v>Yes</v>
      </c>
    </row>
    <row r="113" spans="1:12" x14ac:dyDescent="0.25">
      <c r="A113" s="46" t="s">
        <v>459</v>
      </c>
      <c r="B113" s="48" t="s">
        <v>296</v>
      </c>
      <c r="C113" s="8">
        <v>99.385593915000001</v>
      </c>
      <c r="D113" s="44" t="str">
        <f t="shared" ref="D113:D115" si="40">IF(OR($B113="N/A",$C113="N/A"),"N/A",IF(C113&gt;98,"Yes","No"))</f>
        <v>Yes</v>
      </c>
      <c r="E113" s="8">
        <v>98.445851848000004</v>
      </c>
      <c r="F113" s="44" t="str">
        <f t="shared" ref="F113:F115" si="41">IF(OR($B113="N/A",$E113="N/A"),"N/A",IF(E113&gt;98,"Yes","No"))</f>
        <v>Yes</v>
      </c>
      <c r="G113" s="8">
        <v>97.691233654000001</v>
      </c>
      <c r="H113" s="44" t="str">
        <f t="shared" si="39"/>
        <v>No</v>
      </c>
      <c r="I113" s="12">
        <v>-0.94599999999999995</v>
      </c>
      <c r="J113" s="12">
        <v>-0.76700000000000002</v>
      </c>
      <c r="K113" s="45" t="s">
        <v>736</v>
      </c>
      <c r="L113" s="9" t="str">
        <f t="shared" ref="L113:L115" si="42">IF(J113="Div by 0", "N/A", IF(OR(J113="N/A",K113="N/A"),"N/A", IF(J113&gt;VALUE(MID(K113,1,2)), "No", IF(J113&lt;-1*VALUE(MID(K113,1,2)), "No", "Yes"))))</f>
        <v>Yes</v>
      </c>
    </row>
    <row r="114" spans="1:12" x14ac:dyDescent="0.25">
      <c r="A114" s="46" t="s">
        <v>460</v>
      </c>
      <c r="B114" s="48" t="s">
        <v>296</v>
      </c>
      <c r="C114" s="8" t="s">
        <v>1745</v>
      </c>
      <c r="D114" s="44" t="str">
        <f t="shared" si="40"/>
        <v>Yes</v>
      </c>
      <c r="E114" s="8" t="s">
        <v>1745</v>
      </c>
      <c r="F114" s="44" t="str">
        <f t="shared" si="41"/>
        <v>Yes</v>
      </c>
      <c r="G114" s="8">
        <v>86.507240018000005</v>
      </c>
      <c r="H114" s="44" t="str">
        <f t="shared" si="39"/>
        <v>No</v>
      </c>
      <c r="I114" s="12" t="s">
        <v>1745</v>
      </c>
      <c r="J114" s="12" t="s">
        <v>1745</v>
      </c>
      <c r="K114" s="45" t="s">
        <v>736</v>
      </c>
      <c r="L114" s="9" t="str">
        <f t="shared" si="42"/>
        <v>N/A</v>
      </c>
    </row>
    <row r="115" spans="1:12" x14ac:dyDescent="0.25">
      <c r="A115" s="46" t="s">
        <v>461</v>
      </c>
      <c r="B115" s="48" t="s">
        <v>296</v>
      </c>
      <c r="C115" s="8" t="s">
        <v>1745</v>
      </c>
      <c r="D115" s="44" t="str">
        <f t="shared" si="40"/>
        <v>Yes</v>
      </c>
      <c r="E115" s="8" t="s">
        <v>1745</v>
      </c>
      <c r="F115" s="44" t="str">
        <f t="shared" si="41"/>
        <v>Yes</v>
      </c>
      <c r="G115" s="8" t="s">
        <v>1745</v>
      </c>
      <c r="H115" s="44" t="str">
        <f t="shared" si="39"/>
        <v>Yes</v>
      </c>
      <c r="I115" s="12" t="s">
        <v>1745</v>
      </c>
      <c r="J115" s="12" t="s">
        <v>1745</v>
      </c>
      <c r="K115" s="45" t="s">
        <v>736</v>
      </c>
      <c r="L115" s="9" t="str">
        <f t="shared" si="42"/>
        <v>N/A</v>
      </c>
    </row>
    <row r="116" spans="1:12" x14ac:dyDescent="0.25">
      <c r="A116" s="3" t="s">
        <v>462</v>
      </c>
      <c r="B116" s="48" t="s">
        <v>213</v>
      </c>
      <c r="C116" s="50">
        <v>305010</v>
      </c>
      <c r="D116" s="44" t="str">
        <f>IF($B116="N/A","N/A",IF(C116&gt;10,"No",IF(C116&lt;-10,"No","Yes")))</f>
        <v>N/A</v>
      </c>
      <c r="E116" s="50">
        <v>323843</v>
      </c>
      <c r="F116" s="44" t="str">
        <f>IF($B116="N/A","N/A",IF(E116&gt;10,"No",IF(E116&lt;-10,"No","Yes")))</f>
        <v>N/A</v>
      </c>
      <c r="G116" s="50">
        <v>333035</v>
      </c>
      <c r="H116" s="44" t="str">
        <f>IF($B116="N/A","N/A",IF(G116&gt;10,"No",IF(G116&lt;-10,"No","Yes")))</f>
        <v>N/A</v>
      </c>
      <c r="I116" s="12">
        <v>6.1749999999999998</v>
      </c>
      <c r="J116" s="12">
        <v>2.8380000000000001</v>
      </c>
      <c r="K116" s="48" t="s">
        <v>736</v>
      </c>
      <c r="L116" s="9" t="str">
        <f>IF(J116="Div by 0", "N/A", IF(OR(J116="N/A",K116="N/A"),"N/A", IF(J116&gt;VALUE(MID(K116,1,2)), "No", IF(J116&lt;-1*VALUE(MID(K116,1,2)), "No", "Yes"))))</f>
        <v>Yes</v>
      </c>
    </row>
    <row r="117" spans="1:12" x14ac:dyDescent="0.25">
      <c r="A117" s="3" t="s">
        <v>211</v>
      </c>
      <c r="B117" s="48" t="s">
        <v>213</v>
      </c>
      <c r="C117" s="8">
        <v>80.570145241000006</v>
      </c>
      <c r="D117" s="44" t="str">
        <f>IF($B117="N/A","N/A",IF(C117&gt;10,"No",IF(C117&lt;-10,"No","Yes")))</f>
        <v>N/A</v>
      </c>
      <c r="E117" s="8">
        <v>78.231735748000006</v>
      </c>
      <c r="F117" s="44" t="str">
        <f>IF($B117="N/A","N/A",IF(E117&gt;10,"No",IF(E117&lt;-10,"No","Yes")))</f>
        <v>N/A</v>
      </c>
      <c r="G117" s="8">
        <v>78.622967556000006</v>
      </c>
      <c r="H117" s="44" t="str">
        <f>IF($B117="N/A","N/A",IF(G117&gt;10,"No",IF(G117&lt;-10,"No","Yes")))</f>
        <v>N/A</v>
      </c>
      <c r="I117" s="12">
        <v>-2.9</v>
      </c>
      <c r="J117" s="12">
        <v>0.50009999999999999</v>
      </c>
      <c r="K117" s="48" t="s">
        <v>736</v>
      </c>
      <c r="L117" s="9" t="str">
        <f>IF(J117="Div by 0", "N/A", IF(OR(J117="N/A",K117="N/A"),"N/A", IF(J117&gt;VALUE(MID(K117,1,2)), "No", IF(J117&lt;-1*VALUE(MID(K117,1,2)), "No", "Yes"))))</f>
        <v>Yes</v>
      </c>
    </row>
    <row r="118" spans="1:12" x14ac:dyDescent="0.25">
      <c r="A118" s="4" t="s">
        <v>1614</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1745</v>
      </c>
      <c r="J118" s="57" t="s">
        <v>1745</v>
      </c>
      <c r="K118" s="48" t="s">
        <v>736</v>
      </c>
      <c r="L118" s="9" t="str">
        <f>IF(J118="Div by 0", "N/A", IF(K118="N/A","N/A", IF(J118&gt;VALUE(MID(K118,1,2)), "No", IF(J118&lt;-1*VALUE(MID(K118,1,2)), "No", "Yes"))))</f>
        <v>N/A</v>
      </c>
    </row>
    <row r="119" spans="1:12" x14ac:dyDescent="0.25">
      <c r="A119" s="4" t="s">
        <v>1615</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1745</v>
      </c>
      <c r="J119" s="57" t="s">
        <v>1745</v>
      </c>
      <c r="K119" s="48" t="s">
        <v>736</v>
      </c>
      <c r="L119" s="9" t="str">
        <f>IF(J119="Div by 0", "N/A", IF(K119="N/A","N/A", IF(J119&gt;VALUE(MID(K119,1,2)), "No", IF(J119&lt;-1*VALUE(MID(K119,1,2)), "No", "Yes"))))</f>
        <v>N/A</v>
      </c>
    </row>
    <row r="120" spans="1:12" x14ac:dyDescent="0.25">
      <c r="A120" s="4" t="s">
        <v>1616</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1745</v>
      </c>
      <c r="J120" s="57" t="s">
        <v>1745</v>
      </c>
      <c r="K120" s="48" t="s">
        <v>736</v>
      </c>
      <c r="L120" s="9" t="str">
        <f>IF(J120="Div by 0", "N/A", IF(K120="N/A","N/A", IF(J120&gt;VALUE(MID(K120,1,2)), "No", IF(J120&lt;-1*VALUE(MID(K120,1,2)), "No", "Yes"))))</f>
        <v>N/A</v>
      </c>
    </row>
    <row r="121" spans="1:12" x14ac:dyDescent="0.25">
      <c r="A121" s="4" t="s">
        <v>1617</v>
      </c>
      <c r="B121" s="5" t="s">
        <v>213</v>
      </c>
      <c r="C121" s="1">
        <v>0</v>
      </c>
      <c r="D121" s="9" t="str">
        <f t="shared" ref="D121:H134" si="43">IF($B121="N/A","N/A",IF(C121&lt;0,"No","Yes"))</f>
        <v>N/A</v>
      </c>
      <c r="E121" s="1">
        <v>0</v>
      </c>
      <c r="F121" s="9" t="str">
        <f t="shared" si="43"/>
        <v>N/A</v>
      </c>
      <c r="G121" s="1">
        <v>0</v>
      </c>
      <c r="H121" s="9" t="str">
        <f t="shared" si="43"/>
        <v>N/A</v>
      </c>
      <c r="I121" s="57" t="s">
        <v>1745</v>
      </c>
      <c r="J121" s="57" t="s">
        <v>1745</v>
      </c>
      <c r="K121" s="5" t="s">
        <v>736</v>
      </c>
      <c r="L121" s="9" t="str">
        <f t="shared" ref="L121:L142" si="44">IF(J121="Div by 0", "N/A", IF(OR(J121="N/A",K121="N/A"),"N/A", IF(J121&gt;VALUE(MID(K121,1,2)), "No", IF(J121&lt;-1*VALUE(MID(K121,1,2)), "No", "Yes"))))</f>
        <v>N/A</v>
      </c>
    </row>
    <row r="122" spans="1:12" x14ac:dyDescent="0.25">
      <c r="A122" s="4" t="s">
        <v>1618</v>
      </c>
      <c r="B122" s="5" t="s">
        <v>213</v>
      </c>
      <c r="C122" s="1">
        <v>0</v>
      </c>
      <c r="D122" s="9" t="str">
        <f t="shared" si="43"/>
        <v>N/A</v>
      </c>
      <c r="E122" s="1">
        <v>0</v>
      </c>
      <c r="F122" s="9" t="str">
        <f t="shared" si="43"/>
        <v>N/A</v>
      </c>
      <c r="G122" s="1">
        <v>0</v>
      </c>
      <c r="H122" s="9" t="str">
        <f t="shared" si="43"/>
        <v>N/A</v>
      </c>
      <c r="I122" s="57" t="s">
        <v>1745</v>
      </c>
      <c r="J122" s="57" t="s">
        <v>1745</v>
      </c>
      <c r="K122" s="5" t="s">
        <v>736</v>
      </c>
      <c r="L122" s="9" t="str">
        <f t="shared" si="44"/>
        <v>N/A</v>
      </c>
    </row>
    <row r="123" spans="1:12" x14ac:dyDescent="0.25">
      <c r="A123" s="4" t="s">
        <v>1619</v>
      </c>
      <c r="B123" s="5" t="s">
        <v>213</v>
      </c>
      <c r="C123" s="1">
        <v>0</v>
      </c>
      <c r="D123" s="9" t="str">
        <f t="shared" si="43"/>
        <v>N/A</v>
      </c>
      <c r="E123" s="1">
        <v>0</v>
      </c>
      <c r="F123" s="9" t="str">
        <f t="shared" si="43"/>
        <v>N/A</v>
      </c>
      <c r="G123" s="1">
        <v>0</v>
      </c>
      <c r="H123" s="9" t="str">
        <f t="shared" si="43"/>
        <v>N/A</v>
      </c>
      <c r="I123" s="57" t="s">
        <v>1745</v>
      </c>
      <c r="J123" s="57" t="s">
        <v>1745</v>
      </c>
      <c r="K123" s="5" t="s">
        <v>736</v>
      </c>
      <c r="L123" s="9" t="str">
        <f t="shared" si="44"/>
        <v>N/A</v>
      </c>
    </row>
    <row r="124" spans="1:12" x14ac:dyDescent="0.25">
      <c r="A124" s="4" t="s">
        <v>1620</v>
      </c>
      <c r="B124" s="5" t="s">
        <v>213</v>
      </c>
      <c r="C124" s="1">
        <v>0</v>
      </c>
      <c r="D124" s="9" t="str">
        <f t="shared" si="43"/>
        <v>N/A</v>
      </c>
      <c r="E124" s="1">
        <v>0</v>
      </c>
      <c r="F124" s="9" t="str">
        <f t="shared" si="43"/>
        <v>N/A</v>
      </c>
      <c r="G124" s="1">
        <v>0</v>
      </c>
      <c r="H124" s="9" t="str">
        <f t="shared" si="43"/>
        <v>N/A</v>
      </c>
      <c r="I124" s="57" t="s">
        <v>1745</v>
      </c>
      <c r="J124" s="57" t="s">
        <v>1745</v>
      </c>
      <c r="K124" s="5" t="s">
        <v>736</v>
      </c>
      <c r="L124" s="9" t="str">
        <f t="shared" si="44"/>
        <v>N/A</v>
      </c>
    </row>
    <row r="125" spans="1:12" x14ac:dyDescent="0.25">
      <c r="A125" s="2" t="s">
        <v>1621</v>
      </c>
      <c r="B125" s="5" t="s">
        <v>213</v>
      </c>
      <c r="C125" s="62">
        <v>0</v>
      </c>
      <c r="D125" s="9" t="str">
        <f t="shared" si="43"/>
        <v>N/A</v>
      </c>
      <c r="E125" s="62">
        <v>0</v>
      </c>
      <c r="F125" s="9" t="str">
        <f t="shared" si="43"/>
        <v>N/A</v>
      </c>
      <c r="G125" s="62">
        <v>0</v>
      </c>
      <c r="H125" s="9" t="str">
        <f t="shared" si="43"/>
        <v>N/A</v>
      </c>
      <c r="I125" s="12" t="s">
        <v>1745</v>
      </c>
      <c r="J125" s="12" t="s">
        <v>1745</v>
      </c>
      <c r="K125" s="48" t="s">
        <v>736</v>
      </c>
      <c r="L125" s="9" t="str">
        <f>IF(J125="Div by 0", "N/A", IF(OR(J125="N/A",K125="N/A"),"N/A", IF(J125&gt;VALUE(MID(K125,1,2)), "No", IF(J125&lt;-1*VALUE(MID(K125,1,2)), "No", "Yes"))))</f>
        <v>N/A</v>
      </c>
    </row>
    <row r="126" spans="1:12" ht="25" x14ac:dyDescent="0.25">
      <c r="A126" s="2" t="s">
        <v>1622</v>
      </c>
      <c r="B126" s="5" t="s">
        <v>213</v>
      </c>
      <c r="C126" s="62">
        <v>0</v>
      </c>
      <c r="D126" s="9" t="str">
        <f t="shared" si="43"/>
        <v>N/A</v>
      </c>
      <c r="E126" s="62">
        <v>0</v>
      </c>
      <c r="F126" s="9" t="str">
        <f t="shared" si="43"/>
        <v>N/A</v>
      </c>
      <c r="G126" s="62">
        <v>0</v>
      </c>
      <c r="H126" s="9" t="str">
        <f t="shared" si="43"/>
        <v>N/A</v>
      </c>
      <c r="I126" s="12" t="s">
        <v>1745</v>
      </c>
      <c r="J126" s="12" t="s">
        <v>1745</v>
      </c>
      <c r="K126" s="5" t="s">
        <v>736</v>
      </c>
      <c r="L126" s="9" t="str">
        <f t="shared" ref="L126:L129" si="45">IF(J126="Div by 0", "N/A", IF(OR(J126="N/A",K126="N/A"),"N/A", IF(J126&gt;VALUE(MID(K126,1,2)), "No", IF(J126&lt;-1*VALUE(MID(K126,1,2)), "No", "Yes"))))</f>
        <v>N/A</v>
      </c>
    </row>
    <row r="127" spans="1:12" ht="25" x14ac:dyDescent="0.25">
      <c r="A127" s="2" t="s">
        <v>1623</v>
      </c>
      <c r="B127" s="5" t="s">
        <v>213</v>
      </c>
      <c r="C127" s="62">
        <v>0</v>
      </c>
      <c r="D127" s="9" t="str">
        <f t="shared" si="43"/>
        <v>N/A</v>
      </c>
      <c r="E127" s="62">
        <v>0</v>
      </c>
      <c r="F127" s="9" t="str">
        <f t="shared" si="43"/>
        <v>N/A</v>
      </c>
      <c r="G127" s="62">
        <v>0</v>
      </c>
      <c r="H127" s="9" t="str">
        <f t="shared" si="43"/>
        <v>N/A</v>
      </c>
      <c r="I127" s="12" t="s">
        <v>1745</v>
      </c>
      <c r="J127" s="12" t="s">
        <v>1745</v>
      </c>
      <c r="K127" s="5" t="s">
        <v>736</v>
      </c>
      <c r="L127" s="9" t="str">
        <f t="shared" si="45"/>
        <v>N/A</v>
      </c>
    </row>
    <row r="128" spans="1:12" ht="25" x14ac:dyDescent="0.25">
      <c r="A128" s="2" t="s">
        <v>1624</v>
      </c>
      <c r="B128" s="5" t="s">
        <v>213</v>
      </c>
      <c r="C128" s="62">
        <v>0</v>
      </c>
      <c r="D128" s="9" t="str">
        <f t="shared" si="43"/>
        <v>N/A</v>
      </c>
      <c r="E128" s="62">
        <v>0</v>
      </c>
      <c r="F128" s="9" t="str">
        <f t="shared" si="43"/>
        <v>N/A</v>
      </c>
      <c r="G128" s="62">
        <v>0</v>
      </c>
      <c r="H128" s="9" t="str">
        <f t="shared" si="43"/>
        <v>N/A</v>
      </c>
      <c r="I128" s="12" t="s">
        <v>1745</v>
      </c>
      <c r="J128" s="12" t="s">
        <v>1745</v>
      </c>
      <c r="K128" s="5" t="s">
        <v>736</v>
      </c>
      <c r="L128" s="9" t="str">
        <f t="shared" si="45"/>
        <v>N/A</v>
      </c>
    </row>
    <row r="129" spans="1:12" ht="25" x14ac:dyDescent="0.25">
      <c r="A129" s="2" t="s">
        <v>1625</v>
      </c>
      <c r="B129" s="5" t="s">
        <v>213</v>
      </c>
      <c r="C129" s="62">
        <v>0</v>
      </c>
      <c r="D129" s="9" t="str">
        <f t="shared" si="43"/>
        <v>N/A</v>
      </c>
      <c r="E129" s="62">
        <v>0</v>
      </c>
      <c r="F129" s="9" t="str">
        <f t="shared" si="43"/>
        <v>N/A</v>
      </c>
      <c r="G129" s="62">
        <v>0</v>
      </c>
      <c r="H129" s="9" t="str">
        <f t="shared" si="43"/>
        <v>N/A</v>
      </c>
      <c r="I129" s="12" t="s">
        <v>1745</v>
      </c>
      <c r="J129" s="12" t="s">
        <v>1745</v>
      </c>
      <c r="K129" s="5" t="s">
        <v>736</v>
      </c>
      <c r="L129" s="9" t="str">
        <f t="shared" si="45"/>
        <v>N/A</v>
      </c>
    </row>
    <row r="130" spans="1:12" ht="25" x14ac:dyDescent="0.25">
      <c r="A130" s="2" t="s">
        <v>1626</v>
      </c>
      <c r="B130" s="5" t="s">
        <v>213</v>
      </c>
      <c r="C130" s="62" t="s">
        <v>1745</v>
      </c>
      <c r="D130" s="9" t="str">
        <f t="shared" si="43"/>
        <v>N/A</v>
      </c>
      <c r="E130" s="62" t="s">
        <v>1745</v>
      </c>
      <c r="F130" s="9" t="str">
        <f t="shared" si="43"/>
        <v>N/A</v>
      </c>
      <c r="G130" s="62" t="s">
        <v>1745</v>
      </c>
      <c r="H130" s="9" t="str">
        <f t="shared" si="43"/>
        <v>N/A</v>
      </c>
      <c r="I130" s="12" t="s">
        <v>1745</v>
      </c>
      <c r="J130" s="12" t="s">
        <v>1745</v>
      </c>
      <c r="K130" s="48" t="s">
        <v>736</v>
      </c>
      <c r="L130" s="9" t="str">
        <f>IF(J130="Div by 0", "N/A", IF(OR(J130="N/A",K130="N/A"),"N/A", IF(J130&gt;VALUE(MID(K130,1,2)), "No", IF(J130&lt;-1*VALUE(MID(K130,1,2)), "No", "Yes"))))</f>
        <v>N/A</v>
      </c>
    </row>
    <row r="131" spans="1:12" ht="25" x14ac:dyDescent="0.25">
      <c r="A131" s="2" t="s">
        <v>1627</v>
      </c>
      <c r="B131" s="5" t="s">
        <v>213</v>
      </c>
      <c r="C131" s="62" t="s">
        <v>1745</v>
      </c>
      <c r="D131" s="9" t="str">
        <f t="shared" si="43"/>
        <v>N/A</v>
      </c>
      <c r="E131" s="62" t="s">
        <v>1745</v>
      </c>
      <c r="F131" s="9" t="str">
        <f t="shared" si="43"/>
        <v>N/A</v>
      </c>
      <c r="G131" s="62" t="s">
        <v>1745</v>
      </c>
      <c r="H131" s="9" t="str">
        <f t="shared" si="43"/>
        <v>N/A</v>
      </c>
      <c r="I131" s="12" t="s">
        <v>1745</v>
      </c>
      <c r="J131" s="12" t="s">
        <v>1745</v>
      </c>
      <c r="K131" s="5" t="s">
        <v>736</v>
      </c>
      <c r="L131" s="9" t="str">
        <f t="shared" si="44"/>
        <v>N/A</v>
      </c>
    </row>
    <row r="132" spans="1:12" ht="25" x14ac:dyDescent="0.25">
      <c r="A132" s="2" t="s">
        <v>494</v>
      </c>
      <c r="B132" s="5" t="s">
        <v>213</v>
      </c>
      <c r="C132" s="62" t="s">
        <v>1745</v>
      </c>
      <c r="D132" s="9" t="str">
        <f t="shared" si="43"/>
        <v>N/A</v>
      </c>
      <c r="E132" s="62" t="s">
        <v>1745</v>
      </c>
      <c r="F132" s="9" t="str">
        <f t="shared" si="43"/>
        <v>N/A</v>
      </c>
      <c r="G132" s="62" t="s">
        <v>1745</v>
      </c>
      <c r="H132" s="9" t="str">
        <f t="shared" si="43"/>
        <v>N/A</v>
      </c>
      <c r="I132" s="12" t="s">
        <v>1745</v>
      </c>
      <c r="J132" s="12" t="s">
        <v>1745</v>
      </c>
      <c r="K132" s="5" t="s">
        <v>736</v>
      </c>
      <c r="L132" s="9" t="str">
        <f t="shared" si="44"/>
        <v>N/A</v>
      </c>
    </row>
    <row r="133" spans="1:12" ht="25" x14ac:dyDescent="0.25">
      <c r="A133" s="2" t="s">
        <v>495</v>
      </c>
      <c r="B133" s="5" t="s">
        <v>213</v>
      </c>
      <c r="C133" s="62" t="s">
        <v>1745</v>
      </c>
      <c r="D133" s="9" t="str">
        <f t="shared" si="43"/>
        <v>N/A</v>
      </c>
      <c r="E133" s="62" t="s">
        <v>1745</v>
      </c>
      <c r="F133" s="9" t="str">
        <f t="shared" si="43"/>
        <v>N/A</v>
      </c>
      <c r="G133" s="62" t="s">
        <v>1745</v>
      </c>
      <c r="H133" s="9" t="str">
        <f t="shared" si="43"/>
        <v>N/A</v>
      </c>
      <c r="I133" s="12" t="s">
        <v>1745</v>
      </c>
      <c r="J133" s="12" t="s">
        <v>1745</v>
      </c>
      <c r="K133" s="5" t="s">
        <v>736</v>
      </c>
      <c r="L133" s="9" t="str">
        <f t="shared" si="44"/>
        <v>N/A</v>
      </c>
    </row>
    <row r="134" spans="1:12" ht="25" x14ac:dyDescent="0.25">
      <c r="A134" s="2" t="s">
        <v>496</v>
      </c>
      <c r="B134" s="5" t="s">
        <v>213</v>
      </c>
      <c r="C134" s="62" t="s">
        <v>1745</v>
      </c>
      <c r="D134" s="9" t="str">
        <f t="shared" si="43"/>
        <v>N/A</v>
      </c>
      <c r="E134" s="62" t="s">
        <v>1745</v>
      </c>
      <c r="F134" s="9" t="str">
        <f t="shared" si="43"/>
        <v>N/A</v>
      </c>
      <c r="G134" s="62" t="s">
        <v>1745</v>
      </c>
      <c r="H134" s="9" t="str">
        <f t="shared" si="43"/>
        <v>N/A</v>
      </c>
      <c r="I134" s="12" t="s">
        <v>1745</v>
      </c>
      <c r="J134" s="12" t="s">
        <v>1745</v>
      </c>
      <c r="K134" s="5" t="s">
        <v>736</v>
      </c>
      <c r="L134" s="9" t="str">
        <f t="shared" si="44"/>
        <v>N/A</v>
      </c>
    </row>
    <row r="135" spans="1:12" ht="25" x14ac:dyDescent="0.25">
      <c r="A135" s="2" t="s">
        <v>497</v>
      </c>
      <c r="B135" s="35" t="s">
        <v>213</v>
      </c>
      <c r="C135" s="62" t="s">
        <v>1745</v>
      </c>
      <c r="D135" s="44" t="str">
        <f t="shared" ref="D135:D141" si="46">IF($B135="N/A","N/A",IF(C135&gt;10,"No",IF(C135&lt;-10,"No","Yes")))</f>
        <v>N/A</v>
      </c>
      <c r="E135" s="62" t="s">
        <v>1745</v>
      </c>
      <c r="F135" s="44" t="str">
        <f t="shared" ref="F135:F141" si="47">IF($B135="N/A","N/A",IF(E135&gt;10,"No",IF(E135&lt;-10,"No","Yes")))</f>
        <v>N/A</v>
      </c>
      <c r="G135" s="62" t="s">
        <v>1745</v>
      </c>
      <c r="H135" s="44" t="str">
        <f t="shared" ref="H135:H141" si="48">IF($B135="N/A","N/A",IF(G135&gt;10,"No",IF(G135&lt;-10,"No","Yes")))</f>
        <v>N/A</v>
      </c>
      <c r="I135" s="12" t="s">
        <v>1745</v>
      </c>
      <c r="J135" s="12" t="s">
        <v>1745</v>
      </c>
      <c r="K135" s="5" t="s">
        <v>736</v>
      </c>
      <c r="L135" s="9" t="str">
        <f t="shared" si="44"/>
        <v>N/A</v>
      </c>
    </row>
    <row r="136" spans="1:12" ht="25" x14ac:dyDescent="0.25">
      <c r="A136" s="2" t="s">
        <v>498</v>
      </c>
      <c r="B136" s="35" t="s">
        <v>213</v>
      </c>
      <c r="C136" s="62" t="s">
        <v>1745</v>
      </c>
      <c r="D136" s="44" t="str">
        <f t="shared" si="46"/>
        <v>N/A</v>
      </c>
      <c r="E136" s="62" t="s">
        <v>1745</v>
      </c>
      <c r="F136" s="44" t="str">
        <f t="shared" si="47"/>
        <v>N/A</v>
      </c>
      <c r="G136" s="62" t="s">
        <v>1745</v>
      </c>
      <c r="H136" s="44" t="str">
        <f t="shared" si="48"/>
        <v>N/A</v>
      </c>
      <c r="I136" s="12" t="s">
        <v>1745</v>
      </c>
      <c r="J136" s="12" t="s">
        <v>1745</v>
      </c>
      <c r="K136" s="5" t="s">
        <v>736</v>
      </c>
      <c r="L136" s="9" t="str">
        <f t="shared" si="44"/>
        <v>N/A</v>
      </c>
    </row>
    <row r="137" spans="1:12" ht="25" x14ac:dyDescent="0.25">
      <c r="A137" s="2" t="s">
        <v>499</v>
      </c>
      <c r="B137" s="35" t="s">
        <v>213</v>
      </c>
      <c r="C137" s="62" t="s">
        <v>1745</v>
      </c>
      <c r="D137" s="44" t="str">
        <f t="shared" si="46"/>
        <v>N/A</v>
      </c>
      <c r="E137" s="62" t="s">
        <v>1745</v>
      </c>
      <c r="F137" s="44" t="str">
        <f t="shared" si="47"/>
        <v>N/A</v>
      </c>
      <c r="G137" s="62" t="s">
        <v>1745</v>
      </c>
      <c r="H137" s="44" t="str">
        <f t="shared" si="48"/>
        <v>N/A</v>
      </c>
      <c r="I137" s="12" t="s">
        <v>1745</v>
      </c>
      <c r="J137" s="12" t="s">
        <v>1745</v>
      </c>
      <c r="K137" s="5" t="s">
        <v>736</v>
      </c>
      <c r="L137" s="9" t="str">
        <f t="shared" si="44"/>
        <v>N/A</v>
      </c>
    </row>
    <row r="138" spans="1:12" ht="25" x14ac:dyDescent="0.25">
      <c r="A138" s="2" t="s">
        <v>500</v>
      </c>
      <c r="B138" s="35" t="s">
        <v>213</v>
      </c>
      <c r="C138" s="62" t="s">
        <v>1745</v>
      </c>
      <c r="D138" s="44" t="str">
        <f t="shared" si="46"/>
        <v>N/A</v>
      </c>
      <c r="E138" s="62" t="s">
        <v>1745</v>
      </c>
      <c r="F138" s="44" t="str">
        <f t="shared" si="47"/>
        <v>N/A</v>
      </c>
      <c r="G138" s="62" t="s">
        <v>1745</v>
      </c>
      <c r="H138" s="44" t="str">
        <f t="shared" si="48"/>
        <v>N/A</v>
      </c>
      <c r="I138" s="12" t="s">
        <v>1745</v>
      </c>
      <c r="J138" s="12" t="s">
        <v>1745</v>
      </c>
      <c r="K138" s="5" t="s">
        <v>736</v>
      </c>
      <c r="L138" s="9" t="str">
        <f t="shared" si="44"/>
        <v>N/A</v>
      </c>
    </row>
    <row r="139" spans="1:12" ht="25" x14ac:dyDescent="0.25">
      <c r="A139" s="2" t="s">
        <v>501</v>
      </c>
      <c r="B139" s="35" t="s">
        <v>213</v>
      </c>
      <c r="C139" s="62" t="s">
        <v>1745</v>
      </c>
      <c r="D139" s="44" t="str">
        <f t="shared" si="46"/>
        <v>N/A</v>
      </c>
      <c r="E139" s="62" t="s">
        <v>1745</v>
      </c>
      <c r="F139" s="44" t="str">
        <f t="shared" si="47"/>
        <v>N/A</v>
      </c>
      <c r="G139" s="62" t="s">
        <v>1745</v>
      </c>
      <c r="H139" s="44" t="str">
        <f t="shared" si="48"/>
        <v>N/A</v>
      </c>
      <c r="I139" s="12" t="s">
        <v>1745</v>
      </c>
      <c r="J139" s="12" t="s">
        <v>1745</v>
      </c>
      <c r="K139" s="5" t="s">
        <v>736</v>
      </c>
      <c r="L139" s="9" t="str">
        <f t="shared" si="44"/>
        <v>N/A</v>
      </c>
    </row>
    <row r="140" spans="1:12" ht="25" x14ac:dyDescent="0.25">
      <c r="A140" s="2" t="s">
        <v>502</v>
      </c>
      <c r="B140" s="35" t="s">
        <v>213</v>
      </c>
      <c r="C140" s="62" t="s">
        <v>1745</v>
      </c>
      <c r="D140" s="44" t="str">
        <f t="shared" si="46"/>
        <v>N/A</v>
      </c>
      <c r="E140" s="62" t="s">
        <v>1745</v>
      </c>
      <c r="F140" s="44" t="str">
        <f t="shared" si="47"/>
        <v>N/A</v>
      </c>
      <c r="G140" s="62" t="s">
        <v>1745</v>
      </c>
      <c r="H140" s="44" t="str">
        <f t="shared" si="48"/>
        <v>N/A</v>
      </c>
      <c r="I140" s="12" t="s">
        <v>1745</v>
      </c>
      <c r="J140" s="12" t="s">
        <v>1745</v>
      </c>
      <c r="K140" s="5" t="s">
        <v>736</v>
      </c>
      <c r="L140" s="9" t="str">
        <f t="shared" si="44"/>
        <v>N/A</v>
      </c>
    </row>
    <row r="141" spans="1:12" ht="25" x14ac:dyDescent="0.25">
      <c r="A141" s="2" t="s">
        <v>503</v>
      </c>
      <c r="B141" s="35" t="s">
        <v>213</v>
      </c>
      <c r="C141" s="62" t="s">
        <v>1745</v>
      </c>
      <c r="D141" s="44" t="str">
        <f t="shared" si="46"/>
        <v>N/A</v>
      </c>
      <c r="E141" s="62" t="s">
        <v>1745</v>
      </c>
      <c r="F141" s="44" t="str">
        <f t="shared" si="47"/>
        <v>N/A</v>
      </c>
      <c r="G141" s="62" t="s">
        <v>1745</v>
      </c>
      <c r="H141" s="44" t="str">
        <f t="shared" si="48"/>
        <v>N/A</v>
      </c>
      <c r="I141" s="12" t="s">
        <v>1745</v>
      </c>
      <c r="J141" s="12" t="s">
        <v>1745</v>
      </c>
      <c r="K141" s="5" t="s">
        <v>736</v>
      </c>
      <c r="L141" s="9" t="str">
        <f t="shared" si="44"/>
        <v>N/A</v>
      </c>
    </row>
    <row r="142" spans="1:12" ht="25" x14ac:dyDescent="0.25">
      <c r="A142" s="2" t="s">
        <v>504</v>
      </c>
      <c r="B142" s="35" t="s">
        <v>213</v>
      </c>
      <c r="C142" s="62" t="s">
        <v>1745</v>
      </c>
      <c r="D142" s="9" t="str">
        <f t="shared" ref="D142" si="49">IF($B142="N/A","N/A",IF(C142&lt;0,"No","Yes"))</f>
        <v>N/A</v>
      </c>
      <c r="E142" s="62" t="s">
        <v>1745</v>
      </c>
      <c r="F142" s="9" t="str">
        <f t="shared" ref="F142" si="50">IF($B142="N/A","N/A",IF(E142&lt;0,"No","Yes"))</f>
        <v>N/A</v>
      </c>
      <c r="G142" s="62" t="s">
        <v>1745</v>
      </c>
      <c r="H142" s="9" t="str">
        <f t="shared" ref="H142" si="51">IF($B142="N/A","N/A",IF(G142&lt;0,"No","Yes"))</f>
        <v>N/A</v>
      </c>
      <c r="I142" s="12" t="s">
        <v>1745</v>
      </c>
      <c r="J142" s="12" t="s">
        <v>1745</v>
      </c>
      <c r="K142" s="5" t="s">
        <v>736</v>
      </c>
      <c r="L142" s="9" t="str">
        <f t="shared" si="44"/>
        <v>N/A</v>
      </c>
    </row>
    <row r="143" spans="1:12" x14ac:dyDescent="0.25">
      <c r="A143" s="3" t="s">
        <v>733</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1745</v>
      </c>
      <c r="J143" s="12" t="s">
        <v>1745</v>
      </c>
      <c r="K143" s="45" t="s">
        <v>736</v>
      </c>
      <c r="L143" s="9" t="str">
        <f>IF(J143="Div by 0", "N/A", IF(K143="N/A","N/A", IF(J143&gt;VALUE(MID(K143,1,2)), "No", IF(J143&lt;-1*VALUE(MID(K143,1,2)), "No", "Yes"))))</f>
        <v>N/A</v>
      </c>
    </row>
    <row r="144" spans="1:12" x14ac:dyDescent="0.25">
      <c r="A144" s="3" t="s">
        <v>734</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1745</v>
      </c>
      <c r="J144" s="12" t="s">
        <v>1745</v>
      </c>
      <c r="K144" s="45" t="s">
        <v>736</v>
      </c>
      <c r="L144" s="9" t="str">
        <f>IF(J144="Div by 0", "N/A", IF(K144="N/A","N/A", IF(J144&gt;VALUE(MID(K144,1,2)), "No", IF(J144&lt;-1*VALUE(MID(K144,1,2)), "No", "Yes"))))</f>
        <v>N/A</v>
      </c>
    </row>
    <row r="145" spans="1:12" x14ac:dyDescent="0.25">
      <c r="A145" s="2" t="s">
        <v>505</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1745</v>
      </c>
      <c r="J145" s="12" t="s">
        <v>1745</v>
      </c>
      <c r="K145" s="48" t="s">
        <v>736</v>
      </c>
      <c r="L145" s="9" t="str">
        <f>IF(J145="Div by 0", "N/A", IF(OR(J145="N/A",K145="N/A"),"N/A", IF(J145&gt;VALUE(MID(K145,1,2)), "No", IF(J145&lt;-1*VALUE(MID(K145,1,2)), "No", "Yes"))))</f>
        <v>N/A</v>
      </c>
    </row>
    <row r="146" spans="1:12" x14ac:dyDescent="0.25">
      <c r="A146" s="2" t="s">
        <v>506</v>
      </c>
      <c r="B146" s="5" t="s">
        <v>213</v>
      </c>
      <c r="C146" s="62">
        <v>0</v>
      </c>
      <c r="D146" s="9" t="str">
        <f t="shared" si="52"/>
        <v>N/A</v>
      </c>
      <c r="E146" s="62">
        <v>0</v>
      </c>
      <c r="F146" s="9" t="str">
        <f t="shared" si="53"/>
        <v>N/A</v>
      </c>
      <c r="G146" s="62">
        <v>0</v>
      </c>
      <c r="H146" s="9" t="str">
        <f t="shared" si="54"/>
        <v>N/A</v>
      </c>
      <c r="I146" s="12" t="s">
        <v>1745</v>
      </c>
      <c r="J146" s="12" t="s">
        <v>1745</v>
      </c>
      <c r="K146" s="5" t="s">
        <v>736</v>
      </c>
      <c r="L146" s="9" t="str">
        <f t="shared" ref="L146:L149" si="55">IF(J146="Div by 0", "N/A", IF(OR(J146="N/A",K146="N/A"),"N/A", IF(J146&gt;VALUE(MID(K146,1,2)), "No", IF(J146&lt;-1*VALUE(MID(K146,1,2)), "No", "Yes"))))</f>
        <v>N/A</v>
      </c>
    </row>
    <row r="147" spans="1:12" x14ac:dyDescent="0.25">
      <c r="A147" s="2" t="s">
        <v>507</v>
      </c>
      <c r="B147" s="5" t="s">
        <v>213</v>
      </c>
      <c r="C147" s="62">
        <v>0</v>
      </c>
      <c r="D147" s="9" t="str">
        <f t="shared" si="52"/>
        <v>N/A</v>
      </c>
      <c r="E147" s="62">
        <v>0</v>
      </c>
      <c r="F147" s="9" t="str">
        <f t="shared" si="53"/>
        <v>N/A</v>
      </c>
      <c r="G147" s="62">
        <v>0</v>
      </c>
      <c r="H147" s="9" t="str">
        <f t="shared" si="54"/>
        <v>N/A</v>
      </c>
      <c r="I147" s="12" t="s">
        <v>1745</v>
      </c>
      <c r="J147" s="12" t="s">
        <v>1745</v>
      </c>
      <c r="K147" s="5" t="s">
        <v>736</v>
      </c>
      <c r="L147" s="9" t="str">
        <f t="shared" si="55"/>
        <v>N/A</v>
      </c>
    </row>
    <row r="148" spans="1:12" x14ac:dyDescent="0.25">
      <c r="A148" s="2" t="s">
        <v>508</v>
      </c>
      <c r="B148" s="5" t="s">
        <v>213</v>
      </c>
      <c r="C148" s="62">
        <v>0</v>
      </c>
      <c r="D148" s="9" t="str">
        <f t="shared" si="52"/>
        <v>N/A</v>
      </c>
      <c r="E148" s="62">
        <v>0</v>
      </c>
      <c r="F148" s="9" t="str">
        <f t="shared" si="53"/>
        <v>N/A</v>
      </c>
      <c r="G148" s="62">
        <v>0</v>
      </c>
      <c r="H148" s="9" t="str">
        <f t="shared" si="54"/>
        <v>N/A</v>
      </c>
      <c r="I148" s="12" t="s">
        <v>1745</v>
      </c>
      <c r="J148" s="12" t="s">
        <v>1745</v>
      </c>
      <c r="K148" s="5" t="s">
        <v>736</v>
      </c>
      <c r="L148" s="9" t="str">
        <f t="shared" si="55"/>
        <v>N/A</v>
      </c>
    </row>
    <row r="149" spans="1:12" x14ac:dyDescent="0.25">
      <c r="A149" s="2" t="s">
        <v>509</v>
      </c>
      <c r="B149" s="5" t="s">
        <v>213</v>
      </c>
      <c r="C149" s="62">
        <v>0</v>
      </c>
      <c r="D149" s="9" t="str">
        <f t="shared" si="52"/>
        <v>N/A</v>
      </c>
      <c r="E149" s="62">
        <v>0</v>
      </c>
      <c r="F149" s="9" t="str">
        <f t="shared" si="53"/>
        <v>N/A</v>
      </c>
      <c r="G149" s="62">
        <v>0</v>
      </c>
      <c r="H149" s="9" t="str">
        <f t="shared" si="54"/>
        <v>N/A</v>
      </c>
      <c r="I149" s="12" t="s">
        <v>1745</v>
      </c>
      <c r="J149" s="12" t="s">
        <v>1745</v>
      </c>
      <c r="K149" s="5" t="s">
        <v>736</v>
      </c>
      <c r="L149" s="9" t="str">
        <f t="shared" si="55"/>
        <v>N/A</v>
      </c>
    </row>
    <row r="150" spans="1:12" x14ac:dyDescent="0.25">
      <c r="A150" s="4" t="s">
        <v>735</v>
      </c>
      <c r="B150" s="48" t="s">
        <v>213</v>
      </c>
      <c r="C150" s="1">
        <v>305010</v>
      </c>
      <c r="D150" s="11" t="str">
        <f t="shared" ref="D150:D172" si="56">IF($B150="N/A","N/A",IF(C150&gt;10,"No",IF(C150&lt;-10,"No","Yes")))</f>
        <v>N/A</v>
      </c>
      <c r="E150" s="1">
        <v>323843</v>
      </c>
      <c r="F150" s="11" t="str">
        <f t="shared" ref="F150:F172" si="57">IF($B150="N/A","N/A",IF(E150&gt;10,"No",IF(E150&lt;-10,"No","Yes")))</f>
        <v>N/A</v>
      </c>
      <c r="G150" s="1">
        <v>333035</v>
      </c>
      <c r="H150" s="11" t="str">
        <f t="shared" ref="H150:H172" si="58">IF($B150="N/A","N/A",IF(G150&gt;10,"No",IF(G150&lt;-10,"No","Yes")))</f>
        <v>N/A</v>
      </c>
      <c r="I150" s="12">
        <v>6.1749999999999998</v>
      </c>
      <c r="J150" s="12">
        <v>2.8380000000000001</v>
      </c>
      <c r="K150" s="48" t="s">
        <v>736</v>
      </c>
      <c r="L150" s="9" t="str">
        <f t="shared" ref="L150:L172" si="59">IF(J150="Div by 0", "N/A", IF(K150="N/A","N/A", IF(J150&gt;VALUE(MID(K150,1,2)), "No", IF(J150&lt;-1*VALUE(MID(K150,1,2)), "No", "Yes"))))</f>
        <v>Yes</v>
      </c>
    </row>
    <row r="151" spans="1:12" x14ac:dyDescent="0.25">
      <c r="A151" s="4" t="s">
        <v>532</v>
      </c>
      <c r="B151" s="48" t="s">
        <v>213</v>
      </c>
      <c r="C151" s="1">
        <v>22784</v>
      </c>
      <c r="D151" s="11" t="str">
        <f t="shared" si="56"/>
        <v>N/A</v>
      </c>
      <c r="E151" s="1">
        <v>23771</v>
      </c>
      <c r="F151" s="11" t="str">
        <f t="shared" si="57"/>
        <v>N/A</v>
      </c>
      <c r="G151" s="1">
        <v>24613</v>
      </c>
      <c r="H151" s="11" t="str">
        <f t="shared" si="58"/>
        <v>N/A</v>
      </c>
      <c r="I151" s="12">
        <v>4.3319999999999999</v>
      </c>
      <c r="J151" s="12">
        <v>3.5419999999999998</v>
      </c>
      <c r="K151" s="48" t="s">
        <v>736</v>
      </c>
      <c r="L151" s="9" t="str">
        <f t="shared" si="59"/>
        <v>Yes</v>
      </c>
    </row>
    <row r="152" spans="1:12" x14ac:dyDescent="0.25">
      <c r="A152" s="4" t="s">
        <v>533</v>
      </c>
      <c r="B152" s="48" t="s">
        <v>213</v>
      </c>
      <c r="C152" s="1">
        <v>27817</v>
      </c>
      <c r="D152" s="11" t="str">
        <f t="shared" si="56"/>
        <v>N/A</v>
      </c>
      <c r="E152" s="1">
        <v>35059</v>
      </c>
      <c r="F152" s="11" t="str">
        <f t="shared" si="57"/>
        <v>N/A</v>
      </c>
      <c r="G152" s="1">
        <v>29784</v>
      </c>
      <c r="H152" s="11" t="str">
        <f t="shared" si="58"/>
        <v>N/A</v>
      </c>
      <c r="I152" s="12">
        <v>26.03</v>
      </c>
      <c r="J152" s="12">
        <v>-15</v>
      </c>
      <c r="K152" s="48" t="s">
        <v>736</v>
      </c>
      <c r="L152" s="9" t="str">
        <f t="shared" si="59"/>
        <v>Yes</v>
      </c>
    </row>
    <row r="153" spans="1:12" x14ac:dyDescent="0.25">
      <c r="A153" s="4" t="s">
        <v>534</v>
      </c>
      <c r="B153" s="48" t="s">
        <v>213</v>
      </c>
      <c r="C153" s="1">
        <v>144833</v>
      </c>
      <c r="D153" s="11" t="str">
        <f t="shared" si="56"/>
        <v>N/A</v>
      </c>
      <c r="E153" s="1">
        <v>152459</v>
      </c>
      <c r="F153" s="11" t="str">
        <f t="shared" si="57"/>
        <v>N/A</v>
      </c>
      <c r="G153" s="1">
        <v>153919</v>
      </c>
      <c r="H153" s="11" t="str">
        <f t="shared" si="58"/>
        <v>N/A</v>
      </c>
      <c r="I153" s="12">
        <v>5.2649999999999997</v>
      </c>
      <c r="J153" s="12">
        <v>0.95760000000000001</v>
      </c>
      <c r="K153" s="48" t="s">
        <v>736</v>
      </c>
      <c r="L153" s="9" t="str">
        <f t="shared" si="59"/>
        <v>Yes</v>
      </c>
    </row>
    <row r="154" spans="1:12" x14ac:dyDescent="0.25">
      <c r="A154" s="4" t="s">
        <v>535</v>
      </c>
      <c r="B154" s="48" t="s">
        <v>213</v>
      </c>
      <c r="C154" s="1">
        <v>109576</v>
      </c>
      <c r="D154" s="11" t="str">
        <f t="shared" si="56"/>
        <v>N/A</v>
      </c>
      <c r="E154" s="1">
        <v>112554</v>
      </c>
      <c r="F154" s="11" t="str">
        <f t="shared" si="57"/>
        <v>N/A</v>
      </c>
      <c r="G154" s="1">
        <v>124719</v>
      </c>
      <c r="H154" s="11" t="str">
        <f t="shared" si="58"/>
        <v>N/A</v>
      </c>
      <c r="I154" s="12">
        <v>2.718</v>
      </c>
      <c r="J154" s="12">
        <v>10.81</v>
      </c>
      <c r="K154" s="48" t="s">
        <v>736</v>
      </c>
      <c r="L154" s="9" t="str">
        <f t="shared" si="59"/>
        <v>Yes</v>
      </c>
    </row>
    <row r="155" spans="1:12" x14ac:dyDescent="0.25">
      <c r="A155" s="2" t="s">
        <v>536</v>
      </c>
      <c r="B155" s="5" t="s">
        <v>213</v>
      </c>
      <c r="C155" s="62">
        <v>98.005256764999999</v>
      </c>
      <c r="D155" s="9" t="str">
        <f t="shared" ref="D155:D159" si="60">IF($B155="N/A","N/A",IF(C155&lt;0,"No","Yes"))</f>
        <v>N/A</v>
      </c>
      <c r="E155" s="62">
        <v>99.576288124000001</v>
      </c>
      <c r="F155" s="9" t="str">
        <f t="shared" ref="F155:F159" si="61">IF($B155="N/A","N/A",IF(E155&lt;0,"No","Yes"))</f>
        <v>N/A</v>
      </c>
      <c r="G155" s="62">
        <v>99.841409744000003</v>
      </c>
      <c r="H155" s="9" t="str">
        <f t="shared" ref="H155:H159" si="62">IF($B155="N/A","N/A",IF(G155&lt;0,"No","Yes"))</f>
        <v>N/A</v>
      </c>
      <c r="I155" s="12">
        <v>1.603</v>
      </c>
      <c r="J155" s="12">
        <v>0.26619999999999999</v>
      </c>
      <c r="K155" s="48" t="s">
        <v>736</v>
      </c>
      <c r="L155" s="9" t="str">
        <f>IF(J155="Div by 0", "N/A", IF(OR(J155="N/A",K155="N/A"),"N/A", IF(J155&gt;VALUE(MID(K155,1,2)), "No", IF(J155&lt;-1*VALUE(MID(K155,1,2)), "No", "Yes"))))</f>
        <v>Yes</v>
      </c>
    </row>
    <row r="156" spans="1:12" x14ac:dyDescent="0.25">
      <c r="A156" s="2" t="s">
        <v>537</v>
      </c>
      <c r="B156" s="5" t="s">
        <v>213</v>
      </c>
      <c r="C156" s="62">
        <v>99.484761156000005</v>
      </c>
      <c r="D156" s="9" t="str">
        <f t="shared" si="60"/>
        <v>N/A</v>
      </c>
      <c r="E156" s="62">
        <v>99.526879919999999</v>
      </c>
      <c r="F156" s="9" t="str">
        <f t="shared" si="61"/>
        <v>N/A</v>
      </c>
      <c r="G156" s="62">
        <v>99.542991182999998</v>
      </c>
      <c r="H156" s="9" t="str">
        <f t="shared" si="62"/>
        <v>N/A</v>
      </c>
      <c r="I156" s="12">
        <v>4.2299999999999997E-2</v>
      </c>
      <c r="J156" s="12">
        <v>1.6199999999999999E-2</v>
      </c>
      <c r="K156" s="5" t="s">
        <v>736</v>
      </c>
      <c r="L156" s="9" t="str">
        <f t="shared" ref="L156:L159" si="63">IF(J156="Div by 0", "N/A", IF(OR(J156="N/A",K156="N/A"),"N/A", IF(J156&gt;VALUE(MID(K156,1,2)), "No", IF(J156&lt;-1*VALUE(MID(K156,1,2)), "No", "Yes"))))</f>
        <v>Yes</v>
      </c>
    </row>
    <row r="157" spans="1:12" ht="25" x14ac:dyDescent="0.25">
      <c r="A157" s="2" t="s">
        <v>538</v>
      </c>
      <c r="B157" s="5" t="s">
        <v>213</v>
      </c>
      <c r="C157" s="62">
        <v>99.509909136000005</v>
      </c>
      <c r="D157" s="9" t="str">
        <f t="shared" si="60"/>
        <v>N/A</v>
      </c>
      <c r="E157" s="62">
        <v>99.633397748999997</v>
      </c>
      <c r="F157" s="9" t="str">
        <f t="shared" si="61"/>
        <v>N/A</v>
      </c>
      <c r="G157" s="62">
        <v>99.678714858999996</v>
      </c>
      <c r="H157" s="9" t="str">
        <f t="shared" si="62"/>
        <v>N/A</v>
      </c>
      <c r="I157" s="12">
        <v>0.1241</v>
      </c>
      <c r="J157" s="12">
        <v>4.5499999999999999E-2</v>
      </c>
      <c r="K157" s="5" t="s">
        <v>736</v>
      </c>
      <c r="L157" s="9" t="str">
        <f t="shared" si="63"/>
        <v>Yes</v>
      </c>
    </row>
    <row r="158" spans="1:12" x14ac:dyDescent="0.25">
      <c r="A158" s="2" t="s">
        <v>539</v>
      </c>
      <c r="B158" s="5" t="s">
        <v>213</v>
      </c>
      <c r="C158" s="62">
        <v>98.570106306</v>
      </c>
      <c r="D158" s="9" t="str">
        <f t="shared" si="60"/>
        <v>N/A</v>
      </c>
      <c r="E158" s="62">
        <v>99.765732869999994</v>
      </c>
      <c r="F158" s="9" t="str">
        <f t="shared" si="61"/>
        <v>N/A</v>
      </c>
      <c r="G158" s="62">
        <v>99.896805513999993</v>
      </c>
      <c r="H158" s="9" t="str">
        <f t="shared" si="62"/>
        <v>N/A</v>
      </c>
      <c r="I158" s="12">
        <v>1.2130000000000001</v>
      </c>
      <c r="J158" s="12">
        <v>0.13139999999999999</v>
      </c>
      <c r="K158" s="5" t="s">
        <v>736</v>
      </c>
      <c r="L158" s="9" t="str">
        <f t="shared" si="63"/>
        <v>Yes</v>
      </c>
    </row>
    <row r="159" spans="1:12" x14ac:dyDescent="0.25">
      <c r="A159" s="2" t="s">
        <v>540</v>
      </c>
      <c r="B159" s="5" t="s">
        <v>213</v>
      </c>
      <c r="C159" s="62">
        <v>96.604013117999997</v>
      </c>
      <c r="D159" s="9" t="str">
        <f t="shared" si="60"/>
        <v>N/A</v>
      </c>
      <c r="E159" s="62">
        <v>99.313521335999994</v>
      </c>
      <c r="F159" s="9" t="str">
        <f t="shared" si="61"/>
        <v>N/A</v>
      </c>
      <c r="G159" s="62">
        <v>99.871076232999997</v>
      </c>
      <c r="H159" s="9" t="str">
        <f t="shared" si="62"/>
        <v>N/A</v>
      </c>
      <c r="I159" s="12">
        <v>2.8050000000000002</v>
      </c>
      <c r="J159" s="12">
        <v>0.56140000000000001</v>
      </c>
      <c r="K159" s="5" t="s">
        <v>736</v>
      </c>
      <c r="L159" s="9" t="str">
        <f t="shared" si="63"/>
        <v>Yes</v>
      </c>
    </row>
    <row r="160" spans="1:12" ht="25" x14ac:dyDescent="0.25">
      <c r="A160" s="4" t="s">
        <v>541</v>
      </c>
      <c r="B160" s="48" t="s">
        <v>213</v>
      </c>
      <c r="C160" s="1">
        <v>253007.06</v>
      </c>
      <c r="D160" s="11" t="str">
        <f t="shared" si="56"/>
        <v>N/A</v>
      </c>
      <c r="E160" s="1">
        <v>269161.09999999998</v>
      </c>
      <c r="F160" s="11" t="str">
        <f t="shared" si="57"/>
        <v>N/A</v>
      </c>
      <c r="G160" s="1">
        <v>280804.86</v>
      </c>
      <c r="H160" s="11" t="str">
        <f t="shared" si="58"/>
        <v>N/A</v>
      </c>
      <c r="I160" s="12">
        <v>6.3849999999999998</v>
      </c>
      <c r="J160" s="12">
        <v>4.3259999999999996</v>
      </c>
      <c r="K160" s="48" t="s">
        <v>736</v>
      </c>
      <c r="L160" s="9" t="str">
        <f t="shared" si="59"/>
        <v>Yes</v>
      </c>
    </row>
    <row r="161" spans="1:12" x14ac:dyDescent="0.25">
      <c r="A161" s="4" t="s">
        <v>542</v>
      </c>
      <c r="B161" s="48" t="s">
        <v>213</v>
      </c>
      <c r="C161" s="14">
        <v>1226066616</v>
      </c>
      <c r="D161" s="11" t="str">
        <f t="shared" si="56"/>
        <v>N/A</v>
      </c>
      <c r="E161" s="14">
        <v>1271290805</v>
      </c>
      <c r="F161" s="11" t="str">
        <f t="shared" si="57"/>
        <v>N/A</v>
      </c>
      <c r="G161" s="14">
        <v>1369188193</v>
      </c>
      <c r="H161" s="11" t="str">
        <f t="shared" si="58"/>
        <v>N/A</v>
      </c>
      <c r="I161" s="12">
        <v>3.6890000000000001</v>
      </c>
      <c r="J161" s="12">
        <v>7.7009999999999996</v>
      </c>
      <c r="K161" s="48" t="s">
        <v>736</v>
      </c>
      <c r="L161" s="9" t="str">
        <f t="shared" si="59"/>
        <v>Yes</v>
      </c>
    </row>
    <row r="162" spans="1:12" x14ac:dyDescent="0.25">
      <c r="A162" s="4" t="s">
        <v>1276</v>
      </c>
      <c r="B162" s="48" t="s">
        <v>213</v>
      </c>
      <c r="C162" s="14">
        <v>4019.7587488999998</v>
      </c>
      <c r="D162" s="11" t="str">
        <f t="shared" si="56"/>
        <v>N/A</v>
      </c>
      <c r="E162" s="14">
        <v>3925.6392913</v>
      </c>
      <c r="F162" s="11" t="str">
        <f t="shared" si="57"/>
        <v>N/A</v>
      </c>
      <c r="G162" s="14">
        <v>4111.2441424999997</v>
      </c>
      <c r="H162" s="11" t="str">
        <f t="shared" si="58"/>
        <v>N/A</v>
      </c>
      <c r="I162" s="12">
        <v>-2.34</v>
      </c>
      <c r="J162" s="12">
        <v>4.7279999999999998</v>
      </c>
      <c r="K162" s="48" t="s">
        <v>736</v>
      </c>
      <c r="L162" s="9" t="str">
        <f t="shared" si="59"/>
        <v>Yes</v>
      </c>
    </row>
    <row r="163" spans="1:12" ht="25" x14ac:dyDescent="0.25">
      <c r="A163" s="4" t="s">
        <v>1277</v>
      </c>
      <c r="B163" s="48" t="s">
        <v>213</v>
      </c>
      <c r="C163" s="14">
        <v>16200.266503000001</v>
      </c>
      <c r="D163" s="11" t="str">
        <f t="shared" si="56"/>
        <v>N/A</v>
      </c>
      <c r="E163" s="14">
        <v>15221.077447</v>
      </c>
      <c r="F163" s="11" t="str">
        <f t="shared" si="57"/>
        <v>N/A</v>
      </c>
      <c r="G163" s="14">
        <v>15757.094137</v>
      </c>
      <c r="H163" s="11" t="str">
        <f t="shared" si="58"/>
        <v>N/A</v>
      </c>
      <c r="I163" s="12">
        <v>-6.04</v>
      </c>
      <c r="J163" s="12">
        <v>3.5219999999999998</v>
      </c>
      <c r="K163" s="48" t="s">
        <v>736</v>
      </c>
      <c r="L163" s="9" t="str">
        <f t="shared" si="59"/>
        <v>Yes</v>
      </c>
    </row>
    <row r="164" spans="1:12" ht="25" x14ac:dyDescent="0.25">
      <c r="A164" s="4" t="s">
        <v>1278</v>
      </c>
      <c r="B164" s="48" t="s">
        <v>213</v>
      </c>
      <c r="C164" s="14">
        <v>11177.606535999999</v>
      </c>
      <c r="D164" s="11" t="str">
        <f t="shared" si="56"/>
        <v>N/A</v>
      </c>
      <c r="E164" s="14">
        <v>10008.161357000001</v>
      </c>
      <c r="F164" s="11" t="str">
        <f t="shared" si="57"/>
        <v>N/A</v>
      </c>
      <c r="G164" s="14">
        <v>12355.96666</v>
      </c>
      <c r="H164" s="11" t="str">
        <f t="shared" si="58"/>
        <v>N/A</v>
      </c>
      <c r="I164" s="12">
        <v>-10.5</v>
      </c>
      <c r="J164" s="12">
        <v>23.46</v>
      </c>
      <c r="K164" s="48" t="s">
        <v>736</v>
      </c>
      <c r="L164" s="9" t="str">
        <f t="shared" si="59"/>
        <v>Yes</v>
      </c>
    </row>
    <row r="165" spans="1:12" ht="25" x14ac:dyDescent="0.25">
      <c r="A165" s="4" t="s">
        <v>1279</v>
      </c>
      <c r="B165" s="48" t="s">
        <v>213</v>
      </c>
      <c r="C165" s="14">
        <v>1373.6867772000001</v>
      </c>
      <c r="D165" s="11" t="str">
        <f t="shared" si="56"/>
        <v>N/A</v>
      </c>
      <c r="E165" s="14">
        <v>1362.8530358999999</v>
      </c>
      <c r="F165" s="11" t="str">
        <f t="shared" si="57"/>
        <v>N/A</v>
      </c>
      <c r="G165" s="14">
        <v>1448.7124916</v>
      </c>
      <c r="H165" s="11" t="str">
        <f t="shared" si="58"/>
        <v>N/A</v>
      </c>
      <c r="I165" s="12">
        <v>-0.78900000000000003</v>
      </c>
      <c r="J165" s="12">
        <v>6.3</v>
      </c>
      <c r="K165" s="48" t="s">
        <v>736</v>
      </c>
      <c r="L165" s="9" t="str">
        <f t="shared" si="59"/>
        <v>Yes</v>
      </c>
    </row>
    <row r="166" spans="1:12" ht="25" x14ac:dyDescent="0.25">
      <c r="A166" s="4" t="s">
        <v>1280</v>
      </c>
      <c r="B166" s="48" t="s">
        <v>213</v>
      </c>
      <c r="C166" s="14">
        <v>3167.4553369</v>
      </c>
      <c r="D166" s="11" t="str">
        <f t="shared" si="56"/>
        <v>N/A</v>
      </c>
      <c r="E166" s="14">
        <v>3116.8615331000001</v>
      </c>
      <c r="F166" s="11" t="str">
        <f t="shared" si="57"/>
        <v>N/A</v>
      </c>
      <c r="G166" s="14">
        <v>3129.9508976000002</v>
      </c>
      <c r="H166" s="11" t="str">
        <f t="shared" si="58"/>
        <v>N/A</v>
      </c>
      <c r="I166" s="12">
        <v>-1.6</v>
      </c>
      <c r="J166" s="12">
        <v>0.42</v>
      </c>
      <c r="K166" s="48" t="s">
        <v>736</v>
      </c>
      <c r="L166" s="9" t="str">
        <f t="shared" si="59"/>
        <v>Yes</v>
      </c>
    </row>
    <row r="167" spans="1:12" x14ac:dyDescent="0.25">
      <c r="A167" s="46" t="s">
        <v>543</v>
      </c>
      <c r="B167" s="35" t="s">
        <v>213</v>
      </c>
      <c r="C167" s="47">
        <v>198411200</v>
      </c>
      <c r="D167" s="44" t="str">
        <f t="shared" si="56"/>
        <v>N/A</v>
      </c>
      <c r="E167" s="47">
        <v>202668016</v>
      </c>
      <c r="F167" s="44" t="str">
        <f t="shared" si="57"/>
        <v>N/A</v>
      </c>
      <c r="G167" s="47">
        <v>201727368</v>
      </c>
      <c r="H167" s="44" t="str">
        <f t="shared" si="58"/>
        <v>N/A</v>
      </c>
      <c r="I167" s="12">
        <v>2.145</v>
      </c>
      <c r="J167" s="12">
        <v>-0.46400000000000002</v>
      </c>
      <c r="K167" s="45" t="s">
        <v>736</v>
      </c>
      <c r="L167" s="9" t="str">
        <f t="shared" si="59"/>
        <v>Yes</v>
      </c>
    </row>
    <row r="168" spans="1:12" x14ac:dyDescent="0.25">
      <c r="A168" s="46" t="s">
        <v>1281</v>
      </c>
      <c r="B168" s="35" t="s">
        <v>213</v>
      </c>
      <c r="C168" s="47">
        <v>650.50719648999996</v>
      </c>
      <c r="D168" s="44" t="str">
        <f t="shared" si="56"/>
        <v>N/A</v>
      </c>
      <c r="E168" s="47">
        <v>625.82182107000006</v>
      </c>
      <c r="F168" s="44" t="str">
        <f t="shared" si="57"/>
        <v>N/A</v>
      </c>
      <c r="G168" s="47">
        <v>605.72422717999996</v>
      </c>
      <c r="H168" s="44" t="str">
        <f t="shared" si="58"/>
        <v>N/A</v>
      </c>
      <c r="I168" s="12">
        <v>-3.79</v>
      </c>
      <c r="J168" s="12">
        <v>-3.21</v>
      </c>
      <c r="K168" s="45" t="s">
        <v>736</v>
      </c>
      <c r="L168" s="9" t="str">
        <f t="shared" si="59"/>
        <v>Yes</v>
      </c>
    </row>
    <row r="169" spans="1:12" ht="25" x14ac:dyDescent="0.25">
      <c r="A169" s="46" t="s">
        <v>1282</v>
      </c>
      <c r="B169" s="48" t="s">
        <v>213</v>
      </c>
      <c r="C169" s="14">
        <v>311.38724544000002</v>
      </c>
      <c r="D169" s="11" t="str">
        <f t="shared" si="56"/>
        <v>N/A</v>
      </c>
      <c r="E169" s="14">
        <v>342.34554709999998</v>
      </c>
      <c r="F169" s="11" t="str">
        <f t="shared" si="57"/>
        <v>N/A</v>
      </c>
      <c r="G169" s="14">
        <v>359.86819973000001</v>
      </c>
      <c r="H169" s="11" t="str">
        <f t="shared" si="58"/>
        <v>N/A</v>
      </c>
      <c r="I169" s="12">
        <v>9.9420000000000002</v>
      </c>
      <c r="J169" s="12">
        <v>5.1180000000000003</v>
      </c>
      <c r="K169" s="48" t="s">
        <v>736</v>
      </c>
      <c r="L169" s="9" t="str">
        <f t="shared" si="59"/>
        <v>Yes</v>
      </c>
    </row>
    <row r="170" spans="1:12" ht="25" x14ac:dyDescent="0.25">
      <c r="A170" s="46" t="s">
        <v>1283</v>
      </c>
      <c r="B170" s="48" t="s">
        <v>213</v>
      </c>
      <c r="C170" s="14">
        <v>4035.2145810000002</v>
      </c>
      <c r="D170" s="11" t="str">
        <f t="shared" si="56"/>
        <v>N/A</v>
      </c>
      <c r="E170" s="14">
        <v>3318.6972246999999</v>
      </c>
      <c r="F170" s="11" t="str">
        <f t="shared" si="57"/>
        <v>N/A</v>
      </c>
      <c r="G170" s="14">
        <v>3921.4906326</v>
      </c>
      <c r="H170" s="11" t="str">
        <f t="shared" si="58"/>
        <v>N/A</v>
      </c>
      <c r="I170" s="12">
        <v>-17.8</v>
      </c>
      <c r="J170" s="12">
        <v>18.16</v>
      </c>
      <c r="K170" s="48" t="s">
        <v>736</v>
      </c>
      <c r="L170" s="9" t="str">
        <f t="shared" si="59"/>
        <v>Yes</v>
      </c>
    </row>
    <row r="171" spans="1:12" x14ac:dyDescent="0.25">
      <c r="A171" s="46" t="s">
        <v>1284</v>
      </c>
      <c r="B171" s="48" t="s">
        <v>213</v>
      </c>
      <c r="C171" s="14">
        <v>360.82269234</v>
      </c>
      <c r="D171" s="11" t="str">
        <f t="shared" si="56"/>
        <v>N/A</v>
      </c>
      <c r="E171" s="14">
        <v>399.83172524999998</v>
      </c>
      <c r="F171" s="11" t="str">
        <f t="shared" si="57"/>
        <v>N/A</v>
      </c>
      <c r="G171" s="14">
        <v>429.41930495999998</v>
      </c>
      <c r="H171" s="11" t="str">
        <f t="shared" si="58"/>
        <v>N/A</v>
      </c>
      <c r="I171" s="12">
        <v>10.81</v>
      </c>
      <c r="J171" s="12">
        <v>7.4</v>
      </c>
      <c r="K171" s="48" t="s">
        <v>736</v>
      </c>
      <c r="L171" s="9" t="str">
        <f t="shared" si="59"/>
        <v>Yes</v>
      </c>
    </row>
    <row r="172" spans="1:12" ht="25" x14ac:dyDescent="0.25">
      <c r="A172" s="46" t="s">
        <v>1285</v>
      </c>
      <c r="B172" s="48" t="s">
        <v>213</v>
      </c>
      <c r="C172" s="14">
        <v>244.66996423000001</v>
      </c>
      <c r="D172" s="11" t="str">
        <f t="shared" si="56"/>
        <v>N/A</v>
      </c>
      <c r="E172" s="14">
        <v>153.01072374</v>
      </c>
      <c r="F172" s="11" t="str">
        <f t="shared" si="57"/>
        <v>N/A</v>
      </c>
      <c r="G172" s="14">
        <v>79.991540983999997</v>
      </c>
      <c r="H172" s="11" t="str">
        <f t="shared" si="58"/>
        <v>N/A</v>
      </c>
      <c r="I172" s="12">
        <v>-37.5</v>
      </c>
      <c r="J172" s="12">
        <v>-47.7</v>
      </c>
      <c r="K172" s="48" t="s">
        <v>736</v>
      </c>
      <c r="L172" s="9" t="str">
        <f t="shared" si="59"/>
        <v>No</v>
      </c>
    </row>
    <row r="173" spans="1:12" ht="25" x14ac:dyDescent="0.25">
      <c r="A173" s="2" t="s">
        <v>544</v>
      </c>
      <c r="B173" s="138" t="s">
        <v>213</v>
      </c>
      <c r="C173" s="139">
        <v>16421599</v>
      </c>
      <c r="D173" s="140" t="str">
        <f>IF($B173="N/A","N/A",IF(C173&gt;10,"No",IF(C173&lt;-10,"No","Yes")))</f>
        <v>N/A</v>
      </c>
      <c r="E173" s="139">
        <v>9797632</v>
      </c>
      <c r="F173" s="140" t="str">
        <f>IF($B173="N/A","N/A",IF(E173&gt;10,"No",IF(E173&lt;-10,"No","Yes")))</f>
        <v>N/A</v>
      </c>
      <c r="G173" s="139">
        <v>615452</v>
      </c>
      <c r="H173" s="140" t="str">
        <f>IF($B173="N/A","N/A",IF(G173&gt;10,"No",IF(G173&lt;-10,"No","Yes")))</f>
        <v>N/A</v>
      </c>
      <c r="I173" s="135">
        <v>-40.299999999999997</v>
      </c>
      <c r="J173" s="135">
        <v>-93.7</v>
      </c>
      <c r="K173" s="136" t="s">
        <v>736</v>
      </c>
      <c r="L173" s="137" t="str">
        <f>IF(J173="Div by 0", "N/A", IF(K173="N/A","N/A", IF(J173&gt;VALUE(MID(K173,1,2)), "No", IF(J173&lt;-1*VALUE(MID(K173,1,2)), "No", "Yes"))))</f>
        <v>No</v>
      </c>
    </row>
    <row r="174" spans="1:12" ht="25" x14ac:dyDescent="0.25">
      <c r="A174" s="2" t="s">
        <v>1286</v>
      </c>
      <c r="B174" s="48" t="s">
        <v>213</v>
      </c>
      <c r="C174" s="14">
        <v>9585301</v>
      </c>
      <c r="D174" s="11" t="str">
        <f t="shared" ref="D174:D181" si="64">IF($B174="N/A","N/A",IF(C174&gt;10,"No",IF(C174&lt;-10,"No","Yes")))</f>
        <v>N/A</v>
      </c>
      <c r="E174" s="14">
        <v>9169198</v>
      </c>
      <c r="F174" s="11" t="str">
        <f t="shared" ref="F174:F181" si="65">IF($B174="N/A","N/A",IF(E174&gt;10,"No",IF(E174&lt;-10,"No","Yes")))</f>
        <v>N/A</v>
      </c>
      <c r="G174" s="14">
        <v>9031078</v>
      </c>
      <c r="H174" s="11" t="str">
        <f t="shared" ref="H174:H181" si="66">IF($B174="N/A","N/A",IF(G174&gt;10,"No",IF(G174&lt;-10,"No","Yes")))</f>
        <v>N/A</v>
      </c>
      <c r="I174" s="12">
        <v>-4.34</v>
      </c>
      <c r="J174" s="12">
        <v>-1.51</v>
      </c>
      <c r="K174" s="48" t="s">
        <v>736</v>
      </c>
      <c r="L174" s="9" t="str">
        <f t="shared" ref="L174:L181" si="67">IF(J174="Div by 0", "N/A", IF(K174="N/A","N/A", IF(J174&gt;VALUE(MID(K174,1,2)), "No", IF(J174&lt;-1*VALUE(MID(K174,1,2)), "No", "Yes"))))</f>
        <v>Yes</v>
      </c>
    </row>
    <row r="175" spans="1:12" ht="25" x14ac:dyDescent="0.25">
      <c r="A175" s="2" t="s">
        <v>545</v>
      </c>
      <c r="B175" s="48" t="s">
        <v>213</v>
      </c>
      <c r="C175" s="14">
        <v>661290</v>
      </c>
      <c r="D175" s="11" t="str">
        <f t="shared" si="64"/>
        <v>N/A</v>
      </c>
      <c r="E175" s="14">
        <v>0</v>
      </c>
      <c r="F175" s="11" t="str">
        <f t="shared" si="65"/>
        <v>N/A</v>
      </c>
      <c r="G175" s="14">
        <v>0</v>
      </c>
      <c r="H175" s="11" t="str">
        <f t="shared" si="66"/>
        <v>N/A</v>
      </c>
      <c r="I175" s="12">
        <v>-100</v>
      </c>
      <c r="J175" s="12" t="s">
        <v>1745</v>
      </c>
      <c r="K175" s="48" t="s">
        <v>736</v>
      </c>
      <c r="L175" s="9" t="str">
        <f t="shared" si="67"/>
        <v>N/A</v>
      </c>
    </row>
    <row r="176" spans="1:12" ht="25" x14ac:dyDescent="0.25">
      <c r="A176" s="2" t="s">
        <v>510</v>
      </c>
      <c r="B176" s="48" t="s">
        <v>213</v>
      </c>
      <c r="C176" s="14">
        <v>171743010</v>
      </c>
      <c r="D176" s="11" t="str">
        <f t="shared" si="64"/>
        <v>N/A</v>
      </c>
      <c r="E176" s="14">
        <v>183701186</v>
      </c>
      <c r="F176" s="11" t="str">
        <f t="shared" si="65"/>
        <v>N/A</v>
      </c>
      <c r="G176" s="14">
        <v>192080838</v>
      </c>
      <c r="H176" s="11" t="str">
        <f t="shared" si="66"/>
        <v>N/A</v>
      </c>
      <c r="I176" s="12">
        <v>6.9630000000000001</v>
      </c>
      <c r="J176" s="12">
        <v>4.5620000000000003</v>
      </c>
      <c r="K176" s="48" t="s">
        <v>736</v>
      </c>
      <c r="L176" s="9" t="str">
        <f t="shared" si="67"/>
        <v>Yes</v>
      </c>
    </row>
    <row r="177" spans="1:12" ht="25" x14ac:dyDescent="0.25">
      <c r="A177" s="2" t="s">
        <v>511</v>
      </c>
      <c r="B177" s="48" t="s">
        <v>213</v>
      </c>
      <c r="C177" s="14">
        <v>53.839542966000003</v>
      </c>
      <c r="D177" s="11" t="str">
        <f t="shared" si="64"/>
        <v>N/A</v>
      </c>
      <c r="E177" s="14">
        <v>30.254265184000001</v>
      </c>
      <c r="F177" s="11" t="str">
        <f t="shared" si="65"/>
        <v>N/A</v>
      </c>
      <c r="G177" s="14">
        <v>1.8480099689</v>
      </c>
      <c r="H177" s="11" t="str">
        <f t="shared" si="66"/>
        <v>N/A</v>
      </c>
      <c r="I177" s="12">
        <v>-43.8</v>
      </c>
      <c r="J177" s="12">
        <v>-93.9</v>
      </c>
      <c r="K177" s="48" t="s">
        <v>736</v>
      </c>
      <c r="L177" s="9" t="str">
        <f t="shared" si="67"/>
        <v>No</v>
      </c>
    </row>
    <row r="178" spans="1:12" ht="25" x14ac:dyDescent="0.25">
      <c r="A178" s="2" t="s">
        <v>1287</v>
      </c>
      <c r="B178" s="35" t="s">
        <v>213</v>
      </c>
      <c r="C178" s="47">
        <v>31.426186027</v>
      </c>
      <c r="D178" s="44" t="str">
        <f t="shared" si="64"/>
        <v>N/A</v>
      </c>
      <c r="E178" s="47">
        <v>28.313713744000001</v>
      </c>
      <c r="F178" s="44" t="str">
        <f t="shared" si="65"/>
        <v>N/A</v>
      </c>
      <c r="G178" s="47">
        <v>27.117504166</v>
      </c>
      <c r="H178" s="44" t="str">
        <f t="shared" si="66"/>
        <v>N/A</v>
      </c>
      <c r="I178" s="12">
        <v>-9.9</v>
      </c>
      <c r="J178" s="12">
        <v>-4.22</v>
      </c>
      <c r="K178" s="45" t="s">
        <v>736</v>
      </c>
      <c r="L178" s="9" t="str">
        <f t="shared" si="67"/>
        <v>Yes</v>
      </c>
    </row>
    <row r="179" spans="1:12" ht="25" x14ac:dyDescent="0.25">
      <c r="A179" s="2" t="s">
        <v>512</v>
      </c>
      <c r="B179" s="35" t="s">
        <v>213</v>
      </c>
      <c r="C179" s="47">
        <v>2.1680928493999998</v>
      </c>
      <c r="D179" s="44" t="str">
        <f t="shared" si="64"/>
        <v>N/A</v>
      </c>
      <c r="E179" s="47">
        <v>0</v>
      </c>
      <c r="F179" s="44" t="str">
        <f t="shared" si="65"/>
        <v>N/A</v>
      </c>
      <c r="G179" s="47">
        <v>0</v>
      </c>
      <c r="H179" s="44" t="str">
        <f t="shared" si="66"/>
        <v>N/A</v>
      </c>
      <c r="I179" s="12">
        <v>-100</v>
      </c>
      <c r="J179" s="12" t="s">
        <v>1745</v>
      </c>
      <c r="K179" s="45" t="s">
        <v>736</v>
      </c>
      <c r="L179" s="9" t="str">
        <f t="shared" si="67"/>
        <v>N/A</v>
      </c>
    </row>
    <row r="180" spans="1:12" ht="25" x14ac:dyDescent="0.25">
      <c r="A180" s="2" t="s">
        <v>513</v>
      </c>
      <c r="B180" s="35" t="s">
        <v>213</v>
      </c>
      <c r="C180" s="47">
        <v>563.07337464</v>
      </c>
      <c r="D180" s="44" t="str">
        <f t="shared" si="64"/>
        <v>N/A</v>
      </c>
      <c r="E180" s="47">
        <v>567.25384213999996</v>
      </c>
      <c r="F180" s="44" t="str">
        <f t="shared" si="65"/>
        <v>N/A</v>
      </c>
      <c r="G180" s="47">
        <v>576.75871304999998</v>
      </c>
      <c r="H180" s="44" t="str">
        <f t="shared" si="66"/>
        <v>N/A</v>
      </c>
      <c r="I180" s="12">
        <v>0.74239999999999995</v>
      </c>
      <c r="J180" s="12">
        <v>1.6759999999999999</v>
      </c>
      <c r="K180" s="45" t="s">
        <v>736</v>
      </c>
      <c r="L180" s="9" t="str">
        <f t="shared" si="67"/>
        <v>Yes</v>
      </c>
    </row>
    <row r="181" spans="1:12" ht="25" x14ac:dyDescent="0.25">
      <c r="A181" s="2" t="s">
        <v>1639</v>
      </c>
      <c r="B181" s="48" t="s">
        <v>213</v>
      </c>
      <c r="C181" s="13">
        <v>80.570145241000006</v>
      </c>
      <c r="D181" s="11" t="str">
        <f t="shared" si="64"/>
        <v>N/A</v>
      </c>
      <c r="E181" s="13">
        <v>78.231735748000006</v>
      </c>
      <c r="F181" s="11" t="str">
        <f t="shared" si="65"/>
        <v>N/A</v>
      </c>
      <c r="G181" s="13">
        <v>78.622967556000006</v>
      </c>
      <c r="H181" s="11" t="str">
        <f t="shared" si="66"/>
        <v>N/A</v>
      </c>
      <c r="I181" s="57">
        <v>-2.9</v>
      </c>
      <c r="J181" s="57">
        <v>0.50009999999999999</v>
      </c>
      <c r="K181" s="48" t="s">
        <v>736</v>
      </c>
      <c r="L181" s="9" t="str">
        <f t="shared" si="67"/>
        <v>Yes</v>
      </c>
    </row>
    <row r="182" spans="1:12" ht="25" x14ac:dyDescent="0.25">
      <c r="A182" s="2" t="s">
        <v>1640</v>
      </c>
      <c r="B182" s="141" t="s">
        <v>213</v>
      </c>
      <c r="C182" s="142">
        <v>91.599367978000004</v>
      </c>
      <c r="D182" s="137" t="str">
        <f t="shared" ref="D182" si="68">IF($B182="N/A","N/A",IF(C182&lt;0,"No","Yes"))</f>
        <v>N/A</v>
      </c>
      <c r="E182" s="142">
        <v>91.199360565000006</v>
      </c>
      <c r="F182" s="137" t="str">
        <f t="shared" ref="F182" si="69">IF($B182="N/A","N/A",IF(E182&lt;0,"No","Yes"))</f>
        <v>N/A</v>
      </c>
      <c r="G182" s="142">
        <v>91.301344818000004</v>
      </c>
      <c r="H182" s="137" t="str">
        <f t="shared" ref="H182" si="70">IF($B182="N/A","N/A",IF(G182&lt;0,"No","Yes"))</f>
        <v>N/A</v>
      </c>
      <c r="I182" s="143">
        <v>-0.437</v>
      </c>
      <c r="J182" s="143">
        <v>0.1118</v>
      </c>
      <c r="K182" s="141" t="s">
        <v>736</v>
      </c>
      <c r="L182" s="137" t="str">
        <f t="shared" ref="L182" si="71">IF(J182="Div by 0", "N/A", IF(OR(J182="N/A",K182="N/A"),"N/A", IF(J182&gt;VALUE(MID(K182,1,2)), "No", IF(J182&lt;-1*VALUE(MID(K182,1,2)), "No", "Yes"))))</f>
        <v>Yes</v>
      </c>
    </row>
    <row r="183" spans="1:12" ht="25" x14ac:dyDescent="0.25">
      <c r="A183" s="2" t="s">
        <v>1641</v>
      </c>
      <c r="B183" s="5" t="s">
        <v>213</v>
      </c>
      <c r="C183" s="13">
        <v>91.127727648999993</v>
      </c>
      <c r="D183" s="9" t="str">
        <f t="shared" ref="D183:D185" si="72">IF($B183="N/A","N/A",IF(C183&lt;0,"No","Yes"))</f>
        <v>N/A</v>
      </c>
      <c r="E183" s="13">
        <v>87.683619042000004</v>
      </c>
      <c r="F183" s="9" t="str">
        <f t="shared" ref="F183:F185" si="73">IF($B183="N/A","N/A",IF(E183&lt;0,"No","Yes"))</f>
        <v>N/A</v>
      </c>
      <c r="G183" s="13">
        <v>87.372414719000005</v>
      </c>
      <c r="H183" s="9" t="str">
        <f t="shared" ref="H183:H185" si="74">IF($B183="N/A","N/A",IF(G183&lt;0,"No","Yes"))</f>
        <v>N/A</v>
      </c>
      <c r="I183" s="57">
        <v>-3.78</v>
      </c>
      <c r="J183" s="57">
        <v>-0.35499999999999998</v>
      </c>
      <c r="K183" s="5" t="s">
        <v>736</v>
      </c>
      <c r="L183" s="9" t="str">
        <f t="shared" ref="L183:L213" si="75">IF(J183="Div by 0", "N/A", IF(OR(J183="N/A",K183="N/A"),"N/A", IF(J183&gt;VALUE(MID(K183,1,2)), "No", IF(J183&lt;-1*VALUE(MID(K183,1,2)), "No", "Yes"))))</f>
        <v>Yes</v>
      </c>
    </row>
    <row r="184" spans="1:12" ht="25" x14ac:dyDescent="0.25">
      <c r="A184" s="2" t="s">
        <v>1642</v>
      </c>
      <c r="B184" s="5" t="s">
        <v>213</v>
      </c>
      <c r="C184" s="13">
        <v>81.504215200000004</v>
      </c>
      <c r="D184" s="9" t="str">
        <f t="shared" si="72"/>
        <v>N/A</v>
      </c>
      <c r="E184" s="13">
        <v>78.463062199999996</v>
      </c>
      <c r="F184" s="9" t="str">
        <f t="shared" si="73"/>
        <v>N/A</v>
      </c>
      <c r="G184" s="13">
        <v>79.499606936000006</v>
      </c>
      <c r="H184" s="9" t="str">
        <f t="shared" si="74"/>
        <v>N/A</v>
      </c>
      <c r="I184" s="57">
        <v>-3.73</v>
      </c>
      <c r="J184" s="57">
        <v>1.321</v>
      </c>
      <c r="K184" s="5" t="s">
        <v>736</v>
      </c>
      <c r="L184" s="9" t="str">
        <f t="shared" si="75"/>
        <v>Yes</v>
      </c>
    </row>
    <row r="185" spans="1:12" ht="25" x14ac:dyDescent="0.25">
      <c r="A185" s="2" t="s">
        <v>1643</v>
      </c>
      <c r="B185" s="5" t="s">
        <v>213</v>
      </c>
      <c r="C185" s="13">
        <v>74.362086587999997</v>
      </c>
      <c r="D185" s="9" t="str">
        <f t="shared" si="72"/>
        <v>N/A</v>
      </c>
      <c r="E185" s="13">
        <v>72.235549159000001</v>
      </c>
      <c r="F185" s="9" t="str">
        <f t="shared" si="73"/>
        <v>N/A</v>
      </c>
      <c r="G185" s="13">
        <v>72.94959068</v>
      </c>
      <c r="H185" s="9" t="str">
        <f t="shared" si="74"/>
        <v>N/A</v>
      </c>
      <c r="I185" s="57">
        <v>-2.86</v>
      </c>
      <c r="J185" s="57">
        <v>0.98850000000000005</v>
      </c>
      <c r="K185" s="5" t="s">
        <v>736</v>
      </c>
      <c r="L185" s="9" t="str">
        <f t="shared" si="75"/>
        <v>Yes</v>
      </c>
    </row>
    <row r="186" spans="1:12" ht="25" x14ac:dyDescent="0.25">
      <c r="A186" s="2" t="s">
        <v>1645</v>
      </c>
      <c r="B186" s="144" t="s">
        <v>213</v>
      </c>
      <c r="C186" s="142">
        <v>4.8650863906000001</v>
      </c>
      <c r="D186" s="134" t="str">
        <f>IF($B186="N/A","N/A",IF(C186&gt;10,"No",IF(C186&lt;-10,"No","Yes")))</f>
        <v>N/A</v>
      </c>
      <c r="E186" s="142">
        <v>5.5156356630000003</v>
      </c>
      <c r="F186" s="134" t="str">
        <f>IF($B186="N/A","N/A",IF(E186&gt;10,"No",IF(E186&lt;-10,"No","Yes")))</f>
        <v>N/A</v>
      </c>
      <c r="G186" s="142">
        <v>6.4083354602</v>
      </c>
      <c r="H186" s="134" t="str">
        <f>IF($B186="N/A","N/A",IF(G186&gt;10,"No",IF(G186&lt;-10,"No","Yes")))</f>
        <v>N/A</v>
      </c>
      <c r="I186" s="143">
        <v>13.37</v>
      </c>
      <c r="J186" s="143">
        <v>16.18</v>
      </c>
      <c r="K186" s="144" t="s">
        <v>736</v>
      </c>
      <c r="L186" s="9" t="str">
        <f t="shared" si="75"/>
        <v>Yes</v>
      </c>
    </row>
    <row r="187" spans="1:12" ht="25" x14ac:dyDescent="0.25">
      <c r="A187" s="2" t="s">
        <v>1646</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1745</v>
      </c>
      <c r="J187" s="57" t="s">
        <v>1745</v>
      </c>
      <c r="K187" s="45" t="s">
        <v>736</v>
      </c>
      <c r="L187" s="9" t="str">
        <f t="shared" si="75"/>
        <v>N/A</v>
      </c>
    </row>
    <row r="188" spans="1:12" ht="25" x14ac:dyDescent="0.25">
      <c r="A188" s="2" t="s">
        <v>1647</v>
      </c>
      <c r="B188" s="35" t="s">
        <v>213</v>
      </c>
      <c r="C188" s="13">
        <v>0</v>
      </c>
      <c r="D188" s="44" t="str">
        <f t="shared" si="76"/>
        <v>N/A</v>
      </c>
      <c r="E188" s="13">
        <v>0</v>
      </c>
      <c r="F188" s="44" t="str">
        <f t="shared" si="77"/>
        <v>N/A</v>
      </c>
      <c r="G188" s="13">
        <v>0</v>
      </c>
      <c r="H188" s="44" t="str">
        <f t="shared" si="78"/>
        <v>N/A</v>
      </c>
      <c r="I188" s="57" t="s">
        <v>1745</v>
      </c>
      <c r="J188" s="57" t="s">
        <v>1745</v>
      </c>
      <c r="K188" s="45" t="s">
        <v>736</v>
      </c>
      <c r="L188" s="9" t="str">
        <f t="shared" si="75"/>
        <v>N/A</v>
      </c>
    </row>
    <row r="189" spans="1:12" ht="25" x14ac:dyDescent="0.25">
      <c r="A189" s="2" t="s">
        <v>1648</v>
      </c>
      <c r="B189" s="35" t="s">
        <v>213</v>
      </c>
      <c r="C189" s="13">
        <v>3.1146519800000001E-2</v>
      </c>
      <c r="D189" s="44" t="str">
        <f t="shared" si="76"/>
        <v>N/A</v>
      </c>
      <c r="E189" s="13">
        <v>0.2050376263</v>
      </c>
      <c r="F189" s="44" t="str">
        <f t="shared" si="77"/>
        <v>N/A</v>
      </c>
      <c r="G189" s="13">
        <v>0.71493987120000002</v>
      </c>
      <c r="H189" s="44" t="str">
        <f t="shared" si="78"/>
        <v>N/A</v>
      </c>
      <c r="I189" s="57">
        <v>558.29999999999995</v>
      </c>
      <c r="J189" s="57">
        <v>248.7</v>
      </c>
      <c r="K189" s="45" t="s">
        <v>736</v>
      </c>
      <c r="L189" s="9" t="str">
        <f t="shared" si="75"/>
        <v>No</v>
      </c>
    </row>
    <row r="190" spans="1:12" ht="25" x14ac:dyDescent="0.25">
      <c r="A190" s="2" t="s">
        <v>1649</v>
      </c>
      <c r="B190" s="35" t="s">
        <v>213</v>
      </c>
      <c r="C190" s="13">
        <v>2.7867938799999999E-2</v>
      </c>
      <c r="D190" s="44" t="str">
        <f t="shared" si="76"/>
        <v>N/A</v>
      </c>
      <c r="E190" s="13">
        <v>0.29211685910000001</v>
      </c>
      <c r="F190" s="44" t="str">
        <f t="shared" si="77"/>
        <v>N/A</v>
      </c>
      <c r="G190" s="13">
        <v>0.89089735309999996</v>
      </c>
      <c r="H190" s="44" t="str">
        <f t="shared" si="78"/>
        <v>N/A</v>
      </c>
      <c r="I190" s="57">
        <v>948.2</v>
      </c>
      <c r="J190" s="57">
        <v>205</v>
      </c>
      <c r="K190" s="45" t="s">
        <v>736</v>
      </c>
      <c r="L190" s="9" t="str">
        <f t="shared" si="75"/>
        <v>No</v>
      </c>
    </row>
    <row r="191" spans="1:12" ht="25" x14ac:dyDescent="0.25">
      <c r="A191" s="2" t="s">
        <v>1650</v>
      </c>
      <c r="B191" s="35" t="s">
        <v>213</v>
      </c>
      <c r="C191" s="13">
        <v>64.332316973000005</v>
      </c>
      <c r="D191" s="44" t="str">
        <f t="shared" si="76"/>
        <v>N/A</v>
      </c>
      <c r="E191" s="13">
        <v>65.750996624999999</v>
      </c>
      <c r="F191" s="44" t="str">
        <f t="shared" si="77"/>
        <v>N/A</v>
      </c>
      <c r="G191" s="13">
        <v>66.979446605000007</v>
      </c>
      <c r="H191" s="44" t="str">
        <f t="shared" si="78"/>
        <v>N/A</v>
      </c>
      <c r="I191" s="57">
        <v>2.2050000000000001</v>
      </c>
      <c r="J191" s="57">
        <v>1.8680000000000001</v>
      </c>
      <c r="K191" s="45" t="s">
        <v>736</v>
      </c>
      <c r="L191" s="9" t="str">
        <f t="shared" si="75"/>
        <v>Yes</v>
      </c>
    </row>
    <row r="192" spans="1:12" ht="25" x14ac:dyDescent="0.25">
      <c r="A192" s="2" t="s">
        <v>1651</v>
      </c>
      <c r="B192" s="35" t="s">
        <v>213</v>
      </c>
      <c r="C192" s="13">
        <v>5.50801613E-2</v>
      </c>
      <c r="D192" s="44" t="str">
        <f t="shared" si="76"/>
        <v>N/A</v>
      </c>
      <c r="E192" s="13">
        <v>2.5938494900000001E-2</v>
      </c>
      <c r="F192" s="44" t="str">
        <f t="shared" si="77"/>
        <v>N/A</v>
      </c>
      <c r="G192" s="13">
        <v>1.9817736900000001E-2</v>
      </c>
      <c r="H192" s="44" t="str">
        <f t="shared" si="78"/>
        <v>N/A</v>
      </c>
      <c r="I192" s="57">
        <v>-52.9</v>
      </c>
      <c r="J192" s="57">
        <v>-23.6</v>
      </c>
      <c r="K192" s="45" t="s">
        <v>736</v>
      </c>
      <c r="L192" s="9" t="str">
        <f t="shared" si="75"/>
        <v>Yes</v>
      </c>
    </row>
    <row r="193" spans="1:12" ht="25" x14ac:dyDescent="0.25">
      <c r="A193" s="2" t="s">
        <v>1652</v>
      </c>
      <c r="B193" s="35" t="s">
        <v>213</v>
      </c>
      <c r="C193" s="13">
        <v>12.091734697</v>
      </c>
      <c r="D193" s="44" t="str">
        <f t="shared" si="76"/>
        <v>N/A</v>
      </c>
      <c r="E193" s="13">
        <v>11.317212353</v>
      </c>
      <c r="F193" s="44" t="str">
        <f t="shared" si="77"/>
        <v>N/A</v>
      </c>
      <c r="G193" s="13">
        <v>11.703574699000001</v>
      </c>
      <c r="H193" s="44" t="str">
        <f t="shared" si="78"/>
        <v>N/A</v>
      </c>
      <c r="I193" s="57">
        <v>-6.41</v>
      </c>
      <c r="J193" s="57">
        <v>3.4140000000000001</v>
      </c>
      <c r="K193" s="45" t="s">
        <v>736</v>
      </c>
      <c r="L193" s="9" t="str">
        <f t="shared" si="75"/>
        <v>Yes</v>
      </c>
    </row>
    <row r="194" spans="1:12" ht="25" x14ac:dyDescent="0.25">
      <c r="A194" s="2" t="s">
        <v>1653</v>
      </c>
      <c r="B194" s="35" t="s">
        <v>213</v>
      </c>
      <c r="C194" s="13">
        <v>22.120258352</v>
      </c>
      <c r="D194" s="44" t="str">
        <f t="shared" si="76"/>
        <v>N/A</v>
      </c>
      <c r="E194" s="13">
        <v>26.996723720999999</v>
      </c>
      <c r="F194" s="44" t="str">
        <f t="shared" si="77"/>
        <v>N/A</v>
      </c>
      <c r="G194" s="13">
        <v>31.808668759</v>
      </c>
      <c r="H194" s="44" t="str">
        <f t="shared" si="78"/>
        <v>N/A</v>
      </c>
      <c r="I194" s="57">
        <v>22.05</v>
      </c>
      <c r="J194" s="57">
        <v>17.82</v>
      </c>
      <c r="K194" s="45" t="s">
        <v>736</v>
      </c>
      <c r="L194" s="9" t="str">
        <f t="shared" si="75"/>
        <v>Yes</v>
      </c>
    </row>
    <row r="195" spans="1:12" ht="25" x14ac:dyDescent="0.25">
      <c r="A195" s="2" t="s">
        <v>1654</v>
      </c>
      <c r="B195" s="35" t="s">
        <v>213</v>
      </c>
      <c r="C195" s="13">
        <v>4.6641093734999997</v>
      </c>
      <c r="D195" s="44" t="str">
        <f t="shared" si="76"/>
        <v>N/A</v>
      </c>
      <c r="E195" s="13">
        <v>5.2151814305000004</v>
      </c>
      <c r="F195" s="44" t="str">
        <f t="shared" si="77"/>
        <v>N/A</v>
      </c>
      <c r="G195" s="13">
        <v>5.6852883330999999</v>
      </c>
      <c r="H195" s="44" t="str">
        <f t="shared" si="78"/>
        <v>N/A</v>
      </c>
      <c r="I195" s="57">
        <v>11.82</v>
      </c>
      <c r="J195" s="57">
        <v>9.0139999999999993</v>
      </c>
      <c r="K195" s="45" t="s">
        <v>736</v>
      </c>
      <c r="L195" s="9" t="str">
        <f t="shared" si="75"/>
        <v>Yes</v>
      </c>
    </row>
    <row r="196" spans="1:12" ht="25" x14ac:dyDescent="0.25">
      <c r="A196" s="2" t="s">
        <v>1655</v>
      </c>
      <c r="B196" s="35" t="s">
        <v>213</v>
      </c>
      <c r="C196" s="13">
        <v>0.20491131439999999</v>
      </c>
      <c r="D196" s="44" t="str">
        <f t="shared" si="76"/>
        <v>N/A</v>
      </c>
      <c r="E196" s="13">
        <v>0.14420567989999999</v>
      </c>
      <c r="F196" s="44" t="str">
        <f t="shared" si="77"/>
        <v>N/A</v>
      </c>
      <c r="G196" s="13">
        <v>0.49153992819999998</v>
      </c>
      <c r="H196" s="44" t="str">
        <f t="shared" si="78"/>
        <v>N/A</v>
      </c>
      <c r="I196" s="57">
        <v>-29.6</v>
      </c>
      <c r="J196" s="57">
        <v>240.9</v>
      </c>
      <c r="K196" s="45" t="s">
        <v>736</v>
      </c>
      <c r="L196" s="9" t="str">
        <f t="shared" si="75"/>
        <v>No</v>
      </c>
    </row>
    <row r="197" spans="1:12" ht="25" x14ac:dyDescent="0.25">
      <c r="A197" s="2" t="s">
        <v>1656</v>
      </c>
      <c r="B197" s="35" t="s">
        <v>213</v>
      </c>
      <c r="C197" s="13">
        <v>45.863742172000002</v>
      </c>
      <c r="D197" s="44" t="str">
        <f t="shared" si="76"/>
        <v>N/A</v>
      </c>
      <c r="E197" s="13">
        <v>46.206958309999997</v>
      </c>
      <c r="F197" s="44" t="str">
        <f t="shared" si="77"/>
        <v>N/A</v>
      </c>
      <c r="G197" s="13">
        <v>49.632320927000002</v>
      </c>
      <c r="H197" s="44" t="str">
        <f t="shared" si="78"/>
        <v>N/A</v>
      </c>
      <c r="I197" s="57">
        <v>0.74829999999999997</v>
      </c>
      <c r="J197" s="57">
        <v>7.4130000000000003</v>
      </c>
      <c r="K197" s="45" t="s">
        <v>736</v>
      </c>
      <c r="L197" s="9" t="str">
        <f t="shared" si="75"/>
        <v>Yes</v>
      </c>
    </row>
    <row r="198" spans="1:12" ht="25" x14ac:dyDescent="0.25">
      <c r="A198" s="2" t="s">
        <v>1657</v>
      </c>
      <c r="B198" s="35" t="s">
        <v>213</v>
      </c>
      <c r="C198" s="13">
        <v>61.432739910000002</v>
      </c>
      <c r="D198" s="44" t="str">
        <f t="shared" si="76"/>
        <v>N/A</v>
      </c>
      <c r="E198" s="13">
        <v>59.581031549000002</v>
      </c>
      <c r="F198" s="44" t="str">
        <f t="shared" si="77"/>
        <v>N/A</v>
      </c>
      <c r="G198" s="13">
        <v>61.086372302999997</v>
      </c>
      <c r="H198" s="44" t="str">
        <f t="shared" si="78"/>
        <v>N/A</v>
      </c>
      <c r="I198" s="57">
        <v>-3.01</v>
      </c>
      <c r="J198" s="57">
        <v>2.5270000000000001</v>
      </c>
      <c r="K198" s="45" t="s">
        <v>736</v>
      </c>
      <c r="L198" s="9" t="str">
        <f t="shared" si="75"/>
        <v>Yes</v>
      </c>
    </row>
    <row r="199" spans="1:12" ht="25" x14ac:dyDescent="0.25">
      <c r="A199" s="2" t="s">
        <v>1658</v>
      </c>
      <c r="B199" s="35" t="s">
        <v>213</v>
      </c>
      <c r="C199" s="13">
        <v>30.866528966000001</v>
      </c>
      <c r="D199" s="44" t="str">
        <f t="shared" si="76"/>
        <v>N/A</v>
      </c>
      <c r="E199" s="13">
        <v>25.791201292</v>
      </c>
      <c r="F199" s="44" t="str">
        <f t="shared" si="77"/>
        <v>N/A</v>
      </c>
      <c r="G199" s="13">
        <v>18.595042563</v>
      </c>
      <c r="H199" s="44" t="str">
        <f t="shared" si="78"/>
        <v>N/A</v>
      </c>
      <c r="I199" s="57">
        <v>-16.399999999999999</v>
      </c>
      <c r="J199" s="57">
        <v>-27.9</v>
      </c>
      <c r="K199" s="45" t="s">
        <v>736</v>
      </c>
      <c r="L199" s="9" t="str">
        <f t="shared" si="75"/>
        <v>Yes</v>
      </c>
    </row>
    <row r="200" spans="1:12" ht="25" x14ac:dyDescent="0.25">
      <c r="A200" s="2" t="s">
        <v>1659</v>
      </c>
      <c r="B200" s="35" t="s">
        <v>213</v>
      </c>
      <c r="C200" s="13">
        <v>6.9882954657000003</v>
      </c>
      <c r="D200" s="44" t="str">
        <f t="shared" si="76"/>
        <v>N/A</v>
      </c>
      <c r="E200" s="13">
        <v>4.3348165623000003</v>
      </c>
      <c r="F200" s="44" t="str">
        <f t="shared" si="77"/>
        <v>N/A</v>
      </c>
      <c r="G200" s="13">
        <v>3.1756421998</v>
      </c>
      <c r="H200" s="44" t="str">
        <f t="shared" si="78"/>
        <v>N/A</v>
      </c>
      <c r="I200" s="57">
        <v>-38</v>
      </c>
      <c r="J200" s="57">
        <v>-26.7</v>
      </c>
      <c r="K200" s="45" t="s">
        <v>736</v>
      </c>
      <c r="L200" s="9" t="str">
        <f t="shared" si="75"/>
        <v>Yes</v>
      </c>
    </row>
    <row r="201" spans="1:12" ht="25" x14ac:dyDescent="0.25">
      <c r="A201" s="2" t="s">
        <v>1660</v>
      </c>
      <c r="B201" s="35" t="s">
        <v>213</v>
      </c>
      <c r="C201" s="13">
        <v>0</v>
      </c>
      <c r="D201" s="44" t="str">
        <f t="shared" si="76"/>
        <v>N/A</v>
      </c>
      <c r="E201" s="13">
        <v>0</v>
      </c>
      <c r="F201" s="44" t="str">
        <f t="shared" si="77"/>
        <v>N/A</v>
      </c>
      <c r="G201" s="13">
        <v>0</v>
      </c>
      <c r="H201" s="44" t="str">
        <f t="shared" si="78"/>
        <v>N/A</v>
      </c>
      <c r="I201" s="57" t="s">
        <v>1745</v>
      </c>
      <c r="J201" s="57" t="s">
        <v>1745</v>
      </c>
      <c r="K201" s="45" t="s">
        <v>736</v>
      </c>
      <c r="L201" s="9" t="str">
        <f t="shared" si="75"/>
        <v>N/A</v>
      </c>
    </row>
    <row r="202" spans="1:12" ht="25" x14ac:dyDescent="0.25">
      <c r="A202" s="2" t="s">
        <v>1661</v>
      </c>
      <c r="B202" s="35" t="s">
        <v>213</v>
      </c>
      <c r="C202" s="13">
        <v>1.0809481656</v>
      </c>
      <c r="D202" s="44" t="str">
        <f t="shared" si="76"/>
        <v>N/A</v>
      </c>
      <c r="E202" s="13">
        <v>0.51938748099999998</v>
      </c>
      <c r="F202" s="44" t="str">
        <f t="shared" si="77"/>
        <v>N/A</v>
      </c>
      <c r="G202" s="13">
        <v>0.38374345040000002</v>
      </c>
      <c r="H202" s="44" t="str">
        <f t="shared" si="78"/>
        <v>N/A</v>
      </c>
      <c r="I202" s="57">
        <v>-52</v>
      </c>
      <c r="J202" s="57">
        <v>-26.1</v>
      </c>
      <c r="K202" s="45" t="s">
        <v>736</v>
      </c>
      <c r="L202" s="9" t="str">
        <f t="shared" si="75"/>
        <v>Yes</v>
      </c>
    </row>
    <row r="203" spans="1:12" ht="25" x14ac:dyDescent="0.25">
      <c r="A203" s="2" t="s">
        <v>1662</v>
      </c>
      <c r="B203" s="35" t="s">
        <v>213</v>
      </c>
      <c r="C203" s="13">
        <v>0.52522868099999998</v>
      </c>
      <c r="D203" s="44" t="str">
        <f t="shared" si="76"/>
        <v>N/A</v>
      </c>
      <c r="E203" s="13">
        <v>0.50827098319999997</v>
      </c>
      <c r="F203" s="44" t="str">
        <f t="shared" si="77"/>
        <v>N/A</v>
      </c>
      <c r="G203" s="13">
        <v>0.33720179560000002</v>
      </c>
      <c r="H203" s="44" t="str">
        <f t="shared" si="78"/>
        <v>N/A</v>
      </c>
      <c r="I203" s="57">
        <v>-3.23</v>
      </c>
      <c r="J203" s="57">
        <v>-33.700000000000003</v>
      </c>
      <c r="K203" s="45" t="s">
        <v>736</v>
      </c>
      <c r="L203" s="9" t="str">
        <f t="shared" si="75"/>
        <v>No</v>
      </c>
    </row>
    <row r="204" spans="1:12" ht="25" x14ac:dyDescent="0.25">
      <c r="A204" s="2" t="s">
        <v>1663</v>
      </c>
      <c r="B204" s="35" t="s">
        <v>213</v>
      </c>
      <c r="C204" s="13">
        <v>2.2671387823</v>
      </c>
      <c r="D204" s="44" t="str">
        <f t="shared" si="76"/>
        <v>N/A</v>
      </c>
      <c r="E204" s="13">
        <v>2.0655070513</v>
      </c>
      <c r="F204" s="44" t="str">
        <f t="shared" si="77"/>
        <v>N/A</v>
      </c>
      <c r="G204" s="13">
        <v>2.1952647619999999</v>
      </c>
      <c r="H204" s="44" t="str">
        <f t="shared" si="78"/>
        <v>N/A</v>
      </c>
      <c r="I204" s="57">
        <v>-8.89</v>
      </c>
      <c r="J204" s="57">
        <v>6.282</v>
      </c>
      <c r="K204" s="45" t="s">
        <v>736</v>
      </c>
      <c r="L204" s="9" t="str">
        <f t="shared" si="75"/>
        <v>Yes</v>
      </c>
    </row>
    <row r="205" spans="1:12" ht="25" x14ac:dyDescent="0.25">
      <c r="A205" s="2" t="s">
        <v>1664</v>
      </c>
      <c r="B205" s="35" t="s">
        <v>213</v>
      </c>
      <c r="C205" s="13">
        <v>9.2128126899999996E-2</v>
      </c>
      <c r="D205" s="44" t="str">
        <f t="shared" si="76"/>
        <v>N/A</v>
      </c>
      <c r="E205" s="13">
        <v>9.0475940500000004E-2</v>
      </c>
      <c r="F205" s="44" t="str">
        <f t="shared" si="77"/>
        <v>N/A</v>
      </c>
      <c r="G205" s="13">
        <v>0.143528458</v>
      </c>
      <c r="H205" s="44" t="str">
        <f t="shared" si="78"/>
        <v>N/A</v>
      </c>
      <c r="I205" s="57">
        <v>-1.79</v>
      </c>
      <c r="J205" s="57">
        <v>58.64</v>
      </c>
      <c r="K205" s="45" t="s">
        <v>736</v>
      </c>
      <c r="L205" s="9" t="str">
        <f t="shared" si="75"/>
        <v>No</v>
      </c>
    </row>
    <row r="206" spans="1:12" ht="25" x14ac:dyDescent="0.25">
      <c r="A206" s="2" t="s">
        <v>1665</v>
      </c>
      <c r="B206" s="35" t="s">
        <v>213</v>
      </c>
      <c r="C206" s="13">
        <v>6.4751975345000004</v>
      </c>
      <c r="D206" s="44" t="str">
        <f t="shared" si="76"/>
        <v>N/A</v>
      </c>
      <c r="E206" s="13">
        <v>5.8435723483000004</v>
      </c>
      <c r="F206" s="44" t="str">
        <f t="shared" si="77"/>
        <v>N/A</v>
      </c>
      <c r="G206" s="13">
        <v>7.4202411157999997</v>
      </c>
      <c r="H206" s="44" t="str">
        <f t="shared" si="78"/>
        <v>N/A</v>
      </c>
      <c r="I206" s="57">
        <v>-9.75</v>
      </c>
      <c r="J206" s="57">
        <v>26.98</v>
      </c>
      <c r="K206" s="45" t="s">
        <v>736</v>
      </c>
      <c r="L206" s="9" t="str">
        <f t="shared" si="75"/>
        <v>Yes</v>
      </c>
    </row>
    <row r="207" spans="1:12" ht="25" x14ac:dyDescent="0.25">
      <c r="A207" s="2" t="s">
        <v>1666</v>
      </c>
      <c r="B207" s="35" t="s">
        <v>213</v>
      </c>
      <c r="C207" s="13">
        <v>0.85538179079999999</v>
      </c>
      <c r="D207" s="44" t="str">
        <f t="shared" si="76"/>
        <v>N/A</v>
      </c>
      <c r="E207" s="13">
        <v>0.59349746640000001</v>
      </c>
      <c r="F207" s="44" t="str">
        <f t="shared" si="77"/>
        <v>N/A</v>
      </c>
      <c r="G207" s="13">
        <v>0.41617247439999999</v>
      </c>
      <c r="H207" s="44" t="str">
        <f t="shared" si="78"/>
        <v>N/A</v>
      </c>
      <c r="I207" s="57">
        <v>-30.6</v>
      </c>
      <c r="J207" s="57">
        <v>-29.9</v>
      </c>
      <c r="K207" s="45" t="s">
        <v>736</v>
      </c>
      <c r="L207" s="9" t="str">
        <f t="shared" si="75"/>
        <v>Yes</v>
      </c>
    </row>
    <row r="208" spans="1:12" ht="25" x14ac:dyDescent="0.25">
      <c r="A208" s="2" t="s">
        <v>1667</v>
      </c>
      <c r="B208" s="35" t="s">
        <v>213</v>
      </c>
      <c r="C208" s="13">
        <v>7.1551752402000002</v>
      </c>
      <c r="D208" s="44" t="str">
        <f t="shared" si="76"/>
        <v>N/A</v>
      </c>
      <c r="E208" s="13">
        <v>9.4613748019999999</v>
      </c>
      <c r="F208" s="44" t="str">
        <f t="shared" si="77"/>
        <v>N/A</v>
      </c>
      <c r="G208" s="13">
        <v>11.742909903999999</v>
      </c>
      <c r="H208" s="44" t="str">
        <f t="shared" si="78"/>
        <v>N/A</v>
      </c>
      <c r="I208" s="57">
        <v>32.229999999999997</v>
      </c>
      <c r="J208" s="57">
        <v>24.11</v>
      </c>
      <c r="K208" s="45" t="s">
        <v>736</v>
      </c>
      <c r="L208" s="9" t="str">
        <f t="shared" si="75"/>
        <v>Yes</v>
      </c>
    </row>
    <row r="209" spans="1:12" ht="25" x14ac:dyDescent="0.25">
      <c r="A209" s="2" t="s">
        <v>1668</v>
      </c>
      <c r="B209" s="35" t="s">
        <v>213</v>
      </c>
      <c r="C209" s="13">
        <v>0</v>
      </c>
      <c r="D209" s="44" t="str">
        <f t="shared" si="76"/>
        <v>N/A</v>
      </c>
      <c r="E209" s="13">
        <v>0</v>
      </c>
      <c r="F209" s="44" t="str">
        <f t="shared" si="77"/>
        <v>N/A</v>
      </c>
      <c r="G209" s="13">
        <v>0</v>
      </c>
      <c r="H209" s="44" t="str">
        <f t="shared" si="78"/>
        <v>N/A</v>
      </c>
      <c r="I209" s="57" t="s">
        <v>1745</v>
      </c>
      <c r="J209" s="57" t="s">
        <v>1745</v>
      </c>
      <c r="K209" s="45" t="s">
        <v>736</v>
      </c>
      <c r="L209" s="9" t="str">
        <f t="shared" si="75"/>
        <v>N/A</v>
      </c>
    </row>
    <row r="210" spans="1:12" ht="25" x14ac:dyDescent="0.25">
      <c r="A210" s="2" t="s">
        <v>1669</v>
      </c>
      <c r="B210" s="35" t="s">
        <v>213</v>
      </c>
      <c r="C210" s="13">
        <v>0.79046588640000004</v>
      </c>
      <c r="D210" s="44" t="str">
        <f t="shared" si="76"/>
        <v>N/A</v>
      </c>
      <c r="E210" s="13">
        <v>0.73492402180000005</v>
      </c>
      <c r="F210" s="44" t="str">
        <f t="shared" si="77"/>
        <v>N/A</v>
      </c>
      <c r="G210" s="13">
        <v>0.64978155449999997</v>
      </c>
      <c r="H210" s="44" t="str">
        <f t="shared" si="78"/>
        <v>N/A</v>
      </c>
      <c r="I210" s="57">
        <v>-7.03</v>
      </c>
      <c r="J210" s="57">
        <v>-11.6</v>
      </c>
      <c r="K210" s="45" t="s">
        <v>736</v>
      </c>
      <c r="L210" s="9" t="str">
        <f t="shared" si="75"/>
        <v>Yes</v>
      </c>
    </row>
    <row r="211" spans="1:12" ht="25" x14ac:dyDescent="0.25">
      <c r="A211" s="2" t="s">
        <v>1670</v>
      </c>
      <c r="B211" s="35" t="s">
        <v>213</v>
      </c>
      <c r="C211" s="13">
        <v>0</v>
      </c>
      <c r="D211" s="44" t="str">
        <f t="shared" si="76"/>
        <v>N/A</v>
      </c>
      <c r="E211" s="13">
        <v>0</v>
      </c>
      <c r="F211" s="44" t="str">
        <f t="shared" si="77"/>
        <v>N/A</v>
      </c>
      <c r="G211" s="13">
        <v>0</v>
      </c>
      <c r="H211" s="44" t="str">
        <f t="shared" si="78"/>
        <v>N/A</v>
      </c>
      <c r="I211" s="57" t="s">
        <v>1745</v>
      </c>
      <c r="J211" s="57" t="s">
        <v>1745</v>
      </c>
      <c r="K211" s="45" t="s">
        <v>736</v>
      </c>
      <c r="L211" s="9" t="str">
        <f t="shared" si="75"/>
        <v>N/A</v>
      </c>
    </row>
    <row r="212" spans="1:12" ht="25" x14ac:dyDescent="0.25">
      <c r="A212" s="2" t="s">
        <v>1671</v>
      </c>
      <c r="B212" s="35" t="s">
        <v>213</v>
      </c>
      <c r="C212" s="13">
        <v>0</v>
      </c>
      <c r="D212" s="44" t="str">
        <f t="shared" si="76"/>
        <v>N/A</v>
      </c>
      <c r="E212" s="13">
        <v>0</v>
      </c>
      <c r="F212" s="44" t="str">
        <f t="shared" si="77"/>
        <v>N/A</v>
      </c>
      <c r="G212" s="13">
        <v>0</v>
      </c>
      <c r="H212" s="44" t="str">
        <f t="shared" si="78"/>
        <v>N/A</v>
      </c>
      <c r="I212" s="57" t="s">
        <v>1745</v>
      </c>
      <c r="J212" s="57" t="s">
        <v>1745</v>
      </c>
      <c r="K212" s="45" t="s">
        <v>736</v>
      </c>
      <c r="L212" s="9" t="str">
        <f t="shared" si="75"/>
        <v>N/A</v>
      </c>
    </row>
    <row r="213" spans="1:12" ht="25" x14ac:dyDescent="0.25">
      <c r="A213" s="2" t="s">
        <v>1644</v>
      </c>
      <c r="B213" s="35" t="s">
        <v>213</v>
      </c>
      <c r="C213" s="13">
        <v>0.225894233</v>
      </c>
      <c r="D213" s="44" t="str">
        <f t="shared" si="76"/>
        <v>N/A</v>
      </c>
      <c r="E213" s="13">
        <v>0.20009696060000001</v>
      </c>
      <c r="F213" s="44" t="str">
        <f t="shared" si="77"/>
        <v>N/A</v>
      </c>
      <c r="G213" s="13">
        <v>0.23180746769999999</v>
      </c>
      <c r="H213" s="44" t="str">
        <f t="shared" si="78"/>
        <v>N/A</v>
      </c>
      <c r="I213" s="57">
        <v>-11.4</v>
      </c>
      <c r="J213" s="57">
        <v>15.85</v>
      </c>
      <c r="K213" s="45" t="s">
        <v>736</v>
      </c>
      <c r="L213" s="9" t="str">
        <f t="shared" si="75"/>
        <v>Yes</v>
      </c>
    </row>
    <row r="214" spans="1:12" x14ac:dyDescent="0.25">
      <c r="A214" s="166" t="s">
        <v>1633</v>
      </c>
      <c r="B214" s="167"/>
      <c r="C214" s="167"/>
      <c r="D214" s="167"/>
      <c r="E214" s="167"/>
      <c r="F214" s="167"/>
      <c r="G214" s="167"/>
      <c r="H214" s="167"/>
      <c r="I214" s="167"/>
      <c r="J214" s="167"/>
      <c r="K214" s="167"/>
      <c r="L214" s="168"/>
    </row>
    <row r="215" spans="1:12" x14ac:dyDescent="0.25">
      <c r="A215" s="156" t="s">
        <v>1631</v>
      </c>
      <c r="B215" s="157"/>
      <c r="C215" s="157"/>
      <c r="D215" s="157"/>
      <c r="E215" s="157"/>
      <c r="F215" s="157"/>
      <c r="G215" s="157"/>
      <c r="H215" s="157"/>
      <c r="I215" s="157"/>
      <c r="J215" s="157"/>
      <c r="K215" s="157"/>
      <c r="L215" s="158"/>
    </row>
    <row r="216" spans="1:12" s="21" customFormat="1" x14ac:dyDescent="0.25">
      <c r="A216" s="159" t="s">
        <v>1732</v>
      </c>
      <c r="B216" s="159"/>
      <c r="C216" s="159"/>
      <c r="D216" s="159"/>
      <c r="E216" s="159"/>
      <c r="F216" s="159"/>
      <c r="G216" s="159"/>
      <c r="H216" s="159"/>
      <c r="I216" s="159"/>
      <c r="J216" s="159"/>
      <c r="K216" s="159"/>
      <c r="L216" s="160"/>
    </row>
    <row r="217" spans="1:12" x14ac:dyDescent="0.25">
      <c r="A217" s="54"/>
      <c r="B217" s="54"/>
    </row>
    <row r="218" spans="1:12" x14ac:dyDescent="0.25">
      <c r="A218" s="2"/>
      <c r="B218" s="54"/>
    </row>
    <row r="219" spans="1:12" x14ac:dyDescent="0.25">
      <c r="A219" s="2"/>
      <c r="B219" s="54"/>
    </row>
    <row r="220" spans="1:12" x14ac:dyDescent="0.25">
      <c r="A220" s="54"/>
      <c r="B220" s="54"/>
    </row>
    <row r="221" spans="1:12" x14ac:dyDescent="0.25">
      <c r="A221" s="56"/>
      <c r="B221" s="54"/>
    </row>
    <row r="222" spans="1:12" x14ac:dyDescent="0.25">
      <c r="A222" s="56"/>
      <c r="B222" s="54"/>
    </row>
    <row r="223" spans="1:12" x14ac:dyDescent="0.25">
      <c r="A223" s="56"/>
      <c r="B223" s="54"/>
    </row>
    <row r="224" spans="1:12" x14ac:dyDescent="0.25">
      <c r="A224" s="56"/>
      <c r="B224" s="54"/>
    </row>
    <row r="225" spans="1:1" x14ac:dyDescent="0.25">
      <c r="A225" s="56"/>
    </row>
    <row r="226" spans="1:1" x14ac:dyDescent="0.25">
      <c r="A226" s="56"/>
    </row>
    <row r="227" spans="1:1" x14ac:dyDescent="0.25">
      <c r="A227" s="56"/>
    </row>
    <row r="228" spans="1:1" x14ac:dyDescent="0.25">
      <c r="A228" s="56"/>
    </row>
    <row r="229" spans="1:1" x14ac:dyDescent="0.25">
      <c r="A229" s="54"/>
    </row>
    <row r="230" spans="1:1" x14ac:dyDescent="0.25">
      <c r="A230" s="54"/>
    </row>
    <row r="231" spans="1:1" x14ac:dyDescent="0.25">
      <c r="A231" s="54"/>
    </row>
    <row r="232" spans="1:1" x14ac:dyDescent="0.25">
      <c r="A232" s="54"/>
    </row>
    <row r="233" spans="1:1" x14ac:dyDescent="0.25">
      <c r="A233" s="54"/>
    </row>
    <row r="234" spans="1:1" x14ac:dyDescent="0.25">
      <c r="A234" s="54"/>
    </row>
    <row r="235" spans="1:1" x14ac:dyDescent="0.25">
      <c r="A235" s="54"/>
    </row>
    <row r="236" spans="1:1" x14ac:dyDescent="0.25">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6" activePane="bottomRight" state="frozen"/>
      <selection activeCell="A11" sqref="A11"/>
      <selection pane="topRight" activeCell="A11" sqref="A11"/>
      <selection pane="bottomLeft" activeCell="A11" sqref="A11"/>
      <selection pane="bottomRight" sqref="A1:L1"/>
    </sheetView>
  </sheetViews>
  <sheetFormatPr defaultColWidth="9.1796875" defaultRowHeight="12.5" x14ac:dyDescent="0.25"/>
  <cols>
    <col min="1" max="1" width="77.26953125" style="59" customWidth="1"/>
    <col min="2" max="2" width="10.7265625" style="55"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43"/>
  </cols>
  <sheetData>
    <row r="1" spans="1:12" s="20" customFormat="1" ht="18.75" customHeight="1" x14ac:dyDescent="0.25">
      <c r="A1" s="147" t="s">
        <v>1726</v>
      </c>
      <c r="B1" s="148"/>
      <c r="C1" s="148"/>
      <c r="D1" s="148"/>
      <c r="E1" s="148"/>
      <c r="F1" s="148"/>
      <c r="G1" s="148"/>
      <c r="H1" s="148"/>
      <c r="I1" s="148"/>
      <c r="J1" s="148"/>
      <c r="K1" s="148"/>
      <c r="L1" s="149"/>
    </row>
    <row r="2" spans="1:12" ht="54" customHeight="1" x14ac:dyDescent="0.3">
      <c r="A2" s="174" t="s">
        <v>1594</v>
      </c>
      <c r="B2" s="175"/>
      <c r="C2" s="175"/>
      <c r="D2" s="175"/>
      <c r="E2" s="175"/>
      <c r="F2" s="175"/>
      <c r="G2" s="175"/>
      <c r="H2" s="175"/>
      <c r="I2" s="175"/>
      <c r="J2" s="175"/>
      <c r="K2" s="175"/>
      <c r="L2" s="176"/>
    </row>
    <row r="3" spans="1:12" s="21" customFormat="1" ht="13" x14ac:dyDescent="0.3">
      <c r="A3" s="153" t="s">
        <v>1744</v>
      </c>
      <c r="B3" s="172"/>
      <c r="C3" s="172"/>
      <c r="D3" s="172"/>
      <c r="E3" s="172"/>
      <c r="F3" s="172"/>
      <c r="G3" s="172"/>
      <c r="H3" s="172"/>
      <c r="I3" s="172"/>
      <c r="J3" s="172"/>
      <c r="K3" s="172"/>
      <c r="L3" s="173"/>
    </row>
    <row r="4" spans="1:12" s="21" customFormat="1" ht="13" x14ac:dyDescent="0.3">
      <c r="A4" s="169" t="s">
        <v>648</v>
      </c>
      <c r="B4" s="170"/>
      <c r="C4" s="170"/>
      <c r="D4" s="170"/>
      <c r="E4" s="170"/>
      <c r="F4" s="170"/>
      <c r="G4" s="170"/>
      <c r="H4" s="170"/>
      <c r="I4" s="170"/>
      <c r="J4" s="170"/>
      <c r="K4" s="170"/>
      <c r="L4" s="171"/>
    </row>
    <row r="5" spans="1:12" ht="52" x14ac:dyDescent="0.3">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5">
      <c r="A6" s="18" t="s">
        <v>3</v>
      </c>
      <c r="B6" s="48" t="s">
        <v>213</v>
      </c>
      <c r="C6" s="1">
        <v>5998</v>
      </c>
      <c r="D6" s="11" t="str">
        <f t="shared" ref="D6:D39" si="0">IF($B6="N/A","N/A",IF(C6&gt;10,"No",IF(C6&lt;-10,"No","Yes")))</f>
        <v>N/A</v>
      </c>
      <c r="E6" s="1">
        <v>1193</v>
      </c>
      <c r="F6" s="11" t="str">
        <f t="shared" ref="F6:F39" si="1">IF($B6="N/A","N/A",IF(E6&gt;10,"No",IF(E6&lt;-10,"No","Yes")))</f>
        <v>N/A</v>
      </c>
      <c r="G6" s="1">
        <v>365</v>
      </c>
      <c r="H6" s="11" t="str">
        <f t="shared" ref="H6:H39" si="2">IF($B6="N/A","N/A",IF(G6&gt;10,"No",IF(G6&lt;-10,"No","Yes")))</f>
        <v>N/A</v>
      </c>
      <c r="I6" s="57">
        <v>-80.099999999999994</v>
      </c>
      <c r="J6" s="57">
        <v>-69.400000000000006</v>
      </c>
      <c r="K6" s="48" t="s">
        <v>736</v>
      </c>
      <c r="L6" s="9" t="str">
        <f t="shared" ref="L6:L39" si="3">IF(J6="Div by 0", "N/A", IF(K6="N/A","N/A", IF(J6&gt;VALUE(MID(K6,1,2)), "No", IF(J6&lt;-1*VALUE(MID(K6,1,2)), "No", "Yes"))))</f>
        <v>No</v>
      </c>
    </row>
    <row r="7" spans="1:12" x14ac:dyDescent="0.25">
      <c r="A7" s="18" t="s">
        <v>4</v>
      </c>
      <c r="B7" s="35" t="s">
        <v>213</v>
      </c>
      <c r="C7" s="36">
        <v>1789</v>
      </c>
      <c r="D7" s="44" t="str">
        <f t="shared" si="0"/>
        <v>N/A</v>
      </c>
      <c r="E7" s="36">
        <v>276</v>
      </c>
      <c r="F7" s="44" t="str">
        <f t="shared" si="1"/>
        <v>N/A</v>
      </c>
      <c r="G7" s="36">
        <v>94</v>
      </c>
      <c r="H7" s="44" t="str">
        <f t="shared" si="2"/>
        <v>N/A</v>
      </c>
      <c r="I7" s="12">
        <v>-84.6</v>
      </c>
      <c r="J7" s="12">
        <v>-65.900000000000006</v>
      </c>
      <c r="K7" s="45" t="s">
        <v>736</v>
      </c>
      <c r="L7" s="9" t="str">
        <f t="shared" si="3"/>
        <v>No</v>
      </c>
    </row>
    <row r="8" spans="1:12" x14ac:dyDescent="0.25">
      <c r="A8" s="18" t="s">
        <v>359</v>
      </c>
      <c r="B8" s="35" t="s">
        <v>213</v>
      </c>
      <c r="C8" s="8">
        <v>29.826608870000001</v>
      </c>
      <c r="D8" s="44" t="str">
        <f>IF($B8="N/A","N/A",IF(C8&gt;10,"No",IF(C8&lt;-10,"No","Yes")))</f>
        <v>N/A</v>
      </c>
      <c r="E8" s="8">
        <v>23.134953897999999</v>
      </c>
      <c r="F8" s="44" t="str">
        <f t="shared" si="1"/>
        <v>N/A</v>
      </c>
      <c r="G8" s="8">
        <v>25.753424658</v>
      </c>
      <c r="H8" s="44" t="str">
        <f t="shared" si="2"/>
        <v>N/A</v>
      </c>
      <c r="I8" s="12">
        <v>-22.4</v>
      </c>
      <c r="J8" s="12">
        <v>11.32</v>
      </c>
      <c r="K8" s="45" t="s">
        <v>736</v>
      </c>
      <c r="L8" s="9" t="str">
        <f t="shared" si="3"/>
        <v>Yes</v>
      </c>
    </row>
    <row r="9" spans="1:12" x14ac:dyDescent="0.25">
      <c r="A9" s="18" t="s">
        <v>83</v>
      </c>
      <c r="B9" s="35" t="s">
        <v>213</v>
      </c>
      <c r="C9" s="36">
        <v>1156.9100000000001</v>
      </c>
      <c r="D9" s="44" t="str">
        <f t="shared" si="0"/>
        <v>N/A</v>
      </c>
      <c r="E9" s="36">
        <v>264.77999999999997</v>
      </c>
      <c r="F9" s="44" t="str">
        <f t="shared" si="1"/>
        <v>N/A</v>
      </c>
      <c r="G9" s="36">
        <v>137.47999999999999</v>
      </c>
      <c r="H9" s="44" t="str">
        <f t="shared" si="2"/>
        <v>N/A</v>
      </c>
      <c r="I9" s="12">
        <v>-77.099999999999994</v>
      </c>
      <c r="J9" s="12">
        <v>-48.1</v>
      </c>
      <c r="K9" s="45" t="s">
        <v>736</v>
      </c>
      <c r="L9" s="9" t="str">
        <f t="shared" si="3"/>
        <v>No</v>
      </c>
    </row>
    <row r="10" spans="1:12" x14ac:dyDescent="0.25">
      <c r="A10" s="18" t="s">
        <v>100</v>
      </c>
      <c r="B10" s="35" t="s">
        <v>213</v>
      </c>
      <c r="C10" s="36">
        <v>11</v>
      </c>
      <c r="D10" s="44" t="str">
        <f t="shared" si="0"/>
        <v>N/A</v>
      </c>
      <c r="E10" s="36">
        <v>16</v>
      </c>
      <c r="F10" s="44" t="str">
        <f t="shared" si="1"/>
        <v>N/A</v>
      </c>
      <c r="G10" s="36">
        <v>15</v>
      </c>
      <c r="H10" s="44" t="str">
        <f t="shared" si="2"/>
        <v>N/A</v>
      </c>
      <c r="I10" s="12">
        <v>45.45</v>
      </c>
      <c r="J10" s="12">
        <v>-6.25</v>
      </c>
      <c r="K10" s="45" t="s">
        <v>736</v>
      </c>
      <c r="L10" s="9" t="str">
        <f t="shared" si="3"/>
        <v>Yes</v>
      </c>
    </row>
    <row r="11" spans="1:12" x14ac:dyDescent="0.25">
      <c r="A11" s="18" t="s">
        <v>977</v>
      </c>
      <c r="B11" s="35" t="s">
        <v>213</v>
      </c>
      <c r="C11" s="36">
        <v>11</v>
      </c>
      <c r="D11" s="44" t="str">
        <f t="shared" si="0"/>
        <v>N/A</v>
      </c>
      <c r="E11" s="36">
        <v>11</v>
      </c>
      <c r="F11" s="44" t="str">
        <f t="shared" si="1"/>
        <v>N/A</v>
      </c>
      <c r="G11" s="36">
        <v>0</v>
      </c>
      <c r="H11" s="44" t="str">
        <f t="shared" si="2"/>
        <v>N/A</v>
      </c>
      <c r="I11" s="12">
        <v>50</v>
      </c>
      <c r="J11" s="12">
        <v>-100</v>
      </c>
      <c r="K11" s="45" t="s">
        <v>736</v>
      </c>
      <c r="L11" s="9" t="str">
        <f t="shared" si="3"/>
        <v>No</v>
      </c>
    </row>
    <row r="12" spans="1:12" x14ac:dyDescent="0.25">
      <c r="A12" s="18" t="s">
        <v>978</v>
      </c>
      <c r="B12" s="35" t="s">
        <v>213</v>
      </c>
      <c r="C12" s="36">
        <v>11</v>
      </c>
      <c r="D12" s="44" t="str">
        <f t="shared" si="0"/>
        <v>N/A</v>
      </c>
      <c r="E12" s="36">
        <v>11</v>
      </c>
      <c r="F12" s="44" t="str">
        <f t="shared" si="1"/>
        <v>N/A</v>
      </c>
      <c r="G12" s="36">
        <v>11</v>
      </c>
      <c r="H12" s="44" t="str">
        <f t="shared" si="2"/>
        <v>N/A</v>
      </c>
      <c r="I12" s="12">
        <v>-50</v>
      </c>
      <c r="J12" s="12">
        <v>0</v>
      </c>
      <c r="K12" s="45" t="s">
        <v>736</v>
      </c>
      <c r="L12" s="9" t="str">
        <f t="shared" si="3"/>
        <v>Yes</v>
      </c>
    </row>
    <row r="13" spans="1:12" x14ac:dyDescent="0.25">
      <c r="A13" s="18" t="s">
        <v>979</v>
      </c>
      <c r="B13" s="35" t="s">
        <v>213</v>
      </c>
      <c r="C13" s="36">
        <v>11</v>
      </c>
      <c r="D13" s="44" t="str">
        <f t="shared" si="0"/>
        <v>N/A</v>
      </c>
      <c r="E13" s="36">
        <v>12</v>
      </c>
      <c r="F13" s="44" t="str">
        <f t="shared" si="1"/>
        <v>N/A</v>
      </c>
      <c r="G13" s="36">
        <v>14</v>
      </c>
      <c r="H13" s="44" t="str">
        <f t="shared" si="2"/>
        <v>N/A</v>
      </c>
      <c r="I13" s="12">
        <v>71.430000000000007</v>
      </c>
      <c r="J13" s="12">
        <v>16.670000000000002</v>
      </c>
      <c r="K13" s="45" t="s">
        <v>736</v>
      </c>
      <c r="L13" s="9" t="str">
        <f t="shared" si="3"/>
        <v>Yes</v>
      </c>
    </row>
    <row r="14" spans="1:12" x14ac:dyDescent="0.25">
      <c r="A14" s="18" t="s">
        <v>980</v>
      </c>
      <c r="B14" s="35" t="s">
        <v>213</v>
      </c>
      <c r="C14" s="36">
        <v>0</v>
      </c>
      <c r="D14" s="44" t="str">
        <f t="shared" si="0"/>
        <v>N/A</v>
      </c>
      <c r="E14" s="36">
        <v>0</v>
      </c>
      <c r="F14" s="44" t="str">
        <f t="shared" si="1"/>
        <v>N/A</v>
      </c>
      <c r="G14" s="36">
        <v>0</v>
      </c>
      <c r="H14" s="44" t="str">
        <f t="shared" si="2"/>
        <v>N/A</v>
      </c>
      <c r="I14" s="12" t="s">
        <v>1745</v>
      </c>
      <c r="J14" s="12" t="s">
        <v>1745</v>
      </c>
      <c r="K14" s="45" t="s">
        <v>736</v>
      </c>
      <c r="L14" s="9" t="str">
        <f t="shared" si="3"/>
        <v>N/A</v>
      </c>
    </row>
    <row r="15" spans="1:12" x14ac:dyDescent="0.25">
      <c r="A15" s="4" t="s">
        <v>981</v>
      </c>
      <c r="B15" s="35" t="s">
        <v>213</v>
      </c>
      <c r="C15" s="36">
        <v>0</v>
      </c>
      <c r="D15" s="44" t="str">
        <f t="shared" si="0"/>
        <v>N/A</v>
      </c>
      <c r="E15" s="36">
        <v>0</v>
      </c>
      <c r="F15" s="44" t="str">
        <f t="shared" si="1"/>
        <v>N/A</v>
      </c>
      <c r="G15" s="36">
        <v>0</v>
      </c>
      <c r="H15" s="44" t="str">
        <f t="shared" si="2"/>
        <v>N/A</v>
      </c>
      <c r="I15" s="12" t="s">
        <v>1745</v>
      </c>
      <c r="J15" s="12" t="s">
        <v>1745</v>
      </c>
      <c r="K15" s="45" t="s">
        <v>736</v>
      </c>
      <c r="L15" s="9" t="str">
        <f t="shared" si="3"/>
        <v>N/A</v>
      </c>
    </row>
    <row r="16" spans="1:12" x14ac:dyDescent="0.25">
      <c r="A16" s="4" t="s">
        <v>102</v>
      </c>
      <c r="B16" s="35" t="s">
        <v>213</v>
      </c>
      <c r="C16" s="36">
        <v>59</v>
      </c>
      <c r="D16" s="44" t="str">
        <f t="shared" si="0"/>
        <v>N/A</v>
      </c>
      <c r="E16" s="36">
        <v>52</v>
      </c>
      <c r="F16" s="44" t="str">
        <f t="shared" si="1"/>
        <v>N/A</v>
      </c>
      <c r="G16" s="36">
        <v>33</v>
      </c>
      <c r="H16" s="44" t="str">
        <f t="shared" si="2"/>
        <v>N/A</v>
      </c>
      <c r="I16" s="12">
        <v>-11.9</v>
      </c>
      <c r="J16" s="12">
        <v>-36.5</v>
      </c>
      <c r="K16" s="45" t="s">
        <v>736</v>
      </c>
      <c r="L16" s="9" t="str">
        <f t="shared" si="3"/>
        <v>No</v>
      </c>
    </row>
    <row r="17" spans="1:12" x14ac:dyDescent="0.25">
      <c r="A17" s="4" t="s">
        <v>982</v>
      </c>
      <c r="B17" s="35" t="s">
        <v>213</v>
      </c>
      <c r="C17" s="36">
        <v>19</v>
      </c>
      <c r="D17" s="44" t="str">
        <f t="shared" si="0"/>
        <v>N/A</v>
      </c>
      <c r="E17" s="36">
        <v>12</v>
      </c>
      <c r="F17" s="44" t="str">
        <f t="shared" si="1"/>
        <v>N/A</v>
      </c>
      <c r="G17" s="36">
        <v>11</v>
      </c>
      <c r="H17" s="44" t="str">
        <f t="shared" si="2"/>
        <v>N/A</v>
      </c>
      <c r="I17" s="12">
        <v>-36.799999999999997</v>
      </c>
      <c r="J17" s="12">
        <v>-25</v>
      </c>
      <c r="K17" s="45" t="s">
        <v>736</v>
      </c>
      <c r="L17" s="9" t="str">
        <f t="shared" si="3"/>
        <v>Yes</v>
      </c>
    </row>
    <row r="18" spans="1:12" x14ac:dyDescent="0.25">
      <c r="A18" s="4" t="s">
        <v>983</v>
      </c>
      <c r="B18" s="35" t="s">
        <v>213</v>
      </c>
      <c r="C18" s="36">
        <v>11</v>
      </c>
      <c r="D18" s="44" t="str">
        <f t="shared" si="0"/>
        <v>N/A</v>
      </c>
      <c r="E18" s="36">
        <v>11</v>
      </c>
      <c r="F18" s="44" t="str">
        <f t="shared" si="1"/>
        <v>N/A</v>
      </c>
      <c r="G18" s="36">
        <v>11</v>
      </c>
      <c r="H18" s="44" t="str">
        <f t="shared" si="2"/>
        <v>N/A</v>
      </c>
      <c r="I18" s="12">
        <v>-45.5</v>
      </c>
      <c r="J18" s="12">
        <v>-16.7</v>
      </c>
      <c r="K18" s="45" t="s">
        <v>736</v>
      </c>
      <c r="L18" s="9" t="str">
        <f t="shared" si="3"/>
        <v>Yes</v>
      </c>
    </row>
    <row r="19" spans="1:12" x14ac:dyDescent="0.25">
      <c r="A19" s="4" t="s">
        <v>984</v>
      </c>
      <c r="B19" s="35" t="s">
        <v>213</v>
      </c>
      <c r="C19" s="36">
        <v>17</v>
      </c>
      <c r="D19" s="44" t="str">
        <f t="shared" si="0"/>
        <v>N/A</v>
      </c>
      <c r="E19" s="36">
        <v>24</v>
      </c>
      <c r="F19" s="44" t="str">
        <f t="shared" si="1"/>
        <v>N/A</v>
      </c>
      <c r="G19" s="36">
        <v>13</v>
      </c>
      <c r="H19" s="44" t="str">
        <f t="shared" si="2"/>
        <v>N/A</v>
      </c>
      <c r="I19" s="12">
        <v>41.18</v>
      </c>
      <c r="J19" s="12">
        <v>-45.8</v>
      </c>
      <c r="K19" s="45" t="s">
        <v>736</v>
      </c>
      <c r="L19" s="9" t="str">
        <f t="shared" si="3"/>
        <v>No</v>
      </c>
    </row>
    <row r="20" spans="1:12" x14ac:dyDescent="0.25">
      <c r="A20" s="4" t="s">
        <v>985</v>
      </c>
      <c r="B20" s="35" t="s">
        <v>213</v>
      </c>
      <c r="C20" s="36">
        <v>0</v>
      </c>
      <c r="D20" s="44" t="str">
        <f t="shared" si="0"/>
        <v>N/A</v>
      </c>
      <c r="E20" s="36">
        <v>0</v>
      </c>
      <c r="F20" s="44" t="str">
        <f t="shared" si="1"/>
        <v>N/A</v>
      </c>
      <c r="G20" s="36">
        <v>11</v>
      </c>
      <c r="H20" s="44" t="str">
        <f t="shared" si="2"/>
        <v>N/A</v>
      </c>
      <c r="I20" s="12" t="s">
        <v>1745</v>
      </c>
      <c r="J20" s="12" t="s">
        <v>1745</v>
      </c>
      <c r="K20" s="45" t="s">
        <v>736</v>
      </c>
      <c r="L20" s="9" t="str">
        <f t="shared" si="3"/>
        <v>N/A</v>
      </c>
    </row>
    <row r="21" spans="1:12" x14ac:dyDescent="0.25">
      <c r="A21" s="2" t="s">
        <v>986</v>
      </c>
      <c r="B21" s="35" t="s">
        <v>213</v>
      </c>
      <c r="C21" s="36">
        <v>12</v>
      </c>
      <c r="D21" s="44" t="str">
        <f t="shared" si="0"/>
        <v>N/A</v>
      </c>
      <c r="E21" s="36">
        <v>11</v>
      </c>
      <c r="F21" s="44" t="str">
        <f t="shared" si="1"/>
        <v>N/A</v>
      </c>
      <c r="G21" s="36">
        <v>11</v>
      </c>
      <c r="H21" s="44" t="str">
        <f t="shared" si="2"/>
        <v>N/A</v>
      </c>
      <c r="I21" s="12">
        <v>-16.7</v>
      </c>
      <c r="J21" s="12">
        <v>-50</v>
      </c>
      <c r="K21" s="45" t="s">
        <v>736</v>
      </c>
      <c r="L21" s="9" t="str">
        <f t="shared" si="3"/>
        <v>No</v>
      </c>
    </row>
    <row r="22" spans="1:12" x14ac:dyDescent="0.25">
      <c r="A22" s="4" t="s">
        <v>1704</v>
      </c>
      <c r="B22" s="35" t="s">
        <v>213</v>
      </c>
      <c r="C22" s="36">
        <v>2101</v>
      </c>
      <c r="D22" s="44" t="str">
        <f t="shared" si="0"/>
        <v>N/A</v>
      </c>
      <c r="E22" s="36">
        <v>358</v>
      </c>
      <c r="F22" s="44" t="str">
        <f t="shared" si="1"/>
        <v>N/A</v>
      </c>
      <c r="G22" s="36">
        <v>159</v>
      </c>
      <c r="H22" s="44" t="str">
        <f t="shared" si="2"/>
        <v>N/A</v>
      </c>
      <c r="I22" s="12">
        <v>-83</v>
      </c>
      <c r="J22" s="12">
        <v>-55.6</v>
      </c>
      <c r="K22" s="45" t="s">
        <v>736</v>
      </c>
      <c r="L22" s="9" t="str">
        <f t="shared" si="3"/>
        <v>No</v>
      </c>
    </row>
    <row r="23" spans="1:12" x14ac:dyDescent="0.25">
      <c r="A23" s="4" t="s">
        <v>987</v>
      </c>
      <c r="B23" s="35" t="s">
        <v>213</v>
      </c>
      <c r="C23" s="36">
        <v>660</v>
      </c>
      <c r="D23" s="44" t="str">
        <f t="shared" si="0"/>
        <v>N/A</v>
      </c>
      <c r="E23" s="36">
        <v>84</v>
      </c>
      <c r="F23" s="44" t="str">
        <f t="shared" si="1"/>
        <v>N/A</v>
      </c>
      <c r="G23" s="36">
        <v>40</v>
      </c>
      <c r="H23" s="44" t="str">
        <f t="shared" si="2"/>
        <v>N/A</v>
      </c>
      <c r="I23" s="12">
        <v>-87.3</v>
      </c>
      <c r="J23" s="12">
        <v>-52.4</v>
      </c>
      <c r="K23" s="45" t="s">
        <v>736</v>
      </c>
      <c r="L23" s="9" t="str">
        <f t="shared" si="3"/>
        <v>No</v>
      </c>
    </row>
    <row r="24" spans="1:12" x14ac:dyDescent="0.25">
      <c r="A24" s="4" t="s">
        <v>988</v>
      </c>
      <c r="B24" s="35" t="s">
        <v>213</v>
      </c>
      <c r="C24" s="36">
        <v>0</v>
      </c>
      <c r="D24" s="44" t="str">
        <f t="shared" si="0"/>
        <v>N/A</v>
      </c>
      <c r="E24" s="36">
        <v>0</v>
      </c>
      <c r="F24" s="44" t="str">
        <f t="shared" si="1"/>
        <v>N/A</v>
      </c>
      <c r="G24" s="36">
        <v>0</v>
      </c>
      <c r="H24" s="44" t="str">
        <f t="shared" si="2"/>
        <v>N/A</v>
      </c>
      <c r="I24" s="12" t="s">
        <v>1745</v>
      </c>
      <c r="J24" s="12" t="s">
        <v>1745</v>
      </c>
      <c r="K24" s="45" t="s">
        <v>736</v>
      </c>
      <c r="L24" s="9" t="str">
        <f t="shared" si="3"/>
        <v>N/A</v>
      </c>
    </row>
    <row r="25" spans="1:12" x14ac:dyDescent="0.25">
      <c r="A25" s="4" t="s">
        <v>989</v>
      </c>
      <c r="B25" s="35" t="s">
        <v>213</v>
      </c>
      <c r="C25" s="36">
        <v>0</v>
      </c>
      <c r="D25" s="44" t="str">
        <f t="shared" si="0"/>
        <v>N/A</v>
      </c>
      <c r="E25" s="36">
        <v>0</v>
      </c>
      <c r="F25" s="44" t="str">
        <f t="shared" si="1"/>
        <v>N/A</v>
      </c>
      <c r="G25" s="36">
        <v>0</v>
      </c>
      <c r="H25" s="44" t="str">
        <f t="shared" si="2"/>
        <v>N/A</v>
      </c>
      <c r="I25" s="12" t="s">
        <v>1745</v>
      </c>
      <c r="J25" s="12" t="s">
        <v>1745</v>
      </c>
      <c r="K25" s="45" t="s">
        <v>736</v>
      </c>
      <c r="L25" s="9" t="str">
        <f t="shared" si="3"/>
        <v>N/A</v>
      </c>
    </row>
    <row r="26" spans="1:12" x14ac:dyDescent="0.25">
      <c r="A26" s="4" t="s">
        <v>990</v>
      </c>
      <c r="B26" s="35" t="s">
        <v>213</v>
      </c>
      <c r="C26" s="36">
        <v>1244</v>
      </c>
      <c r="D26" s="44" t="str">
        <f t="shared" si="0"/>
        <v>N/A</v>
      </c>
      <c r="E26" s="36">
        <v>164</v>
      </c>
      <c r="F26" s="44" t="str">
        <f t="shared" si="1"/>
        <v>N/A</v>
      </c>
      <c r="G26" s="36">
        <v>31</v>
      </c>
      <c r="H26" s="44" t="str">
        <f t="shared" si="2"/>
        <v>N/A</v>
      </c>
      <c r="I26" s="12">
        <v>-86.8</v>
      </c>
      <c r="J26" s="12">
        <v>-81.099999999999994</v>
      </c>
      <c r="K26" s="45" t="s">
        <v>736</v>
      </c>
      <c r="L26" s="9" t="str">
        <f t="shared" si="3"/>
        <v>No</v>
      </c>
    </row>
    <row r="27" spans="1:12" x14ac:dyDescent="0.25">
      <c r="A27" s="4" t="s">
        <v>991</v>
      </c>
      <c r="B27" s="35" t="s">
        <v>213</v>
      </c>
      <c r="C27" s="36">
        <v>23</v>
      </c>
      <c r="D27" s="44" t="str">
        <f t="shared" si="0"/>
        <v>N/A</v>
      </c>
      <c r="E27" s="36">
        <v>11</v>
      </c>
      <c r="F27" s="44" t="str">
        <f t="shared" si="1"/>
        <v>N/A</v>
      </c>
      <c r="G27" s="36">
        <v>0</v>
      </c>
      <c r="H27" s="44" t="str">
        <f t="shared" si="2"/>
        <v>N/A</v>
      </c>
      <c r="I27" s="12">
        <v>-73.900000000000006</v>
      </c>
      <c r="J27" s="12">
        <v>-100</v>
      </c>
      <c r="K27" s="45" t="s">
        <v>736</v>
      </c>
      <c r="L27" s="9" t="str">
        <f t="shared" si="3"/>
        <v>No</v>
      </c>
    </row>
    <row r="28" spans="1:12" x14ac:dyDescent="0.25">
      <c r="A28" s="58" t="s">
        <v>992</v>
      </c>
      <c r="B28" s="35" t="s">
        <v>213</v>
      </c>
      <c r="C28" s="36">
        <v>172</v>
      </c>
      <c r="D28" s="44" t="str">
        <f t="shared" si="0"/>
        <v>N/A</v>
      </c>
      <c r="E28" s="36">
        <v>104</v>
      </c>
      <c r="F28" s="44" t="str">
        <f t="shared" si="1"/>
        <v>N/A</v>
      </c>
      <c r="G28" s="36">
        <v>87</v>
      </c>
      <c r="H28" s="44" t="str">
        <f t="shared" si="2"/>
        <v>N/A</v>
      </c>
      <c r="I28" s="12">
        <v>-39.5</v>
      </c>
      <c r="J28" s="12">
        <v>-16.3</v>
      </c>
      <c r="K28" s="45" t="s">
        <v>736</v>
      </c>
      <c r="L28" s="9" t="str">
        <f t="shared" si="3"/>
        <v>Yes</v>
      </c>
    </row>
    <row r="29" spans="1:12" x14ac:dyDescent="0.25">
      <c r="A29" s="58" t="s">
        <v>993</v>
      </c>
      <c r="B29" s="35" t="s">
        <v>213</v>
      </c>
      <c r="C29" s="36">
        <v>11</v>
      </c>
      <c r="D29" s="44" t="str">
        <f t="shared" si="0"/>
        <v>N/A</v>
      </c>
      <c r="E29" s="36">
        <v>0</v>
      </c>
      <c r="F29" s="44" t="str">
        <f t="shared" si="1"/>
        <v>N/A</v>
      </c>
      <c r="G29" s="36">
        <v>11</v>
      </c>
      <c r="H29" s="44" t="str">
        <f t="shared" si="2"/>
        <v>N/A</v>
      </c>
      <c r="I29" s="12">
        <v>-100</v>
      </c>
      <c r="J29" s="12" t="s">
        <v>1745</v>
      </c>
      <c r="K29" s="45" t="s">
        <v>736</v>
      </c>
      <c r="L29" s="9" t="str">
        <f t="shared" si="3"/>
        <v>N/A</v>
      </c>
    </row>
    <row r="30" spans="1:12" x14ac:dyDescent="0.25">
      <c r="A30" s="58" t="s">
        <v>106</v>
      </c>
      <c r="B30" s="35" t="s">
        <v>213</v>
      </c>
      <c r="C30" s="36">
        <v>3827</v>
      </c>
      <c r="D30" s="44" t="str">
        <f t="shared" si="0"/>
        <v>N/A</v>
      </c>
      <c r="E30" s="36">
        <v>767</v>
      </c>
      <c r="F30" s="44" t="str">
        <f t="shared" si="1"/>
        <v>N/A</v>
      </c>
      <c r="G30" s="36">
        <v>158</v>
      </c>
      <c r="H30" s="44" t="str">
        <f t="shared" si="2"/>
        <v>N/A</v>
      </c>
      <c r="I30" s="12">
        <v>-80</v>
      </c>
      <c r="J30" s="12">
        <v>-79.400000000000006</v>
      </c>
      <c r="K30" s="45" t="s">
        <v>736</v>
      </c>
      <c r="L30" s="9" t="str">
        <f t="shared" si="3"/>
        <v>No</v>
      </c>
    </row>
    <row r="31" spans="1:12" x14ac:dyDescent="0.25">
      <c r="A31" s="46" t="s">
        <v>994</v>
      </c>
      <c r="B31" s="35" t="s">
        <v>213</v>
      </c>
      <c r="C31" s="36">
        <v>611</v>
      </c>
      <c r="D31" s="44" t="str">
        <f t="shared" si="0"/>
        <v>N/A</v>
      </c>
      <c r="E31" s="36">
        <v>108</v>
      </c>
      <c r="F31" s="44" t="str">
        <f t="shared" si="1"/>
        <v>N/A</v>
      </c>
      <c r="G31" s="36">
        <v>30</v>
      </c>
      <c r="H31" s="44" t="str">
        <f t="shared" si="2"/>
        <v>N/A</v>
      </c>
      <c r="I31" s="12">
        <v>-82.3</v>
      </c>
      <c r="J31" s="12">
        <v>-72.2</v>
      </c>
      <c r="K31" s="45" t="s">
        <v>736</v>
      </c>
      <c r="L31" s="9" t="str">
        <f t="shared" si="3"/>
        <v>No</v>
      </c>
    </row>
    <row r="32" spans="1:12" x14ac:dyDescent="0.25">
      <c r="A32" s="46" t="s">
        <v>995</v>
      </c>
      <c r="B32" s="35" t="s">
        <v>213</v>
      </c>
      <c r="C32" s="36">
        <v>0</v>
      </c>
      <c r="D32" s="44" t="str">
        <f t="shared" si="0"/>
        <v>N/A</v>
      </c>
      <c r="E32" s="36">
        <v>0</v>
      </c>
      <c r="F32" s="44" t="str">
        <f t="shared" si="1"/>
        <v>N/A</v>
      </c>
      <c r="G32" s="36">
        <v>0</v>
      </c>
      <c r="H32" s="44" t="str">
        <f t="shared" si="2"/>
        <v>N/A</v>
      </c>
      <c r="I32" s="12" t="s">
        <v>1745</v>
      </c>
      <c r="J32" s="12" t="s">
        <v>1745</v>
      </c>
      <c r="K32" s="45" t="s">
        <v>736</v>
      </c>
      <c r="L32" s="9" t="str">
        <f t="shared" si="3"/>
        <v>N/A</v>
      </c>
    </row>
    <row r="33" spans="1:12" x14ac:dyDescent="0.25">
      <c r="A33" s="46" t="s">
        <v>996</v>
      </c>
      <c r="B33" s="35" t="s">
        <v>213</v>
      </c>
      <c r="C33" s="36">
        <v>11</v>
      </c>
      <c r="D33" s="44" t="str">
        <f t="shared" si="0"/>
        <v>N/A</v>
      </c>
      <c r="E33" s="36">
        <v>11</v>
      </c>
      <c r="F33" s="44" t="str">
        <f t="shared" si="1"/>
        <v>N/A</v>
      </c>
      <c r="G33" s="36">
        <v>11</v>
      </c>
      <c r="H33" s="44" t="str">
        <f t="shared" si="2"/>
        <v>N/A</v>
      </c>
      <c r="I33" s="12">
        <v>0</v>
      </c>
      <c r="J33" s="12">
        <v>100</v>
      </c>
      <c r="K33" s="45" t="s">
        <v>736</v>
      </c>
      <c r="L33" s="9" t="str">
        <f t="shared" si="3"/>
        <v>No</v>
      </c>
    </row>
    <row r="34" spans="1:12" x14ac:dyDescent="0.25">
      <c r="A34" s="46" t="s">
        <v>997</v>
      </c>
      <c r="B34" s="35" t="s">
        <v>213</v>
      </c>
      <c r="C34" s="36">
        <v>0</v>
      </c>
      <c r="D34" s="44" t="str">
        <f t="shared" si="0"/>
        <v>N/A</v>
      </c>
      <c r="E34" s="36">
        <v>0</v>
      </c>
      <c r="F34" s="44" t="str">
        <f t="shared" si="1"/>
        <v>N/A</v>
      </c>
      <c r="G34" s="36">
        <v>11</v>
      </c>
      <c r="H34" s="44" t="str">
        <f t="shared" si="2"/>
        <v>N/A</v>
      </c>
      <c r="I34" s="12" t="s">
        <v>1745</v>
      </c>
      <c r="J34" s="12" t="s">
        <v>1745</v>
      </c>
      <c r="K34" s="45" t="s">
        <v>736</v>
      </c>
      <c r="L34" s="9" t="str">
        <f t="shared" si="3"/>
        <v>N/A</v>
      </c>
    </row>
    <row r="35" spans="1:12" x14ac:dyDescent="0.25">
      <c r="A35" s="46" t="s">
        <v>998</v>
      </c>
      <c r="B35" s="35" t="s">
        <v>213</v>
      </c>
      <c r="C35" s="36">
        <v>56</v>
      </c>
      <c r="D35" s="44" t="str">
        <f t="shared" si="0"/>
        <v>N/A</v>
      </c>
      <c r="E35" s="36">
        <v>27</v>
      </c>
      <c r="F35" s="44" t="str">
        <f t="shared" si="1"/>
        <v>N/A</v>
      </c>
      <c r="G35" s="36">
        <v>11</v>
      </c>
      <c r="H35" s="44" t="str">
        <f t="shared" si="2"/>
        <v>N/A</v>
      </c>
      <c r="I35" s="12">
        <v>-51.8</v>
      </c>
      <c r="J35" s="12">
        <v>-85.2</v>
      </c>
      <c r="K35" s="45" t="s">
        <v>736</v>
      </c>
      <c r="L35" s="9" t="str">
        <f t="shared" si="3"/>
        <v>No</v>
      </c>
    </row>
    <row r="36" spans="1:12" x14ac:dyDescent="0.25">
      <c r="A36" s="46" t="s">
        <v>999</v>
      </c>
      <c r="B36" s="35" t="s">
        <v>213</v>
      </c>
      <c r="C36" s="36">
        <v>3159</v>
      </c>
      <c r="D36" s="44" t="str">
        <f t="shared" si="0"/>
        <v>N/A</v>
      </c>
      <c r="E36" s="36">
        <v>631</v>
      </c>
      <c r="F36" s="44" t="str">
        <f t="shared" si="1"/>
        <v>N/A</v>
      </c>
      <c r="G36" s="36">
        <v>117</v>
      </c>
      <c r="H36" s="44" t="str">
        <f t="shared" si="2"/>
        <v>N/A</v>
      </c>
      <c r="I36" s="12">
        <v>-80</v>
      </c>
      <c r="J36" s="12">
        <v>-81.5</v>
      </c>
      <c r="K36" s="45" t="s">
        <v>736</v>
      </c>
      <c r="L36" s="9" t="str">
        <f t="shared" si="3"/>
        <v>No</v>
      </c>
    </row>
    <row r="37" spans="1:12" x14ac:dyDescent="0.25">
      <c r="A37" s="46" t="s">
        <v>122</v>
      </c>
      <c r="B37" s="35" t="s">
        <v>213</v>
      </c>
      <c r="C37" s="36">
        <v>11</v>
      </c>
      <c r="D37" s="44" t="str">
        <f t="shared" si="0"/>
        <v>N/A</v>
      </c>
      <c r="E37" s="36">
        <v>11</v>
      </c>
      <c r="F37" s="44" t="str">
        <f t="shared" si="1"/>
        <v>N/A</v>
      </c>
      <c r="G37" s="36">
        <v>11</v>
      </c>
      <c r="H37" s="44" t="str">
        <f t="shared" si="2"/>
        <v>N/A</v>
      </c>
      <c r="I37" s="12">
        <v>-75</v>
      </c>
      <c r="J37" s="12">
        <v>-50</v>
      </c>
      <c r="K37" s="45" t="s">
        <v>736</v>
      </c>
      <c r="L37" s="9" t="str">
        <f t="shared" si="3"/>
        <v>No</v>
      </c>
    </row>
    <row r="38" spans="1:12" x14ac:dyDescent="0.25">
      <c r="A38" s="46" t="s">
        <v>84</v>
      </c>
      <c r="B38" s="35" t="s">
        <v>213</v>
      </c>
      <c r="C38" s="47">
        <v>5100258</v>
      </c>
      <c r="D38" s="44" t="str">
        <f t="shared" si="0"/>
        <v>N/A</v>
      </c>
      <c r="E38" s="47">
        <v>1285519</v>
      </c>
      <c r="F38" s="44" t="str">
        <f t="shared" si="1"/>
        <v>N/A</v>
      </c>
      <c r="G38" s="47">
        <v>996234</v>
      </c>
      <c r="H38" s="44" t="str">
        <f t="shared" si="2"/>
        <v>N/A</v>
      </c>
      <c r="I38" s="12">
        <v>-74.8</v>
      </c>
      <c r="J38" s="12">
        <v>-22.5</v>
      </c>
      <c r="K38" s="45" t="s">
        <v>736</v>
      </c>
      <c r="L38" s="9" t="str">
        <f t="shared" si="3"/>
        <v>Yes</v>
      </c>
    </row>
    <row r="39" spans="1:12" x14ac:dyDescent="0.25">
      <c r="A39" s="46" t="s">
        <v>1288</v>
      </c>
      <c r="B39" s="35" t="s">
        <v>213</v>
      </c>
      <c r="C39" s="47">
        <v>850.32644215000005</v>
      </c>
      <c r="D39" s="44" t="str">
        <f t="shared" si="0"/>
        <v>N/A</v>
      </c>
      <c r="E39" s="47">
        <v>1077.5515507</v>
      </c>
      <c r="F39" s="44" t="str">
        <f t="shared" si="1"/>
        <v>N/A</v>
      </c>
      <c r="G39" s="47">
        <v>2729.4082192000001</v>
      </c>
      <c r="H39" s="44" t="str">
        <f t="shared" si="2"/>
        <v>N/A</v>
      </c>
      <c r="I39" s="12">
        <v>26.72</v>
      </c>
      <c r="J39" s="12">
        <v>153.30000000000001</v>
      </c>
      <c r="K39" s="45" t="s">
        <v>736</v>
      </c>
      <c r="L39" s="9" t="str">
        <f t="shared" si="3"/>
        <v>No</v>
      </c>
    </row>
    <row r="40" spans="1:12" x14ac:dyDescent="0.25">
      <c r="A40" s="46" t="s">
        <v>1289</v>
      </c>
      <c r="B40" s="35" t="s">
        <v>213</v>
      </c>
      <c r="C40" s="47">
        <v>2850.8988261999998</v>
      </c>
      <c r="D40" s="44" t="str">
        <f>IF($B40="N/A","N/A",IF(C40&gt;10,"No",IF(C40&lt;-10,"No","Yes")))</f>
        <v>N/A</v>
      </c>
      <c r="E40" s="47">
        <v>4657.6775361999998</v>
      </c>
      <c r="F40" s="44" t="str">
        <f>IF($B40="N/A","N/A",IF(E40&gt;10,"No",IF(E40&lt;-10,"No","Yes")))</f>
        <v>N/A</v>
      </c>
      <c r="G40" s="47">
        <v>10598.234043</v>
      </c>
      <c r="H40" s="44" t="str">
        <f>IF($B40="N/A","N/A",IF(G40&gt;10,"No",IF(G40&lt;-10,"No","Yes")))</f>
        <v>N/A</v>
      </c>
      <c r="I40" s="12">
        <v>63.38</v>
      </c>
      <c r="J40" s="12">
        <v>127.5</v>
      </c>
      <c r="K40" s="45" t="s">
        <v>736</v>
      </c>
      <c r="L40" s="9" t="str">
        <f>IF(J40="Div by 0", "N/A", IF(K40="N/A","N/A", IF(J40&gt;VALUE(MID(K40,1,2)), "No", IF(J40&lt;-1*VALUE(MID(K40,1,2)), "No", "Yes"))))</f>
        <v>No</v>
      </c>
    </row>
    <row r="41" spans="1:12" x14ac:dyDescent="0.25">
      <c r="A41" s="46" t="s">
        <v>107</v>
      </c>
      <c r="B41" s="35" t="s">
        <v>213</v>
      </c>
      <c r="C41" s="47">
        <v>106669</v>
      </c>
      <c r="D41" s="44" t="str">
        <f t="shared" ref="D41:D44" si="4">IF($B41="N/A","N/A",IF(C41&gt;10,"No",IF(C41&lt;-10,"No","Yes")))</f>
        <v>N/A</v>
      </c>
      <c r="E41" s="47">
        <v>150435</v>
      </c>
      <c r="F41" s="44" t="str">
        <f t="shared" ref="F41:F44" si="5">IF($B41="N/A","N/A",IF(E41&gt;10,"No",IF(E41&lt;-10,"No","Yes")))</f>
        <v>N/A</v>
      </c>
      <c r="G41" s="47">
        <v>112810</v>
      </c>
      <c r="H41" s="44" t="str">
        <f t="shared" ref="H41:H44" si="6">IF($B41="N/A","N/A",IF(G41&gt;10,"No",IF(G41&lt;-10,"No","Yes")))</f>
        <v>N/A</v>
      </c>
      <c r="I41" s="12">
        <v>41.03</v>
      </c>
      <c r="J41" s="12">
        <v>-25</v>
      </c>
      <c r="K41" s="45" t="s">
        <v>736</v>
      </c>
      <c r="L41" s="9" t="str">
        <f t="shared" ref="L41:L43" si="7">IF(J41="Div by 0", "N/A", IF(K41="N/A","N/A", IF(J41&gt;VALUE(MID(K41,1,2)), "No", IF(J41&lt;-1*VALUE(MID(K41,1,2)), "No", "Yes"))))</f>
        <v>Yes</v>
      </c>
    </row>
    <row r="42" spans="1:12" x14ac:dyDescent="0.25">
      <c r="A42" s="46" t="s">
        <v>158</v>
      </c>
      <c r="B42" s="48" t="s">
        <v>217</v>
      </c>
      <c r="C42" s="1">
        <v>370</v>
      </c>
      <c r="D42" s="44" t="str">
        <f>IF($B42="N/A","N/A",IF(C42&gt;0,"No",IF(C42&lt;0,"No","Yes")))</f>
        <v>No</v>
      </c>
      <c r="E42" s="1">
        <v>238</v>
      </c>
      <c r="F42" s="44" t="str">
        <f>IF($B42="N/A","N/A",IF(E42&gt;0,"No",IF(E42&lt;0,"No","Yes")))</f>
        <v>No</v>
      </c>
      <c r="G42" s="1">
        <v>51</v>
      </c>
      <c r="H42" s="44" t="str">
        <f>IF($B42="N/A","N/A",IF(G42&gt;0,"No",IF(G42&lt;0,"No","Yes")))</f>
        <v>No</v>
      </c>
      <c r="I42" s="12">
        <v>-35.700000000000003</v>
      </c>
      <c r="J42" s="12">
        <v>-78.599999999999994</v>
      </c>
      <c r="K42" s="45" t="s">
        <v>736</v>
      </c>
      <c r="L42" s="9" t="str">
        <f t="shared" si="7"/>
        <v>No</v>
      </c>
    </row>
    <row r="43" spans="1:12" x14ac:dyDescent="0.25">
      <c r="A43" s="46" t="s">
        <v>156</v>
      </c>
      <c r="B43" s="35" t="s">
        <v>213</v>
      </c>
      <c r="C43" s="47">
        <v>106669</v>
      </c>
      <c r="D43" s="44" t="str">
        <f t="shared" si="4"/>
        <v>N/A</v>
      </c>
      <c r="E43" s="47">
        <v>150435</v>
      </c>
      <c r="F43" s="44" t="str">
        <f t="shared" si="5"/>
        <v>N/A</v>
      </c>
      <c r="G43" s="47">
        <v>112810</v>
      </c>
      <c r="H43" s="44" t="str">
        <f t="shared" si="6"/>
        <v>N/A</v>
      </c>
      <c r="I43" s="12">
        <v>41.03</v>
      </c>
      <c r="J43" s="12">
        <v>-25</v>
      </c>
      <c r="K43" s="45" t="s">
        <v>736</v>
      </c>
      <c r="L43" s="9" t="str">
        <f t="shared" si="7"/>
        <v>Yes</v>
      </c>
    </row>
    <row r="44" spans="1:12" x14ac:dyDescent="0.25">
      <c r="A44" s="46" t="s">
        <v>1290</v>
      </c>
      <c r="B44" s="35" t="s">
        <v>213</v>
      </c>
      <c r="C44" s="47">
        <v>288.29459458999997</v>
      </c>
      <c r="D44" s="44" t="str">
        <f t="shared" si="4"/>
        <v>N/A</v>
      </c>
      <c r="E44" s="47">
        <v>632.07983192999995</v>
      </c>
      <c r="F44" s="44" t="str">
        <f t="shared" si="5"/>
        <v>N/A</v>
      </c>
      <c r="G44" s="47">
        <v>2211.9607842999999</v>
      </c>
      <c r="H44" s="44" t="str">
        <f t="shared" si="6"/>
        <v>N/A</v>
      </c>
      <c r="I44" s="12">
        <v>119.2</v>
      </c>
      <c r="J44" s="12">
        <v>249.9</v>
      </c>
      <c r="K44" s="45" t="s">
        <v>736</v>
      </c>
      <c r="L44" s="9" t="str">
        <f>IF(J44="Div by 0", "N/A", IF(OR(J44="N/A",K44="N/A"),"N/A", IF(J44&gt;VALUE(MID(K44,1,2)), "No", IF(J44&lt;-1*VALUE(MID(K44,1,2)), "No", "Yes"))))</f>
        <v>No</v>
      </c>
    </row>
    <row r="45" spans="1:12" x14ac:dyDescent="0.25">
      <c r="A45" s="46" t="s">
        <v>1291</v>
      </c>
      <c r="B45" s="35" t="s">
        <v>213</v>
      </c>
      <c r="C45" s="47">
        <v>2446.0909090999999</v>
      </c>
      <c r="D45" s="44" t="str">
        <f t="shared" ref="D45:D71" si="8">IF($B45="N/A","N/A",IF(C45&gt;10,"No",IF(C45&lt;-10,"No","Yes")))</f>
        <v>N/A</v>
      </c>
      <c r="E45" s="47">
        <v>2786.125</v>
      </c>
      <c r="F45" s="44" t="str">
        <f t="shared" ref="F45:F71" si="9">IF($B45="N/A","N/A",IF(E45&gt;10,"No",IF(E45&lt;-10,"No","Yes")))</f>
        <v>N/A</v>
      </c>
      <c r="G45" s="47">
        <v>3194.2</v>
      </c>
      <c r="H45" s="44" t="str">
        <f t="shared" ref="H45:H71" si="10">IF($B45="N/A","N/A",IF(G45&gt;10,"No",IF(G45&lt;-10,"No","Yes")))</f>
        <v>N/A</v>
      </c>
      <c r="I45" s="12">
        <v>13.9</v>
      </c>
      <c r="J45" s="12">
        <v>14.65</v>
      </c>
      <c r="K45" s="45" t="s">
        <v>736</v>
      </c>
      <c r="L45" s="9" t="str">
        <f t="shared" ref="L45:L71" si="11">IF(J45="Div by 0", "N/A", IF(K45="N/A","N/A", IF(J45&gt;VALUE(MID(K45,1,2)), "No", IF(J45&lt;-1*VALUE(MID(K45,1,2)), "No", "Yes"))))</f>
        <v>Yes</v>
      </c>
    </row>
    <row r="46" spans="1:12" x14ac:dyDescent="0.25">
      <c r="A46" s="46" t="s">
        <v>1292</v>
      </c>
      <c r="B46" s="35" t="s">
        <v>213</v>
      </c>
      <c r="C46" s="47">
        <v>264.5</v>
      </c>
      <c r="D46" s="44" t="str">
        <f t="shared" si="8"/>
        <v>N/A</v>
      </c>
      <c r="E46" s="47">
        <v>0</v>
      </c>
      <c r="F46" s="44" t="str">
        <f t="shared" si="9"/>
        <v>N/A</v>
      </c>
      <c r="G46" s="47" t="s">
        <v>1745</v>
      </c>
      <c r="H46" s="44" t="str">
        <f t="shared" si="10"/>
        <v>N/A</v>
      </c>
      <c r="I46" s="12">
        <v>-100</v>
      </c>
      <c r="J46" s="12" t="s">
        <v>1745</v>
      </c>
      <c r="K46" s="45" t="s">
        <v>736</v>
      </c>
      <c r="L46" s="9" t="str">
        <f t="shared" si="11"/>
        <v>N/A</v>
      </c>
    </row>
    <row r="47" spans="1:12" x14ac:dyDescent="0.25">
      <c r="A47" s="46" t="s">
        <v>1293</v>
      </c>
      <c r="B47" s="35" t="s">
        <v>213</v>
      </c>
      <c r="C47" s="47">
        <v>1447.5</v>
      </c>
      <c r="D47" s="44" t="str">
        <f t="shared" si="8"/>
        <v>N/A</v>
      </c>
      <c r="E47" s="47">
        <v>6614</v>
      </c>
      <c r="F47" s="44" t="str">
        <f t="shared" si="9"/>
        <v>N/A</v>
      </c>
      <c r="G47" s="47">
        <v>4557</v>
      </c>
      <c r="H47" s="44" t="str">
        <f t="shared" si="10"/>
        <v>N/A</v>
      </c>
      <c r="I47" s="12">
        <v>356.9</v>
      </c>
      <c r="J47" s="12">
        <v>-31.1</v>
      </c>
      <c r="K47" s="45" t="s">
        <v>736</v>
      </c>
      <c r="L47" s="9" t="str">
        <f t="shared" si="11"/>
        <v>No</v>
      </c>
    </row>
    <row r="48" spans="1:12" x14ac:dyDescent="0.25">
      <c r="A48" s="46" t="s">
        <v>1294</v>
      </c>
      <c r="B48" s="35" t="s">
        <v>213</v>
      </c>
      <c r="C48" s="47">
        <v>3354.7142856999999</v>
      </c>
      <c r="D48" s="44" t="str">
        <f t="shared" si="8"/>
        <v>N/A</v>
      </c>
      <c r="E48" s="47">
        <v>3163.6666667</v>
      </c>
      <c r="F48" s="44" t="str">
        <f t="shared" si="9"/>
        <v>N/A</v>
      </c>
      <c r="G48" s="47">
        <v>3096.8571428999999</v>
      </c>
      <c r="H48" s="44" t="str">
        <f t="shared" si="10"/>
        <v>N/A</v>
      </c>
      <c r="I48" s="12">
        <v>-5.69</v>
      </c>
      <c r="J48" s="12">
        <v>-2.11</v>
      </c>
      <c r="K48" s="45" t="s">
        <v>736</v>
      </c>
      <c r="L48" s="9" t="str">
        <f t="shared" si="11"/>
        <v>Yes</v>
      </c>
    </row>
    <row r="49" spans="1:12" x14ac:dyDescent="0.25">
      <c r="A49" s="46" t="s">
        <v>1295</v>
      </c>
      <c r="B49" s="35" t="s">
        <v>213</v>
      </c>
      <c r="C49" s="47" t="s">
        <v>1745</v>
      </c>
      <c r="D49" s="44" t="str">
        <f t="shared" si="8"/>
        <v>N/A</v>
      </c>
      <c r="E49" s="47" t="s">
        <v>1745</v>
      </c>
      <c r="F49" s="44" t="str">
        <f t="shared" si="9"/>
        <v>N/A</v>
      </c>
      <c r="G49" s="47" t="s">
        <v>1745</v>
      </c>
      <c r="H49" s="44" t="str">
        <f t="shared" si="10"/>
        <v>N/A</v>
      </c>
      <c r="I49" s="12" t="s">
        <v>1745</v>
      </c>
      <c r="J49" s="12" t="s">
        <v>1745</v>
      </c>
      <c r="K49" s="45" t="s">
        <v>736</v>
      </c>
      <c r="L49" s="9" t="str">
        <f t="shared" si="11"/>
        <v>N/A</v>
      </c>
    </row>
    <row r="50" spans="1:12" x14ac:dyDescent="0.25">
      <c r="A50" s="46" t="s">
        <v>1296</v>
      </c>
      <c r="B50" s="35" t="s">
        <v>213</v>
      </c>
      <c r="C50" s="47" t="s">
        <v>1745</v>
      </c>
      <c r="D50" s="44" t="str">
        <f t="shared" si="8"/>
        <v>N/A</v>
      </c>
      <c r="E50" s="47" t="s">
        <v>1745</v>
      </c>
      <c r="F50" s="44" t="str">
        <f t="shared" si="9"/>
        <v>N/A</v>
      </c>
      <c r="G50" s="47" t="s">
        <v>1745</v>
      </c>
      <c r="H50" s="44" t="str">
        <f t="shared" si="10"/>
        <v>N/A</v>
      </c>
      <c r="I50" s="12" t="s">
        <v>1745</v>
      </c>
      <c r="J50" s="12" t="s">
        <v>1745</v>
      </c>
      <c r="K50" s="45" t="s">
        <v>736</v>
      </c>
      <c r="L50" s="9" t="str">
        <f t="shared" si="11"/>
        <v>N/A</v>
      </c>
    </row>
    <row r="51" spans="1:12" x14ac:dyDescent="0.25">
      <c r="A51" s="46" t="s">
        <v>1297</v>
      </c>
      <c r="B51" s="35" t="s">
        <v>213</v>
      </c>
      <c r="C51" s="47">
        <v>7318.8644068000003</v>
      </c>
      <c r="D51" s="44" t="str">
        <f t="shared" si="8"/>
        <v>N/A</v>
      </c>
      <c r="E51" s="47">
        <v>4970.5</v>
      </c>
      <c r="F51" s="44" t="str">
        <f t="shared" si="9"/>
        <v>N/A</v>
      </c>
      <c r="G51" s="47">
        <v>9016.3939394000008</v>
      </c>
      <c r="H51" s="44" t="str">
        <f t="shared" si="10"/>
        <v>N/A</v>
      </c>
      <c r="I51" s="12">
        <v>-32.1</v>
      </c>
      <c r="J51" s="12">
        <v>81.400000000000006</v>
      </c>
      <c r="K51" s="45" t="s">
        <v>736</v>
      </c>
      <c r="L51" s="9" t="str">
        <f t="shared" si="11"/>
        <v>No</v>
      </c>
    </row>
    <row r="52" spans="1:12" x14ac:dyDescent="0.25">
      <c r="A52" s="46" t="s">
        <v>1298</v>
      </c>
      <c r="B52" s="35" t="s">
        <v>213</v>
      </c>
      <c r="C52" s="47">
        <v>9427.0526315999996</v>
      </c>
      <c r="D52" s="44" t="str">
        <f t="shared" si="8"/>
        <v>N/A</v>
      </c>
      <c r="E52" s="47">
        <v>17453.416667000001</v>
      </c>
      <c r="F52" s="44" t="str">
        <f t="shared" si="9"/>
        <v>N/A</v>
      </c>
      <c r="G52" s="47">
        <v>702.11111111000002</v>
      </c>
      <c r="H52" s="44" t="str">
        <f t="shared" si="10"/>
        <v>N/A</v>
      </c>
      <c r="I52" s="12">
        <v>85.14</v>
      </c>
      <c r="J52" s="12">
        <v>-96</v>
      </c>
      <c r="K52" s="45" t="s">
        <v>736</v>
      </c>
      <c r="L52" s="9" t="str">
        <f t="shared" si="11"/>
        <v>No</v>
      </c>
    </row>
    <row r="53" spans="1:12" x14ac:dyDescent="0.25">
      <c r="A53" s="46" t="s">
        <v>1299</v>
      </c>
      <c r="B53" s="35" t="s">
        <v>213</v>
      </c>
      <c r="C53" s="47">
        <v>9595.3636363999995</v>
      </c>
      <c r="D53" s="44" t="str">
        <f t="shared" si="8"/>
        <v>N/A</v>
      </c>
      <c r="E53" s="47">
        <v>2482.8333333</v>
      </c>
      <c r="F53" s="44" t="str">
        <f t="shared" si="9"/>
        <v>N/A</v>
      </c>
      <c r="G53" s="47">
        <v>36716.199999999997</v>
      </c>
      <c r="H53" s="44" t="str">
        <f t="shared" si="10"/>
        <v>N/A</v>
      </c>
      <c r="I53" s="12">
        <v>-74.099999999999994</v>
      </c>
      <c r="J53" s="12">
        <v>1379</v>
      </c>
      <c r="K53" s="45" t="s">
        <v>736</v>
      </c>
      <c r="L53" s="9" t="str">
        <f t="shared" si="11"/>
        <v>No</v>
      </c>
    </row>
    <row r="54" spans="1:12" x14ac:dyDescent="0.25">
      <c r="A54" s="46" t="s">
        <v>1300</v>
      </c>
      <c r="B54" s="35" t="s">
        <v>213</v>
      </c>
      <c r="C54" s="47">
        <v>8474.8235294000006</v>
      </c>
      <c r="D54" s="44" t="str">
        <f t="shared" si="8"/>
        <v>N/A</v>
      </c>
      <c r="E54" s="47">
        <v>1367.625</v>
      </c>
      <c r="F54" s="44" t="str">
        <f t="shared" si="9"/>
        <v>N/A</v>
      </c>
      <c r="G54" s="47">
        <v>7902.0769231000004</v>
      </c>
      <c r="H54" s="44" t="str">
        <f t="shared" si="10"/>
        <v>N/A</v>
      </c>
      <c r="I54" s="12">
        <v>-83.9</v>
      </c>
      <c r="J54" s="12">
        <v>477.8</v>
      </c>
      <c r="K54" s="45" t="s">
        <v>736</v>
      </c>
      <c r="L54" s="9" t="str">
        <f t="shared" si="11"/>
        <v>No</v>
      </c>
    </row>
    <row r="55" spans="1:12" x14ac:dyDescent="0.25">
      <c r="A55" s="46" t="s">
        <v>1677</v>
      </c>
      <c r="B55" s="35" t="s">
        <v>213</v>
      </c>
      <c r="C55" s="47" t="s">
        <v>1745</v>
      </c>
      <c r="D55" s="44" t="str">
        <f t="shared" si="8"/>
        <v>N/A</v>
      </c>
      <c r="E55" s="47" t="s">
        <v>1745</v>
      </c>
      <c r="F55" s="44" t="str">
        <f t="shared" si="9"/>
        <v>N/A</v>
      </c>
      <c r="G55" s="47">
        <v>4914</v>
      </c>
      <c r="H55" s="44" t="str">
        <f t="shared" si="10"/>
        <v>N/A</v>
      </c>
      <c r="I55" s="12" t="s">
        <v>1745</v>
      </c>
      <c r="J55" s="12" t="s">
        <v>1745</v>
      </c>
      <c r="K55" s="45" t="s">
        <v>736</v>
      </c>
      <c r="L55" s="9" t="str">
        <f t="shared" si="11"/>
        <v>N/A</v>
      </c>
    </row>
    <row r="56" spans="1:12" x14ac:dyDescent="0.25">
      <c r="A56" s="46" t="s">
        <v>1301</v>
      </c>
      <c r="B56" s="35" t="s">
        <v>213</v>
      </c>
      <c r="C56" s="47">
        <v>256.5</v>
      </c>
      <c r="D56" s="44" t="str">
        <f t="shared" si="8"/>
        <v>N/A</v>
      </c>
      <c r="E56" s="47">
        <v>130.5</v>
      </c>
      <c r="F56" s="44" t="str">
        <f t="shared" si="9"/>
        <v>N/A</v>
      </c>
      <c r="G56" s="47">
        <v>0</v>
      </c>
      <c r="H56" s="44" t="str">
        <f t="shared" si="10"/>
        <v>N/A</v>
      </c>
      <c r="I56" s="12">
        <v>-49.1</v>
      </c>
      <c r="J56" s="12">
        <v>-100</v>
      </c>
      <c r="K56" s="45" t="s">
        <v>736</v>
      </c>
      <c r="L56" s="9" t="str">
        <f t="shared" si="11"/>
        <v>No</v>
      </c>
    </row>
    <row r="57" spans="1:12" x14ac:dyDescent="0.25">
      <c r="A57" s="46" t="s">
        <v>1678</v>
      </c>
      <c r="B57" s="35" t="s">
        <v>213</v>
      </c>
      <c r="C57" s="47">
        <v>496.86863398000003</v>
      </c>
      <c r="D57" s="44" t="str">
        <f t="shared" si="8"/>
        <v>N/A</v>
      </c>
      <c r="E57" s="47">
        <v>808.18715083999996</v>
      </c>
      <c r="F57" s="44" t="str">
        <f t="shared" si="9"/>
        <v>N/A</v>
      </c>
      <c r="G57" s="47">
        <v>2813.0943395999998</v>
      </c>
      <c r="H57" s="44" t="str">
        <f t="shared" si="10"/>
        <v>N/A</v>
      </c>
      <c r="I57" s="12">
        <v>62.66</v>
      </c>
      <c r="J57" s="12">
        <v>248.1</v>
      </c>
      <c r="K57" s="45" t="s">
        <v>736</v>
      </c>
      <c r="L57" s="9" t="str">
        <f t="shared" si="11"/>
        <v>No</v>
      </c>
    </row>
    <row r="58" spans="1:12" x14ac:dyDescent="0.25">
      <c r="A58" s="46" t="s">
        <v>1302</v>
      </c>
      <c r="B58" s="35" t="s">
        <v>213</v>
      </c>
      <c r="C58" s="47">
        <v>429.79393938999999</v>
      </c>
      <c r="D58" s="44" t="str">
        <f t="shared" si="8"/>
        <v>N/A</v>
      </c>
      <c r="E58" s="47">
        <v>139.78571428999999</v>
      </c>
      <c r="F58" s="44" t="str">
        <f t="shared" si="9"/>
        <v>N/A</v>
      </c>
      <c r="G58" s="47">
        <v>211.82499999999999</v>
      </c>
      <c r="H58" s="44" t="str">
        <f t="shared" si="10"/>
        <v>N/A</v>
      </c>
      <c r="I58" s="12">
        <v>-67.5</v>
      </c>
      <c r="J58" s="12">
        <v>51.54</v>
      </c>
      <c r="K58" s="45" t="s">
        <v>736</v>
      </c>
      <c r="L58" s="9" t="str">
        <f t="shared" si="11"/>
        <v>No</v>
      </c>
    </row>
    <row r="59" spans="1:12" ht="12" customHeight="1" x14ac:dyDescent="0.25">
      <c r="A59" s="46" t="s">
        <v>1679</v>
      </c>
      <c r="B59" s="35" t="s">
        <v>213</v>
      </c>
      <c r="C59" s="47" t="s">
        <v>1745</v>
      </c>
      <c r="D59" s="44" t="str">
        <f t="shared" si="8"/>
        <v>N/A</v>
      </c>
      <c r="E59" s="47" t="s">
        <v>1745</v>
      </c>
      <c r="F59" s="44" t="str">
        <f t="shared" si="9"/>
        <v>N/A</v>
      </c>
      <c r="G59" s="47" t="s">
        <v>1745</v>
      </c>
      <c r="H59" s="44" t="str">
        <f t="shared" si="10"/>
        <v>N/A</v>
      </c>
      <c r="I59" s="12" t="s">
        <v>1745</v>
      </c>
      <c r="J59" s="12" t="s">
        <v>1745</v>
      </c>
      <c r="K59" s="45" t="s">
        <v>736</v>
      </c>
      <c r="L59" s="9" t="str">
        <f t="shared" si="11"/>
        <v>N/A</v>
      </c>
    </row>
    <row r="60" spans="1:12" x14ac:dyDescent="0.25">
      <c r="A60" s="46" t="s">
        <v>1680</v>
      </c>
      <c r="B60" s="35" t="s">
        <v>213</v>
      </c>
      <c r="C60" s="47" t="s">
        <v>1745</v>
      </c>
      <c r="D60" s="44" t="str">
        <f t="shared" si="8"/>
        <v>N/A</v>
      </c>
      <c r="E60" s="47" t="s">
        <v>1745</v>
      </c>
      <c r="F60" s="44" t="str">
        <f t="shared" si="9"/>
        <v>N/A</v>
      </c>
      <c r="G60" s="47" t="s">
        <v>1745</v>
      </c>
      <c r="H60" s="44" t="str">
        <f t="shared" si="10"/>
        <v>N/A</v>
      </c>
      <c r="I60" s="12" t="s">
        <v>1745</v>
      </c>
      <c r="J60" s="12" t="s">
        <v>1745</v>
      </c>
      <c r="K60" s="45" t="s">
        <v>736</v>
      </c>
      <c r="L60" s="9" t="str">
        <f t="shared" si="11"/>
        <v>N/A</v>
      </c>
    </row>
    <row r="61" spans="1:12" x14ac:dyDescent="0.25">
      <c r="A61" s="3" t="s">
        <v>1681</v>
      </c>
      <c r="B61" s="35" t="s">
        <v>213</v>
      </c>
      <c r="C61" s="47">
        <v>409.02572347</v>
      </c>
      <c r="D61" s="44" t="str">
        <f t="shared" si="8"/>
        <v>N/A</v>
      </c>
      <c r="E61" s="47">
        <v>260.37804877999997</v>
      </c>
      <c r="F61" s="44" t="str">
        <f t="shared" si="9"/>
        <v>N/A</v>
      </c>
      <c r="G61" s="47">
        <v>599.96774194</v>
      </c>
      <c r="H61" s="44" t="str">
        <f t="shared" si="10"/>
        <v>N/A</v>
      </c>
      <c r="I61" s="12">
        <v>-36.299999999999997</v>
      </c>
      <c r="J61" s="12">
        <v>130.4</v>
      </c>
      <c r="K61" s="45" t="s">
        <v>736</v>
      </c>
      <c r="L61" s="9" t="str">
        <f t="shared" si="11"/>
        <v>No</v>
      </c>
    </row>
    <row r="62" spans="1:12" x14ac:dyDescent="0.25">
      <c r="A62" s="3" t="s">
        <v>1682</v>
      </c>
      <c r="B62" s="35" t="s">
        <v>213</v>
      </c>
      <c r="C62" s="47">
        <v>71.52173913</v>
      </c>
      <c r="D62" s="44" t="str">
        <f t="shared" si="8"/>
        <v>N/A</v>
      </c>
      <c r="E62" s="47">
        <v>126</v>
      </c>
      <c r="F62" s="44" t="str">
        <f t="shared" si="9"/>
        <v>N/A</v>
      </c>
      <c r="G62" s="47" t="s">
        <v>1745</v>
      </c>
      <c r="H62" s="44" t="str">
        <f t="shared" si="10"/>
        <v>N/A</v>
      </c>
      <c r="I62" s="12">
        <v>76.17</v>
      </c>
      <c r="J62" s="12" t="s">
        <v>1745</v>
      </c>
      <c r="K62" s="45" t="s">
        <v>736</v>
      </c>
      <c r="L62" s="9" t="str">
        <f t="shared" si="11"/>
        <v>N/A</v>
      </c>
    </row>
    <row r="63" spans="1:12" x14ac:dyDescent="0.25">
      <c r="A63" s="3" t="s">
        <v>1683</v>
      </c>
      <c r="B63" s="35" t="s">
        <v>213</v>
      </c>
      <c r="C63" s="47">
        <v>1452.2325581</v>
      </c>
      <c r="D63" s="44" t="str">
        <f t="shared" si="8"/>
        <v>N/A</v>
      </c>
      <c r="E63" s="47">
        <v>2251.2596153999998</v>
      </c>
      <c r="F63" s="44" t="str">
        <f t="shared" si="9"/>
        <v>N/A</v>
      </c>
      <c r="G63" s="47">
        <v>4830</v>
      </c>
      <c r="H63" s="44" t="str">
        <f t="shared" si="10"/>
        <v>N/A</v>
      </c>
      <c r="I63" s="12">
        <v>55.02</v>
      </c>
      <c r="J63" s="12">
        <v>114.5</v>
      </c>
      <c r="K63" s="45" t="s">
        <v>736</v>
      </c>
      <c r="L63" s="9" t="str">
        <f t="shared" si="11"/>
        <v>No</v>
      </c>
    </row>
    <row r="64" spans="1:12" x14ac:dyDescent="0.25">
      <c r="A64" s="3" t="s">
        <v>1684</v>
      </c>
      <c r="B64" s="35" t="s">
        <v>213</v>
      </c>
      <c r="C64" s="47">
        <v>0</v>
      </c>
      <c r="D64" s="44" t="str">
        <f t="shared" si="8"/>
        <v>N/A</v>
      </c>
      <c r="E64" s="47" t="s">
        <v>1745</v>
      </c>
      <c r="F64" s="44" t="str">
        <f t="shared" si="9"/>
        <v>N/A</v>
      </c>
      <c r="G64" s="47">
        <v>0</v>
      </c>
      <c r="H64" s="44" t="str">
        <f t="shared" si="10"/>
        <v>N/A</v>
      </c>
      <c r="I64" s="12" t="s">
        <v>1745</v>
      </c>
      <c r="J64" s="12" t="s">
        <v>1745</v>
      </c>
      <c r="K64" s="45" t="s">
        <v>736</v>
      </c>
      <c r="L64" s="9" t="str">
        <f t="shared" si="11"/>
        <v>N/A</v>
      </c>
    </row>
    <row r="65" spans="1:12" x14ac:dyDescent="0.25">
      <c r="A65" s="3" t="s">
        <v>1685</v>
      </c>
      <c r="B65" s="35" t="s">
        <v>213</v>
      </c>
      <c r="C65" s="47">
        <v>940.06192840000006</v>
      </c>
      <c r="D65" s="44" t="str">
        <f t="shared" si="8"/>
        <v>N/A</v>
      </c>
      <c r="E65" s="47">
        <v>903.70795306000002</v>
      </c>
      <c r="F65" s="44" t="str">
        <f t="shared" si="9"/>
        <v>N/A</v>
      </c>
      <c r="G65" s="47">
        <v>1287.9620253000001</v>
      </c>
      <c r="H65" s="44" t="str">
        <f t="shared" si="10"/>
        <v>N/A</v>
      </c>
      <c r="I65" s="12">
        <v>-3.87</v>
      </c>
      <c r="J65" s="12">
        <v>42.52</v>
      </c>
      <c r="K65" s="45" t="s">
        <v>736</v>
      </c>
      <c r="L65" s="9" t="str">
        <f t="shared" si="11"/>
        <v>No</v>
      </c>
    </row>
    <row r="66" spans="1:12" x14ac:dyDescent="0.25">
      <c r="A66" s="3" t="s">
        <v>1686</v>
      </c>
      <c r="B66" s="35" t="s">
        <v>213</v>
      </c>
      <c r="C66" s="47">
        <v>454.48117839999998</v>
      </c>
      <c r="D66" s="44" t="str">
        <f t="shared" si="8"/>
        <v>N/A</v>
      </c>
      <c r="E66" s="47">
        <v>386.30555556000002</v>
      </c>
      <c r="F66" s="44" t="str">
        <f t="shared" si="9"/>
        <v>N/A</v>
      </c>
      <c r="G66" s="47">
        <v>89.9</v>
      </c>
      <c r="H66" s="44" t="str">
        <f t="shared" si="10"/>
        <v>N/A</v>
      </c>
      <c r="I66" s="12">
        <v>-15</v>
      </c>
      <c r="J66" s="12">
        <v>-76.7</v>
      </c>
      <c r="K66" s="45" t="s">
        <v>736</v>
      </c>
      <c r="L66" s="9" t="str">
        <f t="shared" si="11"/>
        <v>No</v>
      </c>
    </row>
    <row r="67" spans="1:12" x14ac:dyDescent="0.25">
      <c r="A67" s="3" t="s">
        <v>1687</v>
      </c>
      <c r="B67" s="35" t="s">
        <v>213</v>
      </c>
      <c r="C67" s="47" t="s">
        <v>1745</v>
      </c>
      <c r="D67" s="44" t="str">
        <f t="shared" si="8"/>
        <v>N/A</v>
      </c>
      <c r="E67" s="47" t="s">
        <v>1745</v>
      </c>
      <c r="F67" s="44" t="str">
        <f t="shared" si="9"/>
        <v>N/A</v>
      </c>
      <c r="G67" s="47" t="s">
        <v>1745</v>
      </c>
      <c r="H67" s="44" t="str">
        <f t="shared" si="10"/>
        <v>N/A</v>
      </c>
      <c r="I67" s="12" t="s">
        <v>1745</v>
      </c>
      <c r="J67" s="12" t="s">
        <v>1745</v>
      </c>
      <c r="K67" s="45" t="s">
        <v>736</v>
      </c>
      <c r="L67" s="9" t="str">
        <f t="shared" si="11"/>
        <v>N/A</v>
      </c>
    </row>
    <row r="68" spans="1:12" x14ac:dyDescent="0.25">
      <c r="A68" s="2" t="s">
        <v>1688</v>
      </c>
      <c r="B68" s="35" t="s">
        <v>213</v>
      </c>
      <c r="C68" s="47">
        <v>2058</v>
      </c>
      <c r="D68" s="44" t="str">
        <f t="shared" si="8"/>
        <v>N/A</v>
      </c>
      <c r="E68" s="47">
        <v>0</v>
      </c>
      <c r="F68" s="44" t="str">
        <f t="shared" si="9"/>
        <v>N/A</v>
      </c>
      <c r="G68" s="47">
        <v>5116.5</v>
      </c>
      <c r="H68" s="44" t="str">
        <f t="shared" si="10"/>
        <v>N/A</v>
      </c>
      <c r="I68" s="12">
        <v>-100</v>
      </c>
      <c r="J68" s="12" t="s">
        <v>1745</v>
      </c>
      <c r="K68" s="45" t="s">
        <v>736</v>
      </c>
      <c r="L68" s="9" t="str">
        <f t="shared" si="11"/>
        <v>N/A</v>
      </c>
    </row>
    <row r="69" spans="1:12" x14ac:dyDescent="0.25">
      <c r="A69" s="2" t="s">
        <v>1689</v>
      </c>
      <c r="B69" s="35" t="s">
        <v>213</v>
      </c>
      <c r="C69" s="47" t="s">
        <v>1745</v>
      </c>
      <c r="D69" s="44" t="str">
        <f t="shared" si="8"/>
        <v>N/A</v>
      </c>
      <c r="E69" s="47" t="s">
        <v>1745</v>
      </c>
      <c r="F69" s="44" t="str">
        <f t="shared" si="9"/>
        <v>N/A</v>
      </c>
      <c r="G69" s="47">
        <v>302.8</v>
      </c>
      <c r="H69" s="44" t="str">
        <f t="shared" si="10"/>
        <v>N/A</v>
      </c>
      <c r="I69" s="12" t="s">
        <v>1745</v>
      </c>
      <c r="J69" s="12" t="s">
        <v>1745</v>
      </c>
      <c r="K69" s="45" t="s">
        <v>736</v>
      </c>
      <c r="L69" s="9" t="str">
        <f t="shared" si="11"/>
        <v>N/A</v>
      </c>
    </row>
    <row r="70" spans="1:12" x14ac:dyDescent="0.25">
      <c r="A70" s="46" t="s">
        <v>1690</v>
      </c>
      <c r="B70" s="35" t="s">
        <v>213</v>
      </c>
      <c r="C70" s="47">
        <v>34.071428570999998</v>
      </c>
      <c r="D70" s="44" t="str">
        <f t="shared" si="8"/>
        <v>N/A</v>
      </c>
      <c r="E70" s="47">
        <v>0</v>
      </c>
      <c r="F70" s="44" t="str">
        <f t="shared" si="9"/>
        <v>N/A</v>
      </c>
      <c r="G70" s="47">
        <v>0</v>
      </c>
      <c r="H70" s="44" t="str">
        <f t="shared" si="10"/>
        <v>N/A</v>
      </c>
      <c r="I70" s="12">
        <v>-100</v>
      </c>
      <c r="J70" s="12" t="s">
        <v>1745</v>
      </c>
      <c r="K70" s="45" t="s">
        <v>736</v>
      </c>
      <c r="L70" s="9" t="str">
        <f t="shared" si="11"/>
        <v>N/A</v>
      </c>
    </row>
    <row r="71" spans="1:12" x14ac:dyDescent="0.25">
      <c r="A71" s="46" t="s">
        <v>1691</v>
      </c>
      <c r="B71" s="35" t="s">
        <v>213</v>
      </c>
      <c r="C71" s="47">
        <v>1049.6875594000001</v>
      </c>
      <c r="D71" s="44" t="str">
        <f t="shared" si="8"/>
        <v>N/A</v>
      </c>
      <c r="E71" s="47">
        <v>1032.3660855999999</v>
      </c>
      <c r="F71" s="44" t="str">
        <f t="shared" si="9"/>
        <v>N/A</v>
      </c>
      <c r="G71" s="47">
        <v>1615.8461537999999</v>
      </c>
      <c r="H71" s="44" t="str">
        <f t="shared" si="10"/>
        <v>N/A</v>
      </c>
      <c r="I71" s="12">
        <v>-1.65</v>
      </c>
      <c r="J71" s="12">
        <v>56.52</v>
      </c>
      <c r="K71" s="45" t="s">
        <v>736</v>
      </c>
      <c r="L71" s="9" t="str">
        <f t="shared" si="11"/>
        <v>No</v>
      </c>
    </row>
    <row r="72" spans="1:12" x14ac:dyDescent="0.25">
      <c r="A72" s="46" t="s">
        <v>1609</v>
      </c>
      <c r="B72" s="35" t="s">
        <v>213</v>
      </c>
      <c r="C72" s="47">
        <v>3186275</v>
      </c>
      <c r="D72" s="44" t="str">
        <f t="shared" ref="D72:D135" si="12">IF($B72="N/A","N/A",IF(C72&gt;10,"No",IF(C72&lt;-10,"No","Yes")))</f>
        <v>N/A</v>
      </c>
      <c r="E72" s="47">
        <v>836453</v>
      </c>
      <c r="F72" s="44" t="str">
        <f t="shared" ref="F72:F135" si="13">IF($B72="N/A","N/A",IF(E72&gt;10,"No",IF(E72&lt;-10,"No","Yes")))</f>
        <v>N/A</v>
      </c>
      <c r="G72" s="47">
        <v>524915</v>
      </c>
      <c r="H72" s="44" t="str">
        <f t="shared" ref="H72:H135" si="14">IF($B72="N/A","N/A",IF(G72&gt;10,"No",IF(G72&lt;-10,"No","Yes")))</f>
        <v>N/A</v>
      </c>
      <c r="I72" s="12">
        <v>-73.7</v>
      </c>
      <c r="J72" s="12">
        <v>-37.200000000000003</v>
      </c>
      <c r="K72" s="45" t="s">
        <v>736</v>
      </c>
      <c r="L72" s="9" t="str">
        <f t="shared" ref="L72:L132" si="15">IF(J72="Div by 0", "N/A", IF(K72="N/A","N/A", IF(J72&gt;VALUE(MID(K72,1,2)), "No", IF(J72&lt;-1*VALUE(MID(K72,1,2)), "No", "Yes"))))</f>
        <v>No</v>
      </c>
    </row>
    <row r="73" spans="1:12" x14ac:dyDescent="0.25">
      <c r="A73" s="46" t="s">
        <v>1610</v>
      </c>
      <c r="B73" s="35" t="s">
        <v>213</v>
      </c>
      <c r="C73" s="36">
        <v>361</v>
      </c>
      <c r="D73" s="44" t="str">
        <f t="shared" si="12"/>
        <v>N/A</v>
      </c>
      <c r="E73" s="36">
        <v>52</v>
      </c>
      <c r="F73" s="44" t="str">
        <f t="shared" si="13"/>
        <v>N/A</v>
      </c>
      <c r="G73" s="36">
        <v>34</v>
      </c>
      <c r="H73" s="44" t="str">
        <f t="shared" si="14"/>
        <v>N/A</v>
      </c>
      <c r="I73" s="12">
        <v>-85.6</v>
      </c>
      <c r="J73" s="12">
        <v>-34.6</v>
      </c>
      <c r="K73" s="45" t="s">
        <v>736</v>
      </c>
      <c r="L73" s="9" t="str">
        <f t="shared" si="15"/>
        <v>No</v>
      </c>
    </row>
    <row r="74" spans="1:12" x14ac:dyDescent="0.25">
      <c r="A74" s="46" t="s">
        <v>1303</v>
      </c>
      <c r="B74" s="35" t="s">
        <v>213</v>
      </c>
      <c r="C74" s="47">
        <v>8826.2465374000003</v>
      </c>
      <c r="D74" s="44" t="str">
        <f t="shared" si="12"/>
        <v>N/A</v>
      </c>
      <c r="E74" s="47">
        <v>16085.634615000001</v>
      </c>
      <c r="F74" s="44" t="str">
        <f t="shared" si="13"/>
        <v>N/A</v>
      </c>
      <c r="G74" s="47">
        <v>15438.676471000001</v>
      </c>
      <c r="H74" s="44" t="str">
        <f t="shared" si="14"/>
        <v>N/A</v>
      </c>
      <c r="I74" s="12">
        <v>82.25</v>
      </c>
      <c r="J74" s="12">
        <v>-4.0199999999999996</v>
      </c>
      <c r="K74" s="45" t="s">
        <v>736</v>
      </c>
      <c r="L74" s="9" t="str">
        <f t="shared" si="15"/>
        <v>Yes</v>
      </c>
    </row>
    <row r="75" spans="1:12" x14ac:dyDescent="0.25">
      <c r="A75" s="46" t="s">
        <v>1304</v>
      </c>
      <c r="B75" s="35" t="s">
        <v>213</v>
      </c>
      <c r="C75" s="36">
        <v>6.3102493075000003</v>
      </c>
      <c r="D75" s="44" t="str">
        <f t="shared" si="12"/>
        <v>N/A</v>
      </c>
      <c r="E75" s="36">
        <v>12.307692308</v>
      </c>
      <c r="F75" s="44" t="str">
        <f t="shared" si="13"/>
        <v>N/A</v>
      </c>
      <c r="G75" s="36">
        <v>17.558823529000001</v>
      </c>
      <c r="H75" s="44" t="str">
        <f t="shared" si="14"/>
        <v>N/A</v>
      </c>
      <c r="I75" s="12">
        <v>95.04</v>
      </c>
      <c r="J75" s="12">
        <v>42.67</v>
      </c>
      <c r="K75" s="45" t="s">
        <v>736</v>
      </c>
      <c r="L75" s="9" t="str">
        <f t="shared" si="15"/>
        <v>No</v>
      </c>
    </row>
    <row r="76" spans="1:12" x14ac:dyDescent="0.25">
      <c r="A76" s="46" t="s">
        <v>546</v>
      </c>
      <c r="B76" s="35" t="s">
        <v>213</v>
      </c>
      <c r="C76" s="47">
        <v>0</v>
      </c>
      <c r="D76" s="44" t="str">
        <f t="shared" si="12"/>
        <v>N/A</v>
      </c>
      <c r="E76" s="47">
        <v>0</v>
      </c>
      <c r="F76" s="44" t="str">
        <f t="shared" si="13"/>
        <v>N/A</v>
      </c>
      <c r="G76" s="47">
        <v>0</v>
      </c>
      <c r="H76" s="44" t="str">
        <f t="shared" si="14"/>
        <v>N/A</v>
      </c>
      <c r="I76" s="12" t="s">
        <v>1745</v>
      </c>
      <c r="J76" s="12" t="s">
        <v>1745</v>
      </c>
      <c r="K76" s="45" t="s">
        <v>736</v>
      </c>
      <c r="L76" s="9" t="str">
        <f t="shared" si="15"/>
        <v>N/A</v>
      </c>
    </row>
    <row r="77" spans="1:12" x14ac:dyDescent="0.25">
      <c r="A77" s="46" t="s">
        <v>547</v>
      </c>
      <c r="B77" s="35" t="s">
        <v>213</v>
      </c>
      <c r="C77" s="36">
        <v>0</v>
      </c>
      <c r="D77" s="44" t="str">
        <f t="shared" si="12"/>
        <v>N/A</v>
      </c>
      <c r="E77" s="36">
        <v>0</v>
      </c>
      <c r="F77" s="44" t="str">
        <f t="shared" si="13"/>
        <v>N/A</v>
      </c>
      <c r="G77" s="36">
        <v>0</v>
      </c>
      <c r="H77" s="44" t="str">
        <f t="shared" si="14"/>
        <v>N/A</v>
      </c>
      <c r="I77" s="12" t="s">
        <v>1745</v>
      </c>
      <c r="J77" s="12" t="s">
        <v>1745</v>
      </c>
      <c r="K77" s="45" t="s">
        <v>736</v>
      </c>
      <c r="L77" s="9" t="str">
        <f t="shared" si="15"/>
        <v>N/A</v>
      </c>
    </row>
    <row r="78" spans="1:12" x14ac:dyDescent="0.25">
      <c r="A78" s="46" t="s">
        <v>1305</v>
      </c>
      <c r="B78" s="35" t="s">
        <v>213</v>
      </c>
      <c r="C78" s="47" t="s">
        <v>1745</v>
      </c>
      <c r="D78" s="44" t="str">
        <f t="shared" si="12"/>
        <v>N/A</v>
      </c>
      <c r="E78" s="47" t="s">
        <v>1745</v>
      </c>
      <c r="F78" s="44" t="str">
        <f t="shared" si="13"/>
        <v>N/A</v>
      </c>
      <c r="G78" s="47" t="s">
        <v>1745</v>
      </c>
      <c r="H78" s="44" t="str">
        <f t="shared" si="14"/>
        <v>N/A</v>
      </c>
      <c r="I78" s="12" t="s">
        <v>1745</v>
      </c>
      <c r="J78" s="12" t="s">
        <v>1745</v>
      </c>
      <c r="K78" s="45" t="s">
        <v>736</v>
      </c>
      <c r="L78" s="9" t="str">
        <f t="shared" si="15"/>
        <v>N/A</v>
      </c>
    </row>
    <row r="79" spans="1:12" ht="25" x14ac:dyDescent="0.25">
      <c r="A79" s="46" t="s">
        <v>548</v>
      </c>
      <c r="B79" s="35" t="s">
        <v>213</v>
      </c>
      <c r="C79" s="47">
        <v>0</v>
      </c>
      <c r="D79" s="44" t="str">
        <f t="shared" si="12"/>
        <v>N/A</v>
      </c>
      <c r="E79" s="47">
        <v>0</v>
      </c>
      <c r="F79" s="44" t="str">
        <f t="shared" si="13"/>
        <v>N/A</v>
      </c>
      <c r="G79" s="47">
        <v>0</v>
      </c>
      <c r="H79" s="44" t="str">
        <f t="shared" si="14"/>
        <v>N/A</v>
      </c>
      <c r="I79" s="12" t="s">
        <v>1745</v>
      </c>
      <c r="J79" s="12" t="s">
        <v>1745</v>
      </c>
      <c r="K79" s="45" t="s">
        <v>736</v>
      </c>
      <c r="L79" s="9" t="str">
        <f t="shared" si="15"/>
        <v>N/A</v>
      </c>
    </row>
    <row r="80" spans="1:12" x14ac:dyDescent="0.25">
      <c r="A80" s="46" t="s">
        <v>549</v>
      </c>
      <c r="B80" s="35" t="s">
        <v>213</v>
      </c>
      <c r="C80" s="36">
        <v>0</v>
      </c>
      <c r="D80" s="44" t="str">
        <f t="shared" si="12"/>
        <v>N/A</v>
      </c>
      <c r="E80" s="36">
        <v>0</v>
      </c>
      <c r="F80" s="44" t="str">
        <f t="shared" si="13"/>
        <v>N/A</v>
      </c>
      <c r="G80" s="36">
        <v>0</v>
      </c>
      <c r="H80" s="44" t="str">
        <f t="shared" si="14"/>
        <v>N/A</v>
      </c>
      <c r="I80" s="12" t="s">
        <v>1745</v>
      </c>
      <c r="J80" s="12" t="s">
        <v>1745</v>
      </c>
      <c r="K80" s="45" t="s">
        <v>736</v>
      </c>
      <c r="L80" s="9" t="str">
        <f t="shared" si="15"/>
        <v>N/A</v>
      </c>
    </row>
    <row r="81" spans="1:12" ht="25" x14ac:dyDescent="0.25">
      <c r="A81" s="46" t="s">
        <v>1306</v>
      </c>
      <c r="B81" s="35" t="s">
        <v>213</v>
      </c>
      <c r="C81" s="47" t="s">
        <v>1745</v>
      </c>
      <c r="D81" s="44" t="str">
        <f t="shared" si="12"/>
        <v>N/A</v>
      </c>
      <c r="E81" s="47" t="s">
        <v>1745</v>
      </c>
      <c r="F81" s="44" t="str">
        <f t="shared" si="13"/>
        <v>N/A</v>
      </c>
      <c r="G81" s="47" t="s">
        <v>1745</v>
      </c>
      <c r="H81" s="44" t="str">
        <f t="shared" si="14"/>
        <v>N/A</v>
      </c>
      <c r="I81" s="12" t="s">
        <v>1745</v>
      </c>
      <c r="J81" s="12" t="s">
        <v>1745</v>
      </c>
      <c r="K81" s="45" t="s">
        <v>736</v>
      </c>
      <c r="L81" s="9" t="str">
        <f t="shared" si="15"/>
        <v>N/A</v>
      </c>
    </row>
    <row r="82" spans="1:12" x14ac:dyDescent="0.25">
      <c r="A82" s="46" t="s">
        <v>550</v>
      </c>
      <c r="B82" s="35" t="s">
        <v>213</v>
      </c>
      <c r="C82" s="47">
        <v>0</v>
      </c>
      <c r="D82" s="44" t="str">
        <f t="shared" si="12"/>
        <v>N/A</v>
      </c>
      <c r="E82" s="47">
        <v>0</v>
      </c>
      <c r="F82" s="44" t="str">
        <f t="shared" si="13"/>
        <v>N/A</v>
      </c>
      <c r="G82" s="47">
        <v>0</v>
      </c>
      <c r="H82" s="44" t="str">
        <f t="shared" si="14"/>
        <v>N/A</v>
      </c>
      <c r="I82" s="12" t="s">
        <v>1745</v>
      </c>
      <c r="J82" s="12" t="s">
        <v>1745</v>
      </c>
      <c r="K82" s="45" t="s">
        <v>736</v>
      </c>
      <c r="L82" s="9" t="str">
        <f t="shared" si="15"/>
        <v>N/A</v>
      </c>
    </row>
    <row r="83" spans="1:12" x14ac:dyDescent="0.25">
      <c r="A83" s="46" t="s">
        <v>551</v>
      </c>
      <c r="B83" s="35" t="s">
        <v>213</v>
      </c>
      <c r="C83" s="36">
        <v>0</v>
      </c>
      <c r="D83" s="44" t="str">
        <f t="shared" si="12"/>
        <v>N/A</v>
      </c>
      <c r="E83" s="36">
        <v>0</v>
      </c>
      <c r="F83" s="44" t="str">
        <f t="shared" si="13"/>
        <v>N/A</v>
      </c>
      <c r="G83" s="36">
        <v>0</v>
      </c>
      <c r="H83" s="44" t="str">
        <f t="shared" si="14"/>
        <v>N/A</v>
      </c>
      <c r="I83" s="12" t="s">
        <v>1745</v>
      </c>
      <c r="J83" s="12" t="s">
        <v>1745</v>
      </c>
      <c r="K83" s="45" t="s">
        <v>736</v>
      </c>
      <c r="L83" s="9" t="str">
        <f t="shared" si="15"/>
        <v>N/A</v>
      </c>
    </row>
    <row r="84" spans="1:12" x14ac:dyDescent="0.25">
      <c r="A84" s="46" t="s">
        <v>1307</v>
      </c>
      <c r="B84" s="35" t="s">
        <v>213</v>
      </c>
      <c r="C84" s="47" t="s">
        <v>1745</v>
      </c>
      <c r="D84" s="44" t="str">
        <f t="shared" si="12"/>
        <v>N/A</v>
      </c>
      <c r="E84" s="47" t="s">
        <v>1745</v>
      </c>
      <c r="F84" s="44" t="str">
        <f t="shared" si="13"/>
        <v>N/A</v>
      </c>
      <c r="G84" s="47" t="s">
        <v>1745</v>
      </c>
      <c r="H84" s="44" t="str">
        <f t="shared" si="14"/>
        <v>N/A</v>
      </c>
      <c r="I84" s="12" t="s">
        <v>1745</v>
      </c>
      <c r="J84" s="12" t="s">
        <v>1745</v>
      </c>
      <c r="K84" s="45" t="s">
        <v>736</v>
      </c>
      <c r="L84" s="9" t="str">
        <f t="shared" si="15"/>
        <v>N/A</v>
      </c>
    </row>
    <row r="85" spans="1:12" x14ac:dyDescent="0.25">
      <c r="A85" s="46" t="s">
        <v>552</v>
      </c>
      <c r="B85" s="35" t="s">
        <v>213</v>
      </c>
      <c r="C85" s="47">
        <v>12045</v>
      </c>
      <c r="D85" s="44" t="str">
        <f t="shared" si="12"/>
        <v>N/A</v>
      </c>
      <c r="E85" s="47">
        <v>21506</v>
      </c>
      <c r="F85" s="44" t="str">
        <f t="shared" si="13"/>
        <v>N/A</v>
      </c>
      <c r="G85" s="47">
        <v>0</v>
      </c>
      <c r="H85" s="44" t="str">
        <f t="shared" si="14"/>
        <v>N/A</v>
      </c>
      <c r="I85" s="12">
        <v>78.55</v>
      </c>
      <c r="J85" s="12">
        <v>-100</v>
      </c>
      <c r="K85" s="45" t="s">
        <v>736</v>
      </c>
      <c r="L85" s="9" t="str">
        <f t="shared" si="15"/>
        <v>No</v>
      </c>
    </row>
    <row r="86" spans="1:12" x14ac:dyDescent="0.25">
      <c r="A86" s="46" t="s">
        <v>553</v>
      </c>
      <c r="B86" s="35" t="s">
        <v>213</v>
      </c>
      <c r="C86" s="36">
        <v>21</v>
      </c>
      <c r="D86" s="44" t="str">
        <f t="shared" si="12"/>
        <v>N/A</v>
      </c>
      <c r="E86" s="36">
        <v>11</v>
      </c>
      <c r="F86" s="44" t="str">
        <f t="shared" si="13"/>
        <v>N/A</v>
      </c>
      <c r="G86" s="36">
        <v>0</v>
      </c>
      <c r="H86" s="44" t="str">
        <f t="shared" si="14"/>
        <v>N/A</v>
      </c>
      <c r="I86" s="12">
        <v>-71.400000000000006</v>
      </c>
      <c r="J86" s="12">
        <v>-100</v>
      </c>
      <c r="K86" s="45" t="s">
        <v>736</v>
      </c>
      <c r="L86" s="9" t="str">
        <f t="shared" si="15"/>
        <v>No</v>
      </c>
    </row>
    <row r="87" spans="1:12" x14ac:dyDescent="0.25">
      <c r="A87" s="46" t="s">
        <v>1308</v>
      </c>
      <c r="B87" s="35" t="s">
        <v>213</v>
      </c>
      <c r="C87" s="47">
        <v>573.57142856999997</v>
      </c>
      <c r="D87" s="44" t="str">
        <f t="shared" si="12"/>
        <v>N/A</v>
      </c>
      <c r="E87" s="47">
        <v>3584.3333333</v>
      </c>
      <c r="F87" s="44" t="str">
        <f t="shared" si="13"/>
        <v>N/A</v>
      </c>
      <c r="G87" s="47" t="s">
        <v>1745</v>
      </c>
      <c r="H87" s="44" t="str">
        <f t="shared" si="14"/>
        <v>N/A</v>
      </c>
      <c r="I87" s="12">
        <v>524.9</v>
      </c>
      <c r="J87" s="12" t="s">
        <v>1745</v>
      </c>
      <c r="K87" s="45" t="s">
        <v>736</v>
      </c>
      <c r="L87" s="9" t="str">
        <f t="shared" si="15"/>
        <v>N/A</v>
      </c>
    </row>
    <row r="88" spans="1:12" x14ac:dyDescent="0.25">
      <c r="A88" s="46" t="s">
        <v>554</v>
      </c>
      <c r="B88" s="35" t="s">
        <v>213</v>
      </c>
      <c r="C88" s="47">
        <v>444031</v>
      </c>
      <c r="D88" s="44" t="str">
        <f t="shared" si="12"/>
        <v>N/A</v>
      </c>
      <c r="E88" s="47">
        <v>62244</v>
      </c>
      <c r="F88" s="44" t="str">
        <f t="shared" si="13"/>
        <v>N/A</v>
      </c>
      <c r="G88" s="47">
        <v>33481</v>
      </c>
      <c r="H88" s="44" t="str">
        <f t="shared" si="14"/>
        <v>N/A</v>
      </c>
      <c r="I88" s="12">
        <v>-86</v>
      </c>
      <c r="J88" s="12">
        <v>-46.2</v>
      </c>
      <c r="K88" s="45" t="s">
        <v>736</v>
      </c>
      <c r="L88" s="9" t="str">
        <f t="shared" si="15"/>
        <v>No</v>
      </c>
    </row>
    <row r="89" spans="1:12" x14ac:dyDescent="0.25">
      <c r="A89" s="46" t="s">
        <v>555</v>
      </c>
      <c r="B89" s="35" t="s">
        <v>213</v>
      </c>
      <c r="C89" s="36">
        <v>1258</v>
      </c>
      <c r="D89" s="44" t="str">
        <f t="shared" si="12"/>
        <v>N/A</v>
      </c>
      <c r="E89" s="36">
        <v>199</v>
      </c>
      <c r="F89" s="44" t="str">
        <f t="shared" si="13"/>
        <v>N/A</v>
      </c>
      <c r="G89" s="36">
        <v>56</v>
      </c>
      <c r="H89" s="44" t="str">
        <f t="shared" si="14"/>
        <v>N/A</v>
      </c>
      <c r="I89" s="12">
        <v>-84.2</v>
      </c>
      <c r="J89" s="12">
        <v>-71.900000000000006</v>
      </c>
      <c r="K89" s="45" t="s">
        <v>736</v>
      </c>
      <c r="L89" s="9" t="str">
        <f t="shared" si="15"/>
        <v>No</v>
      </c>
    </row>
    <row r="90" spans="1:12" x14ac:dyDescent="0.25">
      <c r="A90" s="46" t="s">
        <v>1309</v>
      </c>
      <c r="B90" s="35" t="s">
        <v>213</v>
      </c>
      <c r="C90" s="47">
        <v>352.96581875999999</v>
      </c>
      <c r="D90" s="44" t="str">
        <f t="shared" si="12"/>
        <v>N/A</v>
      </c>
      <c r="E90" s="47">
        <v>312.78391959999999</v>
      </c>
      <c r="F90" s="44" t="str">
        <f t="shared" si="13"/>
        <v>N/A</v>
      </c>
      <c r="G90" s="47">
        <v>597.875</v>
      </c>
      <c r="H90" s="44" t="str">
        <f t="shared" si="14"/>
        <v>N/A</v>
      </c>
      <c r="I90" s="12">
        <v>-11.4</v>
      </c>
      <c r="J90" s="12">
        <v>91.15</v>
      </c>
      <c r="K90" s="45" t="s">
        <v>736</v>
      </c>
      <c r="L90" s="9" t="str">
        <f t="shared" si="15"/>
        <v>No</v>
      </c>
    </row>
    <row r="91" spans="1:12" x14ac:dyDescent="0.25">
      <c r="A91" s="46" t="s">
        <v>556</v>
      </c>
      <c r="B91" s="35" t="s">
        <v>213</v>
      </c>
      <c r="C91" s="47">
        <v>52817</v>
      </c>
      <c r="D91" s="44" t="str">
        <f t="shared" si="12"/>
        <v>N/A</v>
      </c>
      <c r="E91" s="47">
        <v>10147</v>
      </c>
      <c r="F91" s="44" t="str">
        <f t="shared" si="13"/>
        <v>N/A</v>
      </c>
      <c r="G91" s="47">
        <v>7184</v>
      </c>
      <c r="H91" s="44" t="str">
        <f t="shared" si="14"/>
        <v>N/A</v>
      </c>
      <c r="I91" s="12">
        <v>-80.8</v>
      </c>
      <c r="J91" s="12">
        <v>-29.2</v>
      </c>
      <c r="K91" s="45" t="s">
        <v>736</v>
      </c>
      <c r="L91" s="9" t="str">
        <f t="shared" si="15"/>
        <v>Yes</v>
      </c>
    </row>
    <row r="92" spans="1:12" x14ac:dyDescent="0.25">
      <c r="A92" s="46" t="s">
        <v>557</v>
      </c>
      <c r="B92" s="35" t="s">
        <v>213</v>
      </c>
      <c r="C92" s="36">
        <v>112</v>
      </c>
      <c r="D92" s="44" t="str">
        <f t="shared" si="12"/>
        <v>N/A</v>
      </c>
      <c r="E92" s="36">
        <v>18</v>
      </c>
      <c r="F92" s="44" t="str">
        <f t="shared" si="13"/>
        <v>N/A</v>
      </c>
      <c r="G92" s="36">
        <v>11</v>
      </c>
      <c r="H92" s="44" t="str">
        <f t="shared" si="14"/>
        <v>N/A</v>
      </c>
      <c r="I92" s="12">
        <v>-83.9</v>
      </c>
      <c r="J92" s="12">
        <v>-44.4</v>
      </c>
      <c r="K92" s="45" t="s">
        <v>736</v>
      </c>
      <c r="L92" s="9" t="str">
        <f t="shared" si="15"/>
        <v>No</v>
      </c>
    </row>
    <row r="93" spans="1:12" x14ac:dyDescent="0.25">
      <c r="A93" s="46" t="s">
        <v>1310</v>
      </c>
      <c r="B93" s="35" t="s">
        <v>213</v>
      </c>
      <c r="C93" s="47">
        <v>471.58035713999999</v>
      </c>
      <c r="D93" s="44" t="str">
        <f t="shared" si="12"/>
        <v>N/A</v>
      </c>
      <c r="E93" s="47">
        <v>563.72222222000005</v>
      </c>
      <c r="F93" s="44" t="str">
        <f t="shared" si="13"/>
        <v>N/A</v>
      </c>
      <c r="G93" s="47">
        <v>718.4</v>
      </c>
      <c r="H93" s="44" t="str">
        <f t="shared" si="14"/>
        <v>N/A</v>
      </c>
      <c r="I93" s="12">
        <v>19.54</v>
      </c>
      <c r="J93" s="12">
        <v>27.44</v>
      </c>
      <c r="K93" s="45" t="s">
        <v>736</v>
      </c>
      <c r="L93" s="9" t="str">
        <f t="shared" si="15"/>
        <v>Yes</v>
      </c>
    </row>
    <row r="94" spans="1:12" ht="25" x14ac:dyDescent="0.25">
      <c r="A94" s="46" t="s">
        <v>558</v>
      </c>
      <c r="B94" s="35" t="s">
        <v>213</v>
      </c>
      <c r="C94" s="47">
        <v>226</v>
      </c>
      <c r="D94" s="44" t="str">
        <f t="shared" si="12"/>
        <v>N/A</v>
      </c>
      <c r="E94" s="47">
        <v>0</v>
      </c>
      <c r="F94" s="44" t="str">
        <f t="shared" si="13"/>
        <v>N/A</v>
      </c>
      <c r="G94" s="47">
        <v>0</v>
      </c>
      <c r="H94" s="44" t="str">
        <f t="shared" si="14"/>
        <v>N/A</v>
      </c>
      <c r="I94" s="12">
        <v>-100</v>
      </c>
      <c r="J94" s="12" t="s">
        <v>1745</v>
      </c>
      <c r="K94" s="45" t="s">
        <v>736</v>
      </c>
      <c r="L94" s="9" t="str">
        <f t="shared" si="15"/>
        <v>N/A</v>
      </c>
    </row>
    <row r="95" spans="1:12" x14ac:dyDescent="0.25">
      <c r="A95" s="46" t="s">
        <v>559</v>
      </c>
      <c r="B95" s="35" t="s">
        <v>213</v>
      </c>
      <c r="C95" s="36">
        <v>11</v>
      </c>
      <c r="D95" s="44" t="str">
        <f t="shared" si="12"/>
        <v>N/A</v>
      </c>
      <c r="E95" s="36">
        <v>0</v>
      </c>
      <c r="F95" s="44" t="str">
        <f t="shared" si="13"/>
        <v>N/A</v>
      </c>
      <c r="G95" s="36">
        <v>0</v>
      </c>
      <c r="H95" s="44" t="str">
        <f t="shared" si="14"/>
        <v>N/A</v>
      </c>
      <c r="I95" s="12">
        <v>-100</v>
      </c>
      <c r="J95" s="12" t="s">
        <v>1745</v>
      </c>
      <c r="K95" s="45" t="s">
        <v>736</v>
      </c>
      <c r="L95" s="9" t="str">
        <f t="shared" si="15"/>
        <v>N/A</v>
      </c>
    </row>
    <row r="96" spans="1:12" ht="25" x14ac:dyDescent="0.25">
      <c r="A96" s="46" t="s">
        <v>1311</v>
      </c>
      <c r="B96" s="35" t="s">
        <v>213</v>
      </c>
      <c r="C96" s="47">
        <v>75.333333332999999</v>
      </c>
      <c r="D96" s="44" t="str">
        <f t="shared" si="12"/>
        <v>N/A</v>
      </c>
      <c r="E96" s="47" t="s">
        <v>1745</v>
      </c>
      <c r="F96" s="44" t="str">
        <f t="shared" si="13"/>
        <v>N/A</v>
      </c>
      <c r="G96" s="47" t="s">
        <v>1745</v>
      </c>
      <c r="H96" s="44" t="str">
        <f t="shared" si="14"/>
        <v>N/A</v>
      </c>
      <c r="I96" s="12" t="s">
        <v>1745</v>
      </c>
      <c r="J96" s="12" t="s">
        <v>1745</v>
      </c>
      <c r="K96" s="45" t="s">
        <v>736</v>
      </c>
      <c r="L96" s="9" t="str">
        <f t="shared" si="15"/>
        <v>N/A</v>
      </c>
    </row>
    <row r="97" spans="1:12" x14ac:dyDescent="0.25">
      <c r="A97" s="46" t="s">
        <v>560</v>
      </c>
      <c r="B97" s="35" t="s">
        <v>213</v>
      </c>
      <c r="C97" s="47">
        <v>546066</v>
      </c>
      <c r="D97" s="44" t="str">
        <f t="shared" si="12"/>
        <v>N/A</v>
      </c>
      <c r="E97" s="47">
        <v>12210</v>
      </c>
      <c r="F97" s="44" t="str">
        <f t="shared" si="13"/>
        <v>N/A</v>
      </c>
      <c r="G97" s="47">
        <v>6587</v>
      </c>
      <c r="H97" s="44" t="str">
        <f t="shared" si="14"/>
        <v>N/A</v>
      </c>
      <c r="I97" s="12">
        <v>-97.8</v>
      </c>
      <c r="J97" s="12">
        <v>-46.1</v>
      </c>
      <c r="K97" s="45" t="s">
        <v>736</v>
      </c>
      <c r="L97" s="9" t="str">
        <f t="shared" si="15"/>
        <v>No</v>
      </c>
    </row>
    <row r="98" spans="1:12" x14ac:dyDescent="0.25">
      <c r="A98" s="46" t="s">
        <v>561</v>
      </c>
      <c r="B98" s="35" t="s">
        <v>213</v>
      </c>
      <c r="C98" s="36">
        <v>685</v>
      </c>
      <c r="D98" s="44" t="str">
        <f t="shared" si="12"/>
        <v>N/A</v>
      </c>
      <c r="E98" s="36">
        <v>23</v>
      </c>
      <c r="F98" s="44" t="str">
        <f t="shared" si="13"/>
        <v>N/A</v>
      </c>
      <c r="G98" s="36">
        <v>11</v>
      </c>
      <c r="H98" s="44" t="str">
        <f t="shared" si="14"/>
        <v>N/A</v>
      </c>
      <c r="I98" s="12">
        <v>-96.6</v>
      </c>
      <c r="J98" s="12">
        <v>-60.9</v>
      </c>
      <c r="K98" s="45" t="s">
        <v>736</v>
      </c>
      <c r="L98" s="9" t="str">
        <f t="shared" si="15"/>
        <v>No</v>
      </c>
    </row>
    <row r="99" spans="1:12" x14ac:dyDescent="0.25">
      <c r="A99" s="46" t="s">
        <v>1312</v>
      </c>
      <c r="B99" s="35" t="s">
        <v>213</v>
      </c>
      <c r="C99" s="47">
        <v>797.17664233999994</v>
      </c>
      <c r="D99" s="44" t="str">
        <f t="shared" si="12"/>
        <v>N/A</v>
      </c>
      <c r="E99" s="47">
        <v>530.86956522000003</v>
      </c>
      <c r="F99" s="44" t="str">
        <f t="shared" si="13"/>
        <v>N/A</v>
      </c>
      <c r="G99" s="47">
        <v>731.88888888999998</v>
      </c>
      <c r="H99" s="44" t="str">
        <f t="shared" si="14"/>
        <v>N/A</v>
      </c>
      <c r="I99" s="12">
        <v>-33.4</v>
      </c>
      <c r="J99" s="12">
        <v>37.869999999999997</v>
      </c>
      <c r="K99" s="45" t="s">
        <v>736</v>
      </c>
      <c r="L99" s="9" t="str">
        <f t="shared" si="15"/>
        <v>No</v>
      </c>
    </row>
    <row r="100" spans="1:12" x14ac:dyDescent="0.25">
      <c r="A100" s="46" t="s">
        <v>562</v>
      </c>
      <c r="B100" s="35" t="s">
        <v>213</v>
      </c>
      <c r="C100" s="47">
        <v>130907</v>
      </c>
      <c r="D100" s="44" t="str">
        <f t="shared" si="12"/>
        <v>N/A</v>
      </c>
      <c r="E100" s="47">
        <v>14144</v>
      </c>
      <c r="F100" s="44" t="str">
        <f t="shared" si="13"/>
        <v>N/A</v>
      </c>
      <c r="G100" s="47">
        <v>332</v>
      </c>
      <c r="H100" s="44" t="str">
        <f t="shared" si="14"/>
        <v>N/A</v>
      </c>
      <c r="I100" s="12">
        <v>-89.2</v>
      </c>
      <c r="J100" s="12">
        <v>-97.7</v>
      </c>
      <c r="K100" s="45" t="s">
        <v>736</v>
      </c>
      <c r="L100" s="9" t="str">
        <f t="shared" si="15"/>
        <v>No</v>
      </c>
    </row>
    <row r="101" spans="1:12" x14ac:dyDescent="0.25">
      <c r="A101" s="46" t="s">
        <v>563</v>
      </c>
      <c r="B101" s="35" t="s">
        <v>213</v>
      </c>
      <c r="C101" s="36">
        <v>354</v>
      </c>
      <c r="D101" s="44" t="str">
        <f t="shared" si="12"/>
        <v>N/A</v>
      </c>
      <c r="E101" s="36">
        <v>43</v>
      </c>
      <c r="F101" s="44" t="str">
        <f t="shared" si="13"/>
        <v>N/A</v>
      </c>
      <c r="G101" s="36">
        <v>11</v>
      </c>
      <c r="H101" s="44" t="str">
        <f t="shared" si="14"/>
        <v>N/A</v>
      </c>
      <c r="I101" s="12">
        <v>-87.9</v>
      </c>
      <c r="J101" s="12">
        <v>-95.3</v>
      </c>
      <c r="K101" s="45" t="s">
        <v>736</v>
      </c>
      <c r="L101" s="9" t="str">
        <f t="shared" si="15"/>
        <v>No</v>
      </c>
    </row>
    <row r="102" spans="1:12" x14ac:dyDescent="0.25">
      <c r="A102" s="46" t="s">
        <v>1313</v>
      </c>
      <c r="B102" s="35" t="s">
        <v>213</v>
      </c>
      <c r="C102" s="47">
        <v>369.79378530999998</v>
      </c>
      <c r="D102" s="44" t="str">
        <f t="shared" si="12"/>
        <v>N/A</v>
      </c>
      <c r="E102" s="47">
        <v>328.93023255999998</v>
      </c>
      <c r="F102" s="44" t="str">
        <f t="shared" si="13"/>
        <v>N/A</v>
      </c>
      <c r="G102" s="47">
        <v>166</v>
      </c>
      <c r="H102" s="44" t="str">
        <f t="shared" si="14"/>
        <v>N/A</v>
      </c>
      <c r="I102" s="12">
        <v>-11.1</v>
      </c>
      <c r="J102" s="12">
        <v>-49.5</v>
      </c>
      <c r="K102" s="45" t="s">
        <v>736</v>
      </c>
      <c r="L102" s="9" t="str">
        <f t="shared" si="15"/>
        <v>No</v>
      </c>
    </row>
    <row r="103" spans="1:12" ht="25" x14ac:dyDescent="0.25">
      <c r="A103" s="46" t="s">
        <v>564</v>
      </c>
      <c r="B103" s="35" t="s">
        <v>213</v>
      </c>
      <c r="C103" s="47">
        <v>78</v>
      </c>
      <c r="D103" s="44" t="str">
        <f t="shared" si="12"/>
        <v>N/A</v>
      </c>
      <c r="E103" s="47">
        <v>0</v>
      </c>
      <c r="F103" s="44" t="str">
        <f t="shared" si="13"/>
        <v>N/A</v>
      </c>
      <c r="G103" s="47">
        <v>0</v>
      </c>
      <c r="H103" s="44" t="str">
        <f t="shared" si="14"/>
        <v>N/A</v>
      </c>
      <c r="I103" s="12">
        <v>-100</v>
      </c>
      <c r="J103" s="12" t="s">
        <v>1745</v>
      </c>
      <c r="K103" s="45" t="s">
        <v>736</v>
      </c>
      <c r="L103" s="9" t="str">
        <f t="shared" si="15"/>
        <v>N/A</v>
      </c>
    </row>
    <row r="104" spans="1:12" x14ac:dyDescent="0.25">
      <c r="A104" s="46" t="s">
        <v>565</v>
      </c>
      <c r="B104" s="35" t="s">
        <v>213</v>
      </c>
      <c r="C104" s="36">
        <v>11</v>
      </c>
      <c r="D104" s="44" t="str">
        <f t="shared" si="12"/>
        <v>N/A</v>
      </c>
      <c r="E104" s="36">
        <v>0</v>
      </c>
      <c r="F104" s="44" t="str">
        <f t="shared" si="13"/>
        <v>N/A</v>
      </c>
      <c r="G104" s="36">
        <v>0</v>
      </c>
      <c r="H104" s="44" t="str">
        <f t="shared" si="14"/>
        <v>N/A</v>
      </c>
      <c r="I104" s="12">
        <v>-100</v>
      </c>
      <c r="J104" s="12" t="s">
        <v>1745</v>
      </c>
      <c r="K104" s="45" t="s">
        <v>736</v>
      </c>
      <c r="L104" s="9" t="str">
        <f t="shared" si="15"/>
        <v>N/A</v>
      </c>
    </row>
    <row r="105" spans="1:12" x14ac:dyDescent="0.25">
      <c r="A105" s="46" t="s">
        <v>1314</v>
      </c>
      <c r="B105" s="35" t="s">
        <v>213</v>
      </c>
      <c r="C105" s="47">
        <v>78</v>
      </c>
      <c r="D105" s="44" t="str">
        <f t="shared" si="12"/>
        <v>N/A</v>
      </c>
      <c r="E105" s="47" t="s">
        <v>1745</v>
      </c>
      <c r="F105" s="44" t="str">
        <f t="shared" si="13"/>
        <v>N/A</v>
      </c>
      <c r="G105" s="47" t="s">
        <v>1745</v>
      </c>
      <c r="H105" s="44" t="str">
        <f t="shared" si="14"/>
        <v>N/A</v>
      </c>
      <c r="I105" s="12" t="s">
        <v>1745</v>
      </c>
      <c r="J105" s="12" t="s">
        <v>1745</v>
      </c>
      <c r="K105" s="45" t="s">
        <v>736</v>
      </c>
      <c r="L105" s="9" t="str">
        <f t="shared" si="15"/>
        <v>N/A</v>
      </c>
    </row>
    <row r="106" spans="1:12" x14ac:dyDescent="0.25">
      <c r="A106" s="46" t="s">
        <v>566</v>
      </c>
      <c r="B106" s="35" t="s">
        <v>213</v>
      </c>
      <c r="C106" s="47">
        <v>73187</v>
      </c>
      <c r="D106" s="44" t="str">
        <f t="shared" si="12"/>
        <v>N/A</v>
      </c>
      <c r="E106" s="47">
        <v>13704</v>
      </c>
      <c r="F106" s="44" t="str">
        <f t="shared" si="13"/>
        <v>N/A</v>
      </c>
      <c r="G106" s="47">
        <v>4381</v>
      </c>
      <c r="H106" s="44" t="str">
        <f t="shared" si="14"/>
        <v>N/A</v>
      </c>
      <c r="I106" s="12">
        <v>-81.3</v>
      </c>
      <c r="J106" s="12">
        <v>-68</v>
      </c>
      <c r="K106" s="45" t="s">
        <v>736</v>
      </c>
      <c r="L106" s="9" t="str">
        <f t="shared" si="15"/>
        <v>No</v>
      </c>
    </row>
    <row r="107" spans="1:12" x14ac:dyDescent="0.25">
      <c r="A107" s="46" t="s">
        <v>567</v>
      </c>
      <c r="B107" s="35" t="s">
        <v>213</v>
      </c>
      <c r="C107" s="36">
        <v>725</v>
      </c>
      <c r="D107" s="44" t="str">
        <f t="shared" si="12"/>
        <v>N/A</v>
      </c>
      <c r="E107" s="36">
        <v>113</v>
      </c>
      <c r="F107" s="44" t="str">
        <f t="shared" si="13"/>
        <v>N/A</v>
      </c>
      <c r="G107" s="36">
        <v>36</v>
      </c>
      <c r="H107" s="44" t="str">
        <f t="shared" si="14"/>
        <v>N/A</v>
      </c>
      <c r="I107" s="12">
        <v>-84.4</v>
      </c>
      <c r="J107" s="12">
        <v>-68.099999999999994</v>
      </c>
      <c r="K107" s="45" t="s">
        <v>736</v>
      </c>
      <c r="L107" s="9" t="str">
        <f t="shared" si="15"/>
        <v>No</v>
      </c>
    </row>
    <row r="108" spans="1:12" x14ac:dyDescent="0.25">
      <c r="A108" s="46" t="s">
        <v>1315</v>
      </c>
      <c r="B108" s="35" t="s">
        <v>213</v>
      </c>
      <c r="C108" s="47">
        <v>100.94758621</v>
      </c>
      <c r="D108" s="44" t="str">
        <f t="shared" si="12"/>
        <v>N/A</v>
      </c>
      <c r="E108" s="47">
        <v>121.27433628</v>
      </c>
      <c r="F108" s="44" t="str">
        <f t="shared" si="13"/>
        <v>N/A</v>
      </c>
      <c r="G108" s="47">
        <v>121.69444444</v>
      </c>
      <c r="H108" s="44" t="str">
        <f t="shared" si="14"/>
        <v>N/A</v>
      </c>
      <c r="I108" s="12">
        <v>20.14</v>
      </c>
      <c r="J108" s="12">
        <v>0.34639999999999999</v>
      </c>
      <c r="K108" s="45" t="s">
        <v>736</v>
      </c>
      <c r="L108" s="9" t="str">
        <f t="shared" si="15"/>
        <v>Yes</v>
      </c>
    </row>
    <row r="109" spans="1:12" x14ac:dyDescent="0.25">
      <c r="A109" s="46" t="s">
        <v>568</v>
      </c>
      <c r="B109" s="35" t="s">
        <v>213</v>
      </c>
      <c r="C109" s="47">
        <v>250594</v>
      </c>
      <c r="D109" s="44" t="str">
        <f t="shared" si="12"/>
        <v>N/A</v>
      </c>
      <c r="E109" s="47">
        <v>0</v>
      </c>
      <c r="F109" s="44" t="str">
        <f t="shared" si="13"/>
        <v>N/A</v>
      </c>
      <c r="G109" s="47">
        <v>0</v>
      </c>
      <c r="H109" s="44" t="str">
        <f t="shared" si="14"/>
        <v>N/A</v>
      </c>
      <c r="I109" s="12">
        <v>-100</v>
      </c>
      <c r="J109" s="12" t="s">
        <v>1745</v>
      </c>
      <c r="K109" s="45" t="s">
        <v>736</v>
      </c>
      <c r="L109" s="9" t="str">
        <f t="shared" si="15"/>
        <v>N/A</v>
      </c>
    </row>
    <row r="110" spans="1:12" x14ac:dyDescent="0.25">
      <c r="A110" s="46" t="s">
        <v>569</v>
      </c>
      <c r="B110" s="35" t="s">
        <v>213</v>
      </c>
      <c r="C110" s="36">
        <v>47</v>
      </c>
      <c r="D110" s="44" t="str">
        <f t="shared" si="12"/>
        <v>N/A</v>
      </c>
      <c r="E110" s="36">
        <v>0</v>
      </c>
      <c r="F110" s="44" t="str">
        <f t="shared" si="13"/>
        <v>N/A</v>
      </c>
      <c r="G110" s="36">
        <v>0</v>
      </c>
      <c r="H110" s="44" t="str">
        <f t="shared" si="14"/>
        <v>N/A</v>
      </c>
      <c r="I110" s="12">
        <v>-100</v>
      </c>
      <c r="J110" s="12" t="s">
        <v>1745</v>
      </c>
      <c r="K110" s="45" t="s">
        <v>736</v>
      </c>
      <c r="L110" s="9" t="str">
        <f t="shared" si="15"/>
        <v>N/A</v>
      </c>
    </row>
    <row r="111" spans="1:12" x14ac:dyDescent="0.25">
      <c r="A111" s="46" t="s">
        <v>1316</v>
      </c>
      <c r="B111" s="35" t="s">
        <v>213</v>
      </c>
      <c r="C111" s="47">
        <v>5331.7872340000004</v>
      </c>
      <c r="D111" s="44" t="str">
        <f t="shared" si="12"/>
        <v>N/A</v>
      </c>
      <c r="E111" s="47" t="s">
        <v>1745</v>
      </c>
      <c r="F111" s="44" t="str">
        <f t="shared" si="13"/>
        <v>N/A</v>
      </c>
      <c r="G111" s="47" t="s">
        <v>1745</v>
      </c>
      <c r="H111" s="44" t="str">
        <f t="shared" si="14"/>
        <v>N/A</v>
      </c>
      <c r="I111" s="12" t="s">
        <v>1745</v>
      </c>
      <c r="J111" s="12" t="s">
        <v>1745</v>
      </c>
      <c r="K111" s="45" t="s">
        <v>736</v>
      </c>
      <c r="L111" s="9" t="str">
        <f t="shared" si="15"/>
        <v>N/A</v>
      </c>
    </row>
    <row r="112" spans="1:12" ht="25" x14ac:dyDescent="0.25">
      <c r="A112" s="46" t="s">
        <v>570</v>
      </c>
      <c r="B112" s="35" t="s">
        <v>213</v>
      </c>
      <c r="C112" s="47">
        <v>263850</v>
      </c>
      <c r="D112" s="44" t="str">
        <f t="shared" si="12"/>
        <v>N/A</v>
      </c>
      <c r="E112" s="47">
        <v>112679</v>
      </c>
      <c r="F112" s="44" t="str">
        <f t="shared" si="13"/>
        <v>N/A</v>
      </c>
      <c r="G112" s="47">
        <v>34558</v>
      </c>
      <c r="H112" s="44" t="str">
        <f t="shared" si="14"/>
        <v>N/A</v>
      </c>
      <c r="I112" s="12">
        <v>-57.3</v>
      </c>
      <c r="J112" s="12">
        <v>-69.3</v>
      </c>
      <c r="K112" s="45" t="s">
        <v>736</v>
      </c>
      <c r="L112" s="9" t="str">
        <f t="shared" si="15"/>
        <v>No</v>
      </c>
    </row>
    <row r="113" spans="1:12" x14ac:dyDescent="0.25">
      <c r="A113" s="46" t="s">
        <v>571</v>
      </c>
      <c r="B113" s="35" t="s">
        <v>213</v>
      </c>
      <c r="C113" s="36">
        <v>278</v>
      </c>
      <c r="D113" s="44" t="str">
        <f t="shared" si="12"/>
        <v>N/A</v>
      </c>
      <c r="E113" s="36">
        <v>131</v>
      </c>
      <c r="F113" s="44" t="str">
        <f t="shared" si="13"/>
        <v>N/A</v>
      </c>
      <c r="G113" s="36">
        <v>37</v>
      </c>
      <c r="H113" s="44" t="str">
        <f t="shared" si="14"/>
        <v>N/A</v>
      </c>
      <c r="I113" s="12">
        <v>-52.9</v>
      </c>
      <c r="J113" s="12">
        <v>-71.8</v>
      </c>
      <c r="K113" s="45" t="s">
        <v>736</v>
      </c>
      <c r="L113" s="9" t="str">
        <f t="shared" si="15"/>
        <v>No</v>
      </c>
    </row>
    <row r="114" spans="1:12" x14ac:dyDescent="0.25">
      <c r="A114" s="46" t="s">
        <v>1317</v>
      </c>
      <c r="B114" s="35" t="s">
        <v>213</v>
      </c>
      <c r="C114" s="47">
        <v>949.10071942000002</v>
      </c>
      <c r="D114" s="44" t="str">
        <f t="shared" si="12"/>
        <v>N/A</v>
      </c>
      <c r="E114" s="47">
        <v>860.14503817000002</v>
      </c>
      <c r="F114" s="44" t="str">
        <f t="shared" si="13"/>
        <v>N/A</v>
      </c>
      <c r="G114" s="47">
        <v>934</v>
      </c>
      <c r="H114" s="44" t="str">
        <f t="shared" si="14"/>
        <v>N/A</v>
      </c>
      <c r="I114" s="12">
        <v>-9.3699999999999992</v>
      </c>
      <c r="J114" s="12">
        <v>8.5860000000000003</v>
      </c>
      <c r="K114" s="45" t="s">
        <v>736</v>
      </c>
      <c r="L114" s="9" t="str">
        <f t="shared" si="15"/>
        <v>Yes</v>
      </c>
    </row>
    <row r="115" spans="1:12" ht="25" x14ac:dyDescent="0.25">
      <c r="A115" s="46" t="s">
        <v>572</v>
      </c>
      <c r="B115" s="35" t="s">
        <v>213</v>
      </c>
      <c r="C115" s="47">
        <v>103392</v>
      </c>
      <c r="D115" s="44" t="str">
        <f t="shared" si="12"/>
        <v>N/A</v>
      </c>
      <c r="E115" s="47">
        <v>10355</v>
      </c>
      <c r="F115" s="44" t="str">
        <f t="shared" si="13"/>
        <v>N/A</v>
      </c>
      <c r="G115" s="47">
        <v>5880</v>
      </c>
      <c r="H115" s="44" t="str">
        <f t="shared" si="14"/>
        <v>N/A</v>
      </c>
      <c r="I115" s="12">
        <v>-90</v>
      </c>
      <c r="J115" s="12">
        <v>-43.2</v>
      </c>
      <c r="K115" s="45" t="s">
        <v>736</v>
      </c>
      <c r="L115" s="9" t="str">
        <f t="shared" si="15"/>
        <v>No</v>
      </c>
    </row>
    <row r="116" spans="1:12" x14ac:dyDescent="0.25">
      <c r="A116" s="3" t="s">
        <v>573</v>
      </c>
      <c r="B116" s="35" t="s">
        <v>213</v>
      </c>
      <c r="C116" s="36">
        <v>182</v>
      </c>
      <c r="D116" s="44" t="str">
        <f t="shared" si="12"/>
        <v>N/A</v>
      </c>
      <c r="E116" s="36">
        <v>33</v>
      </c>
      <c r="F116" s="44" t="str">
        <f t="shared" si="13"/>
        <v>N/A</v>
      </c>
      <c r="G116" s="36">
        <v>11</v>
      </c>
      <c r="H116" s="44" t="str">
        <f t="shared" si="14"/>
        <v>N/A</v>
      </c>
      <c r="I116" s="12">
        <v>-81.900000000000006</v>
      </c>
      <c r="J116" s="12">
        <v>-69.7</v>
      </c>
      <c r="K116" s="45" t="s">
        <v>736</v>
      </c>
      <c r="L116" s="9" t="str">
        <f t="shared" si="15"/>
        <v>No</v>
      </c>
    </row>
    <row r="117" spans="1:12" x14ac:dyDescent="0.25">
      <c r="A117" s="3" t="s">
        <v>1318</v>
      </c>
      <c r="B117" s="35" t="s">
        <v>213</v>
      </c>
      <c r="C117" s="47">
        <v>568.08791209000003</v>
      </c>
      <c r="D117" s="44" t="str">
        <f t="shared" si="12"/>
        <v>N/A</v>
      </c>
      <c r="E117" s="47">
        <v>313.78787878999998</v>
      </c>
      <c r="F117" s="44" t="str">
        <f t="shared" si="13"/>
        <v>N/A</v>
      </c>
      <c r="G117" s="47">
        <v>588</v>
      </c>
      <c r="H117" s="44" t="str">
        <f t="shared" si="14"/>
        <v>N/A</v>
      </c>
      <c r="I117" s="12">
        <v>-44.8</v>
      </c>
      <c r="J117" s="12">
        <v>87.39</v>
      </c>
      <c r="K117" s="45" t="s">
        <v>736</v>
      </c>
      <c r="L117" s="9" t="str">
        <f t="shared" si="15"/>
        <v>No</v>
      </c>
    </row>
    <row r="118" spans="1:12" ht="25" x14ac:dyDescent="0.25">
      <c r="A118" s="4" t="s">
        <v>574</v>
      </c>
      <c r="B118" s="35" t="s">
        <v>213</v>
      </c>
      <c r="C118" s="47">
        <v>0</v>
      </c>
      <c r="D118" s="44" t="str">
        <f t="shared" si="12"/>
        <v>N/A</v>
      </c>
      <c r="E118" s="47">
        <v>0</v>
      </c>
      <c r="F118" s="44" t="str">
        <f t="shared" si="13"/>
        <v>N/A</v>
      </c>
      <c r="G118" s="47">
        <v>0</v>
      </c>
      <c r="H118" s="44" t="str">
        <f t="shared" si="14"/>
        <v>N/A</v>
      </c>
      <c r="I118" s="12" t="s">
        <v>1745</v>
      </c>
      <c r="J118" s="12" t="s">
        <v>1745</v>
      </c>
      <c r="K118" s="45" t="s">
        <v>736</v>
      </c>
      <c r="L118" s="9" t="str">
        <f t="shared" si="15"/>
        <v>N/A</v>
      </c>
    </row>
    <row r="119" spans="1:12" x14ac:dyDescent="0.25">
      <c r="A119" s="4" t="s">
        <v>575</v>
      </c>
      <c r="B119" s="35" t="s">
        <v>213</v>
      </c>
      <c r="C119" s="36">
        <v>0</v>
      </c>
      <c r="D119" s="44" t="str">
        <f t="shared" si="12"/>
        <v>N/A</v>
      </c>
      <c r="E119" s="36">
        <v>0</v>
      </c>
      <c r="F119" s="44" t="str">
        <f t="shared" si="13"/>
        <v>N/A</v>
      </c>
      <c r="G119" s="36">
        <v>0</v>
      </c>
      <c r="H119" s="44" t="str">
        <f t="shared" si="14"/>
        <v>N/A</v>
      </c>
      <c r="I119" s="12" t="s">
        <v>1745</v>
      </c>
      <c r="J119" s="12" t="s">
        <v>1745</v>
      </c>
      <c r="K119" s="45" t="s">
        <v>736</v>
      </c>
      <c r="L119" s="9" t="str">
        <f t="shared" si="15"/>
        <v>N/A</v>
      </c>
    </row>
    <row r="120" spans="1:12" ht="25" x14ac:dyDescent="0.25">
      <c r="A120" s="4" t="s">
        <v>1319</v>
      </c>
      <c r="B120" s="35" t="s">
        <v>213</v>
      </c>
      <c r="C120" s="47" t="s">
        <v>1745</v>
      </c>
      <c r="D120" s="44" t="str">
        <f t="shared" si="12"/>
        <v>N/A</v>
      </c>
      <c r="E120" s="47" t="s">
        <v>1745</v>
      </c>
      <c r="F120" s="44" t="str">
        <f t="shared" si="13"/>
        <v>N/A</v>
      </c>
      <c r="G120" s="47" t="s">
        <v>1745</v>
      </c>
      <c r="H120" s="44" t="str">
        <f t="shared" si="14"/>
        <v>N/A</v>
      </c>
      <c r="I120" s="12" t="s">
        <v>1745</v>
      </c>
      <c r="J120" s="12" t="s">
        <v>1745</v>
      </c>
      <c r="K120" s="45" t="s">
        <v>736</v>
      </c>
      <c r="L120" s="9" t="str">
        <f t="shared" si="15"/>
        <v>N/A</v>
      </c>
    </row>
    <row r="121" spans="1:12" ht="25" x14ac:dyDescent="0.25">
      <c r="A121" s="4" t="s">
        <v>576</v>
      </c>
      <c r="B121" s="35" t="s">
        <v>213</v>
      </c>
      <c r="C121" s="47">
        <v>0</v>
      </c>
      <c r="D121" s="44" t="str">
        <f t="shared" si="12"/>
        <v>N/A</v>
      </c>
      <c r="E121" s="47">
        <v>0</v>
      </c>
      <c r="F121" s="44" t="str">
        <f t="shared" si="13"/>
        <v>N/A</v>
      </c>
      <c r="G121" s="47">
        <v>0</v>
      </c>
      <c r="H121" s="44" t="str">
        <f t="shared" si="14"/>
        <v>N/A</v>
      </c>
      <c r="I121" s="12" t="s">
        <v>1745</v>
      </c>
      <c r="J121" s="12" t="s">
        <v>1745</v>
      </c>
      <c r="K121" s="45" t="s">
        <v>736</v>
      </c>
      <c r="L121" s="9" t="str">
        <f t="shared" si="15"/>
        <v>N/A</v>
      </c>
    </row>
    <row r="122" spans="1:12" x14ac:dyDescent="0.25">
      <c r="A122" s="4" t="s">
        <v>577</v>
      </c>
      <c r="B122" s="35" t="s">
        <v>213</v>
      </c>
      <c r="C122" s="36">
        <v>0</v>
      </c>
      <c r="D122" s="44" t="str">
        <f t="shared" si="12"/>
        <v>N/A</v>
      </c>
      <c r="E122" s="36">
        <v>0</v>
      </c>
      <c r="F122" s="44" t="str">
        <f t="shared" si="13"/>
        <v>N/A</v>
      </c>
      <c r="G122" s="36">
        <v>0</v>
      </c>
      <c r="H122" s="44" t="str">
        <f t="shared" si="14"/>
        <v>N/A</v>
      </c>
      <c r="I122" s="12" t="s">
        <v>1745</v>
      </c>
      <c r="J122" s="12" t="s">
        <v>1745</v>
      </c>
      <c r="K122" s="45" t="s">
        <v>736</v>
      </c>
      <c r="L122" s="9" t="str">
        <f t="shared" si="15"/>
        <v>N/A</v>
      </c>
    </row>
    <row r="123" spans="1:12" ht="25" x14ac:dyDescent="0.25">
      <c r="A123" s="4" t="s">
        <v>1320</v>
      </c>
      <c r="B123" s="35" t="s">
        <v>213</v>
      </c>
      <c r="C123" s="47" t="s">
        <v>1745</v>
      </c>
      <c r="D123" s="44" t="str">
        <f t="shared" si="12"/>
        <v>N/A</v>
      </c>
      <c r="E123" s="47" t="s">
        <v>1745</v>
      </c>
      <c r="F123" s="44" t="str">
        <f t="shared" si="13"/>
        <v>N/A</v>
      </c>
      <c r="G123" s="47" t="s">
        <v>1745</v>
      </c>
      <c r="H123" s="44" t="str">
        <f t="shared" si="14"/>
        <v>N/A</v>
      </c>
      <c r="I123" s="12" t="s">
        <v>1745</v>
      </c>
      <c r="J123" s="12" t="s">
        <v>1745</v>
      </c>
      <c r="K123" s="45" t="s">
        <v>736</v>
      </c>
      <c r="L123" s="9" t="str">
        <f t="shared" si="15"/>
        <v>N/A</v>
      </c>
    </row>
    <row r="124" spans="1:12" ht="25" x14ac:dyDescent="0.25">
      <c r="A124" s="4" t="s">
        <v>578</v>
      </c>
      <c r="B124" s="35" t="s">
        <v>213</v>
      </c>
      <c r="C124" s="47">
        <v>0</v>
      </c>
      <c r="D124" s="44" t="str">
        <f t="shared" si="12"/>
        <v>N/A</v>
      </c>
      <c r="E124" s="47">
        <v>0</v>
      </c>
      <c r="F124" s="44" t="str">
        <f t="shared" si="13"/>
        <v>N/A</v>
      </c>
      <c r="G124" s="47">
        <v>0</v>
      </c>
      <c r="H124" s="44" t="str">
        <f t="shared" si="14"/>
        <v>N/A</v>
      </c>
      <c r="I124" s="12" t="s">
        <v>1745</v>
      </c>
      <c r="J124" s="12" t="s">
        <v>1745</v>
      </c>
      <c r="K124" s="45" t="s">
        <v>736</v>
      </c>
      <c r="L124" s="9" t="str">
        <f t="shared" si="15"/>
        <v>N/A</v>
      </c>
    </row>
    <row r="125" spans="1:12" x14ac:dyDescent="0.25">
      <c r="A125" s="2" t="s">
        <v>579</v>
      </c>
      <c r="B125" s="35" t="s">
        <v>213</v>
      </c>
      <c r="C125" s="36">
        <v>0</v>
      </c>
      <c r="D125" s="44" t="str">
        <f t="shared" si="12"/>
        <v>N/A</v>
      </c>
      <c r="E125" s="36">
        <v>0</v>
      </c>
      <c r="F125" s="44" t="str">
        <f t="shared" si="13"/>
        <v>N/A</v>
      </c>
      <c r="G125" s="36">
        <v>0</v>
      </c>
      <c r="H125" s="44" t="str">
        <f t="shared" si="14"/>
        <v>N/A</v>
      </c>
      <c r="I125" s="12" t="s">
        <v>1745</v>
      </c>
      <c r="J125" s="12" t="s">
        <v>1745</v>
      </c>
      <c r="K125" s="45" t="s">
        <v>736</v>
      </c>
      <c r="L125" s="9" t="str">
        <f t="shared" si="15"/>
        <v>N/A</v>
      </c>
    </row>
    <row r="126" spans="1:12" ht="25" x14ac:dyDescent="0.25">
      <c r="A126" s="2" t="s">
        <v>1321</v>
      </c>
      <c r="B126" s="35" t="s">
        <v>213</v>
      </c>
      <c r="C126" s="47" t="s">
        <v>1745</v>
      </c>
      <c r="D126" s="44" t="str">
        <f t="shared" si="12"/>
        <v>N/A</v>
      </c>
      <c r="E126" s="47" t="s">
        <v>1745</v>
      </c>
      <c r="F126" s="44" t="str">
        <f t="shared" si="13"/>
        <v>N/A</v>
      </c>
      <c r="G126" s="47" t="s">
        <v>1745</v>
      </c>
      <c r="H126" s="44" t="str">
        <f t="shared" si="14"/>
        <v>N/A</v>
      </c>
      <c r="I126" s="12" t="s">
        <v>1745</v>
      </c>
      <c r="J126" s="12" t="s">
        <v>1745</v>
      </c>
      <c r="K126" s="45" t="s">
        <v>736</v>
      </c>
      <c r="L126" s="9" t="str">
        <f t="shared" si="15"/>
        <v>N/A</v>
      </c>
    </row>
    <row r="127" spans="1:12" ht="25" x14ac:dyDescent="0.25">
      <c r="A127" s="2" t="s">
        <v>580</v>
      </c>
      <c r="B127" s="35" t="s">
        <v>213</v>
      </c>
      <c r="C127" s="47">
        <v>381</v>
      </c>
      <c r="D127" s="44" t="str">
        <f t="shared" si="12"/>
        <v>N/A</v>
      </c>
      <c r="E127" s="47">
        <v>0</v>
      </c>
      <c r="F127" s="44" t="str">
        <f t="shared" si="13"/>
        <v>N/A</v>
      </c>
      <c r="G127" s="47">
        <v>26</v>
      </c>
      <c r="H127" s="44" t="str">
        <f t="shared" si="14"/>
        <v>N/A</v>
      </c>
      <c r="I127" s="12">
        <v>-100</v>
      </c>
      <c r="J127" s="12" t="s">
        <v>1745</v>
      </c>
      <c r="K127" s="45" t="s">
        <v>736</v>
      </c>
      <c r="L127" s="9" t="str">
        <f t="shared" si="15"/>
        <v>N/A</v>
      </c>
    </row>
    <row r="128" spans="1:12" x14ac:dyDescent="0.25">
      <c r="A128" s="2" t="s">
        <v>581</v>
      </c>
      <c r="B128" s="35" t="s">
        <v>213</v>
      </c>
      <c r="C128" s="36">
        <v>11</v>
      </c>
      <c r="D128" s="44" t="str">
        <f t="shared" si="12"/>
        <v>N/A</v>
      </c>
      <c r="E128" s="36">
        <v>0</v>
      </c>
      <c r="F128" s="44" t="str">
        <f t="shared" si="13"/>
        <v>N/A</v>
      </c>
      <c r="G128" s="36">
        <v>11</v>
      </c>
      <c r="H128" s="44" t="str">
        <f t="shared" si="14"/>
        <v>N/A</v>
      </c>
      <c r="I128" s="12">
        <v>-100</v>
      </c>
      <c r="J128" s="12" t="s">
        <v>1745</v>
      </c>
      <c r="K128" s="45" t="s">
        <v>736</v>
      </c>
      <c r="L128" s="9" t="str">
        <f t="shared" si="15"/>
        <v>N/A</v>
      </c>
    </row>
    <row r="129" spans="1:12" ht="25" x14ac:dyDescent="0.25">
      <c r="A129" s="2" t="s">
        <v>1322</v>
      </c>
      <c r="B129" s="35" t="s">
        <v>213</v>
      </c>
      <c r="C129" s="47">
        <v>190.5</v>
      </c>
      <c r="D129" s="44" t="str">
        <f t="shared" si="12"/>
        <v>N/A</v>
      </c>
      <c r="E129" s="47" t="s">
        <v>1745</v>
      </c>
      <c r="F129" s="44" t="str">
        <f t="shared" si="13"/>
        <v>N/A</v>
      </c>
      <c r="G129" s="47">
        <v>26</v>
      </c>
      <c r="H129" s="44" t="str">
        <f t="shared" si="14"/>
        <v>N/A</v>
      </c>
      <c r="I129" s="12" t="s">
        <v>1745</v>
      </c>
      <c r="J129" s="12" t="s">
        <v>1745</v>
      </c>
      <c r="K129" s="45" t="s">
        <v>736</v>
      </c>
      <c r="L129" s="9" t="str">
        <f t="shared" si="15"/>
        <v>N/A</v>
      </c>
    </row>
    <row r="130" spans="1:12" x14ac:dyDescent="0.25">
      <c r="A130" s="2" t="s">
        <v>582</v>
      </c>
      <c r="B130" s="35" t="s">
        <v>213</v>
      </c>
      <c r="C130" s="47">
        <v>0</v>
      </c>
      <c r="D130" s="44" t="str">
        <f t="shared" si="12"/>
        <v>N/A</v>
      </c>
      <c r="E130" s="47">
        <v>0</v>
      </c>
      <c r="F130" s="44" t="str">
        <f t="shared" si="13"/>
        <v>N/A</v>
      </c>
      <c r="G130" s="47">
        <v>0</v>
      </c>
      <c r="H130" s="44" t="str">
        <f t="shared" si="14"/>
        <v>N/A</v>
      </c>
      <c r="I130" s="12" t="s">
        <v>1745</v>
      </c>
      <c r="J130" s="12" t="s">
        <v>1745</v>
      </c>
      <c r="K130" s="45" t="s">
        <v>736</v>
      </c>
      <c r="L130" s="9" t="str">
        <f t="shared" si="15"/>
        <v>N/A</v>
      </c>
    </row>
    <row r="131" spans="1:12" x14ac:dyDescent="0.25">
      <c r="A131" s="2" t="s">
        <v>583</v>
      </c>
      <c r="B131" s="35" t="s">
        <v>213</v>
      </c>
      <c r="C131" s="36">
        <v>0</v>
      </c>
      <c r="D131" s="44" t="str">
        <f t="shared" si="12"/>
        <v>N/A</v>
      </c>
      <c r="E131" s="36">
        <v>0</v>
      </c>
      <c r="F131" s="44" t="str">
        <f t="shared" si="13"/>
        <v>N/A</v>
      </c>
      <c r="G131" s="36">
        <v>0</v>
      </c>
      <c r="H131" s="44" t="str">
        <f t="shared" si="14"/>
        <v>N/A</v>
      </c>
      <c r="I131" s="12" t="s">
        <v>1745</v>
      </c>
      <c r="J131" s="12" t="s">
        <v>1745</v>
      </c>
      <c r="K131" s="45" t="s">
        <v>736</v>
      </c>
      <c r="L131" s="9" t="str">
        <f t="shared" si="15"/>
        <v>N/A</v>
      </c>
    </row>
    <row r="132" spans="1:12" x14ac:dyDescent="0.25">
      <c r="A132" s="2" t="s">
        <v>1323</v>
      </c>
      <c r="B132" s="35" t="s">
        <v>213</v>
      </c>
      <c r="C132" s="47" t="s">
        <v>1745</v>
      </c>
      <c r="D132" s="44" t="str">
        <f t="shared" si="12"/>
        <v>N/A</v>
      </c>
      <c r="E132" s="47" t="s">
        <v>1745</v>
      </c>
      <c r="F132" s="44" t="str">
        <f t="shared" si="13"/>
        <v>N/A</v>
      </c>
      <c r="G132" s="47" t="s">
        <v>1745</v>
      </c>
      <c r="H132" s="44" t="str">
        <f t="shared" si="14"/>
        <v>N/A</v>
      </c>
      <c r="I132" s="12" t="s">
        <v>1745</v>
      </c>
      <c r="J132" s="12" t="s">
        <v>1745</v>
      </c>
      <c r="K132" s="45" t="s">
        <v>736</v>
      </c>
      <c r="L132" s="9" t="str">
        <f t="shared" si="15"/>
        <v>N/A</v>
      </c>
    </row>
    <row r="133" spans="1:12" ht="25" x14ac:dyDescent="0.25">
      <c r="A133" s="2" t="s">
        <v>584</v>
      </c>
      <c r="B133" s="35" t="s">
        <v>213</v>
      </c>
      <c r="C133" s="47">
        <v>664</v>
      </c>
      <c r="D133" s="44" t="str">
        <f t="shared" si="12"/>
        <v>N/A</v>
      </c>
      <c r="E133" s="47">
        <v>58</v>
      </c>
      <c r="F133" s="44" t="str">
        <f t="shared" si="13"/>
        <v>N/A</v>
      </c>
      <c r="G133" s="47">
        <v>157</v>
      </c>
      <c r="H133" s="44" t="str">
        <f t="shared" si="14"/>
        <v>N/A</v>
      </c>
      <c r="I133" s="12">
        <v>-91.3</v>
      </c>
      <c r="J133" s="12">
        <v>170.7</v>
      </c>
      <c r="K133" s="45" t="s">
        <v>736</v>
      </c>
      <c r="L133" s="9" t="str">
        <f>IF(J133="Div by 0", "N/A", IF(OR(J133="N/A",K133="N/A"),"N/A", IF(J133&gt;VALUE(MID(K133,1,2)), "No", IF(J133&lt;-1*VALUE(MID(K133,1,2)), "No", "Yes"))))</f>
        <v>No</v>
      </c>
    </row>
    <row r="134" spans="1:12" x14ac:dyDescent="0.25">
      <c r="A134" s="2" t="s">
        <v>585</v>
      </c>
      <c r="B134" s="35" t="s">
        <v>213</v>
      </c>
      <c r="C134" s="36">
        <v>14</v>
      </c>
      <c r="D134" s="44" t="str">
        <f t="shared" si="12"/>
        <v>N/A</v>
      </c>
      <c r="E134" s="36">
        <v>11</v>
      </c>
      <c r="F134" s="44" t="str">
        <f t="shared" si="13"/>
        <v>N/A</v>
      </c>
      <c r="G134" s="36">
        <v>11</v>
      </c>
      <c r="H134" s="44" t="str">
        <f t="shared" si="14"/>
        <v>N/A</v>
      </c>
      <c r="I134" s="12">
        <v>-85.7</v>
      </c>
      <c r="J134" s="12">
        <v>-50</v>
      </c>
      <c r="K134" s="45" t="s">
        <v>736</v>
      </c>
      <c r="L134" s="9" t="str">
        <f t="shared" ref="L134:L138" si="16">IF(J134="Div by 0", "N/A", IF(OR(J134="N/A",K134="N/A"),"N/A", IF(J134&gt;VALUE(MID(K134,1,2)), "No", IF(J134&lt;-1*VALUE(MID(K134,1,2)), "No", "Yes"))))</f>
        <v>No</v>
      </c>
    </row>
    <row r="135" spans="1:12" ht="25" x14ac:dyDescent="0.25">
      <c r="A135" s="2" t="s">
        <v>1324</v>
      </c>
      <c r="B135" s="35" t="s">
        <v>213</v>
      </c>
      <c r="C135" s="47">
        <v>47.428571429000002</v>
      </c>
      <c r="D135" s="44" t="str">
        <f t="shared" si="12"/>
        <v>N/A</v>
      </c>
      <c r="E135" s="47">
        <v>29</v>
      </c>
      <c r="F135" s="44" t="str">
        <f t="shared" si="13"/>
        <v>N/A</v>
      </c>
      <c r="G135" s="47">
        <v>157</v>
      </c>
      <c r="H135" s="44" t="str">
        <f t="shared" si="14"/>
        <v>N/A</v>
      </c>
      <c r="I135" s="12">
        <v>-38.9</v>
      </c>
      <c r="J135" s="12">
        <v>441.4</v>
      </c>
      <c r="K135" s="45" t="s">
        <v>736</v>
      </c>
      <c r="L135" s="9" t="str">
        <f t="shared" si="16"/>
        <v>No</v>
      </c>
    </row>
    <row r="136" spans="1:12" ht="25" x14ac:dyDescent="0.25">
      <c r="A136" s="2" t="s">
        <v>586</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1745</v>
      </c>
      <c r="J136" s="12" t="s">
        <v>1745</v>
      </c>
      <c r="K136" s="45" t="s">
        <v>736</v>
      </c>
      <c r="L136" s="9" t="str">
        <f t="shared" si="16"/>
        <v>N/A</v>
      </c>
    </row>
    <row r="137" spans="1:12" x14ac:dyDescent="0.25">
      <c r="A137" s="2" t="s">
        <v>587</v>
      </c>
      <c r="B137" s="35" t="s">
        <v>213</v>
      </c>
      <c r="C137" s="36">
        <v>0</v>
      </c>
      <c r="D137" s="44" t="str">
        <f t="shared" si="17"/>
        <v>N/A</v>
      </c>
      <c r="E137" s="36">
        <v>0</v>
      </c>
      <c r="F137" s="44" t="str">
        <f t="shared" si="18"/>
        <v>N/A</v>
      </c>
      <c r="G137" s="36">
        <v>0</v>
      </c>
      <c r="H137" s="44" t="str">
        <f t="shared" si="19"/>
        <v>N/A</v>
      </c>
      <c r="I137" s="12" t="s">
        <v>1745</v>
      </c>
      <c r="J137" s="12" t="s">
        <v>1745</v>
      </c>
      <c r="K137" s="45" t="s">
        <v>736</v>
      </c>
      <c r="L137" s="9" t="str">
        <f t="shared" si="16"/>
        <v>N/A</v>
      </c>
    </row>
    <row r="138" spans="1:12" ht="25" x14ac:dyDescent="0.25">
      <c r="A138" s="2" t="s">
        <v>1325</v>
      </c>
      <c r="B138" s="35" t="s">
        <v>213</v>
      </c>
      <c r="C138" s="47" t="s">
        <v>1745</v>
      </c>
      <c r="D138" s="44" t="str">
        <f t="shared" si="17"/>
        <v>N/A</v>
      </c>
      <c r="E138" s="47" t="s">
        <v>1745</v>
      </c>
      <c r="F138" s="44" t="str">
        <f t="shared" si="18"/>
        <v>N/A</v>
      </c>
      <c r="G138" s="47" t="s">
        <v>1745</v>
      </c>
      <c r="H138" s="44" t="str">
        <f t="shared" si="19"/>
        <v>N/A</v>
      </c>
      <c r="I138" s="12" t="s">
        <v>1745</v>
      </c>
      <c r="J138" s="12" t="s">
        <v>1745</v>
      </c>
      <c r="K138" s="45" t="s">
        <v>736</v>
      </c>
      <c r="L138" s="9" t="str">
        <f t="shared" si="16"/>
        <v>N/A</v>
      </c>
    </row>
    <row r="139" spans="1:12" ht="25" x14ac:dyDescent="0.25">
      <c r="A139" s="2" t="s">
        <v>588</v>
      </c>
      <c r="B139" s="35" t="s">
        <v>213</v>
      </c>
      <c r="C139" s="47">
        <v>383</v>
      </c>
      <c r="D139" s="44" t="str">
        <f t="shared" si="17"/>
        <v>N/A</v>
      </c>
      <c r="E139" s="47">
        <v>202</v>
      </c>
      <c r="F139" s="44" t="str">
        <f t="shared" si="18"/>
        <v>N/A</v>
      </c>
      <c r="G139" s="47">
        <v>16</v>
      </c>
      <c r="H139" s="44" t="str">
        <f t="shared" si="19"/>
        <v>N/A</v>
      </c>
      <c r="I139" s="12">
        <v>-47.3</v>
      </c>
      <c r="J139" s="12">
        <v>-92.1</v>
      </c>
      <c r="K139" s="45" t="s">
        <v>736</v>
      </c>
      <c r="L139" s="9" t="str">
        <f t="shared" ref="L139:L150" si="20">IF(J139="Div by 0", "N/A", IF(K139="N/A","N/A", IF(J139&gt;VALUE(MID(K139,1,2)), "No", IF(J139&lt;-1*VALUE(MID(K139,1,2)), "No", "Yes"))))</f>
        <v>No</v>
      </c>
    </row>
    <row r="140" spans="1:12" x14ac:dyDescent="0.25">
      <c r="A140" s="2" t="s">
        <v>589</v>
      </c>
      <c r="B140" s="35" t="s">
        <v>213</v>
      </c>
      <c r="C140" s="36">
        <v>11</v>
      </c>
      <c r="D140" s="44" t="str">
        <f t="shared" si="17"/>
        <v>N/A</v>
      </c>
      <c r="E140" s="36">
        <v>11</v>
      </c>
      <c r="F140" s="44" t="str">
        <f t="shared" si="18"/>
        <v>N/A</v>
      </c>
      <c r="G140" s="36">
        <v>11</v>
      </c>
      <c r="H140" s="44" t="str">
        <f t="shared" si="19"/>
        <v>N/A</v>
      </c>
      <c r="I140" s="12">
        <v>-88.9</v>
      </c>
      <c r="J140" s="12">
        <v>0</v>
      </c>
      <c r="K140" s="45" t="s">
        <v>736</v>
      </c>
      <c r="L140" s="9" t="str">
        <f t="shared" si="20"/>
        <v>Yes</v>
      </c>
    </row>
    <row r="141" spans="1:12" ht="25" x14ac:dyDescent="0.25">
      <c r="A141" s="2" t="s">
        <v>1326</v>
      </c>
      <c r="B141" s="35" t="s">
        <v>213</v>
      </c>
      <c r="C141" s="47">
        <v>42.555555556000002</v>
      </c>
      <c r="D141" s="44" t="str">
        <f t="shared" si="17"/>
        <v>N/A</v>
      </c>
      <c r="E141" s="47">
        <v>202</v>
      </c>
      <c r="F141" s="44" t="str">
        <f t="shared" si="18"/>
        <v>N/A</v>
      </c>
      <c r="G141" s="47">
        <v>16</v>
      </c>
      <c r="H141" s="44" t="str">
        <f t="shared" si="19"/>
        <v>N/A</v>
      </c>
      <c r="I141" s="12">
        <v>374.7</v>
      </c>
      <c r="J141" s="12">
        <v>-92.1</v>
      </c>
      <c r="K141" s="45" t="s">
        <v>736</v>
      </c>
      <c r="L141" s="9" t="str">
        <f t="shared" si="20"/>
        <v>No</v>
      </c>
    </row>
    <row r="142" spans="1:12" ht="25" x14ac:dyDescent="0.25">
      <c r="A142" s="2" t="s">
        <v>590</v>
      </c>
      <c r="B142" s="35" t="s">
        <v>213</v>
      </c>
      <c r="C142" s="47">
        <v>0</v>
      </c>
      <c r="D142" s="44" t="str">
        <f t="shared" si="17"/>
        <v>N/A</v>
      </c>
      <c r="E142" s="47">
        <v>0</v>
      </c>
      <c r="F142" s="44" t="str">
        <f t="shared" si="18"/>
        <v>N/A</v>
      </c>
      <c r="G142" s="47">
        <v>0</v>
      </c>
      <c r="H142" s="44" t="str">
        <f t="shared" si="19"/>
        <v>N/A</v>
      </c>
      <c r="I142" s="12" t="s">
        <v>1745</v>
      </c>
      <c r="J142" s="12" t="s">
        <v>1745</v>
      </c>
      <c r="K142" s="45" t="s">
        <v>736</v>
      </c>
      <c r="L142" s="9" t="str">
        <f t="shared" si="20"/>
        <v>N/A</v>
      </c>
    </row>
    <row r="143" spans="1:12" x14ac:dyDescent="0.25">
      <c r="A143" s="3" t="s">
        <v>591</v>
      </c>
      <c r="B143" s="35" t="s">
        <v>213</v>
      </c>
      <c r="C143" s="36">
        <v>0</v>
      </c>
      <c r="D143" s="44" t="str">
        <f t="shared" si="17"/>
        <v>N/A</v>
      </c>
      <c r="E143" s="36">
        <v>0</v>
      </c>
      <c r="F143" s="44" t="str">
        <f t="shared" si="18"/>
        <v>N/A</v>
      </c>
      <c r="G143" s="36">
        <v>0</v>
      </c>
      <c r="H143" s="44" t="str">
        <f t="shared" si="19"/>
        <v>N/A</v>
      </c>
      <c r="I143" s="12" t="s">
        <v>1745</v>
      </c>
      <c r="J143" s="12" t="s">
        <v>1745</v>
      </c>
      <c r="K143" s="45" t="s">
        <v>736</v>
      </c>
      <c r="L143" s="9" t="str">
        <f t="shared" si="20"/>
        <v>N/A</v>
      </c>
    </row>
    <row r="144" spans="1:12" ht="25" x14ac:dyDescent="0.25">
      <c r="A144" s="3" t="s">
        <v>1327</v>
      </c>
      <c r="B144" s="35" t="s">
        <v>213</v>
      </c>
      <c r="C144" s="47" t="s">
        <v>1745</v>
      </c>
      <c r="D144" s="44" t="str">
        <f t="shared" si="17"/>
        <v>N/A</v>
      </c>
      <c r="E144" s="47" t="s">
        <v>1745</v>
      </c>
      <c r="F144" s="44" t="str">
        <f t="shared" si="18"/>
        <v>N/A</v>
      </c>
      <c r="G144" s="47" t="s">
        <v>1745</v>
      </c>
      <c r="H144" s="44" t="str">
        <f t="shared" si="19"/>
        <v>N/A</v>
      </c>
      <c r="I144" s="12" t="s">
        <v>1745</v>
      </c>
      <c r="J144" s="12" t="s">
        <v>1745</v>
      </c>
      <c r="K144" s="45" t="s">
        <v>736</v>
      </c>
      <c r="L144" s="9" t="str">
        <f t="shared" si="20"/>
        <v>N/A</v>
      </c>
    </row>
    <row r="145" spans="1:12" ht="25" x14ac:dyDescent="0.25">
      <c r="A145" s="2" t="s">
        <v>592</v>
      </c>
      <c r="B145" s="35" t="s">
        <v>213</v>
      </c>
      <c r="C145" s="47">
        <v>25945</v>
      </c>
      <c r="D145" s="44" t="str">
        <f t="shared" si="17"/>
        <v>N/A</v>
      </c>
      <c r="E145" s="47">
        <v>187271</v>
      </c>
      <c r="F145" s="44" t="str">
        <f t="shared" si="18"/>
        <v>N/A</v>
      </c>
      <c r="G145" s="47">
        <v>371539</v>
      </c>
      <c r="H145" s="44" t="str">
        <f t="shared" si="19"/>
        <v>N/A</v>
      </c>
      <c r="I145" s="12">
        <v>621.79999999999995</v>
      </c>
      <c r="J145" s="12">
        <v>98.4</v>
      </c>
      <c r="K145" s="45" t="s">
        <v>736</v>
      </c>
      <c r="L145" s="9" t="str">
        <f t="shared" si="20"/>
        <v>No</v>
      </c>
    </row>
    <row r="146" spans="1:12" x14ac:dyDescent="0.25">
      <c r="A146" s="2" t="s">
        <v>593</v>
      </c>
      <c r="B146" s="35" t="s">
        <v>213</v>
      </c>
      <c r="C146" s="36">
        <v>68</v>
      </c>
      <c r="D146" s="44" t="str">
        <f t="shared" si="17"/>
        <v>N/A</v>
      </c>
      <c r="E146" s="36">
        <v>11</v>
      </c>
      <c r="F146" s="44" t="str">
        <f t="shared" si="18"/>
        <v>N/A</v>
      </c>
      <c r="G146" s="36">
        <v>11</v>
      </c>
      <c r="H146" s="44" t="str">
        <f t="shared" si="19"/>
        <v>N/A</v>
      </c>
      <c r="I146" s="12">
        <v>-83.8</v>
      </c>
      <c r="J146" s="12">
        <v>-45.5</v>
      </c>
      <c r="K146" s="45" t="s">
        <v>736</v>
      </c>
      <c r="L146" s="9" t="str">
        <f t="shared" si="20"/>
        <v>No</v>
      </c>
    </row>
    <row r="147" spans="1:12" x14ac:dyDescent="0.25">
      <c r="A147" s="2" t="s">
        <v>1328</v>
      </c>
      <c r="B147" s="35" t="s">
        <v>213</v>
      </c>
      <c r="C147" s="47">
        <v>381.54411764999998</v>
      </c>
      <c r="D147" s="44" t="str">
        <f t="shared" si="17"/>
        <v>N/A</v>
      </c>
      <c r="E147" s="47">
        <v>17024.636364000002</v>
      </c>
      <c r="F147" s="44" t="str">
        <f t="shared" si="18"/>
        <v>N/A</v>
      </c>
      <c r="G147" s="47">
        <v>61923.166666999998</v>
      </c>
      <c r="H147" s="44" t="str">
        <f t="shared" si="19"/>
        <v>N/A</v>
      </c>
      <c r="I147" s="12">
        <v>4362</v>
      </c>
      <c r="J147" s="12">
        <v>263.7</v>
      </c>
      <c r="K147" s="45" t="s">
        <v>736</v>
      </c>
      <c r="L147" s="9" t="str">
        <f t="shared" si="20"/>
        <v>No</v>
      </c>
    </row>
    <row r="148" spans="1:12" ht="25" x14ac:dyDescent="0.25">
      <c r="A148" s="2" t="s">
        <v>594</v>
      </c>
      <c r="B148" s="35" t="s">
        <v>213</v>
      </c>
      <c r="C148" s="47">
        <v>0</v>
      </c>
      <c r="D148" s="44" t="str">
        <f t="shared" si="17"/>
        <v>N/A</v>
      </c>
      <c r="E148" s="47">
        <v>0</v>
      </c>
      <c r="F148" s="44" t="str">
        <f t="shared" si="18"/>
        <v>N/A</v>
      </c>
      <c r="G148" s="47">
        <v>0</v>
      </c>
      <c r="H148" s="44" t="str">
        <f t="shared" si="19"/>
        <v>N/A</v>
      </c>
      <c r="I148" s="12" t="s">
        <v>1745</v>
      </c>
      <c r="J148" s="12" t="s">
        <v>1745</v>
      </c>
      <c r="K148" s="45" t="s">
        <v>736</v>
      </c>
      <c r="L148" s="9" t="str">
        <f t="shared" si="20"/>
        <v>N/A</v>
      </c>
    </row>
    <row r="149" spans="1:12" x14ac:dyDescent="0.25">
      <c r="A149" s="2" t="s">
        <v>595</v>
      </c>
      <c r="B149" s="35" t="s">
        <v>213</v>
      </c>
      <c r="C149" s="36">
        <v>0</v>
      </c>
      <c r="D149" s="44" t="str">
        <f t="shared" si="17"/>
        <v>N/A</v>
      </c>
      <c r="E149" s="36">
        <v>0</v>
      </c>
      <c r="F149" s="44" t="str">
        <f t="shared" si="18"/>
        <v>N/A</v>
      </c>
      <c r="G149" s="36">
        <v>0</v>
      </c>
      <c r="H149" s="44" t="str">
        <f t="shared" si="19"/>
        <v>N/A</v>
      </c>
      <c r="I149" s="12" t="s">
        <v>1745</v>
      </c>
      <c r="J149" s="12" t="s">
        <v>1745</v>
      </c>
      <c r="K149" s="45" t="s">
        <v>736</v>
      </c>
      <c r="L149" s="9" t="str">
        <f t="shared" si="20"/>
        <v>N/A</v>
      </c>
    </row>
    <row r="150" spans="1:12" x14ac:dyDescent="0.25">
      <c r="A150" s="4" t="s">
        <v>1329</v>
      </c>
      <c r="B150" s="35" t="s">
        <v>213</v>
      </c>
      <c r="C150" s="47" t="s">
        <v>1745</v>
      </c>
      <c r="D150" s="44" t="str">
        <f t="shared" si="17"/>
        <v>N/A</v>
      </c>
      <c r="E150" s="47" t="s">
        <v>1745</v>
      </c>
      <c r="F150" s="44" t="str">
        <f t="shared" si="18"/>
        <v>N/A</v>
      </c>
      <c r="G150" s="47" t="s">
        <v>1745</v>
      </c>
      <c r="H150" s="44" t="str">
        <f t="shared" si="19"/>
        <v>N/A</v>
      </c>
      <c r="I150" s="12" t="s">
        <v>1745</v>
      </c>
      <c r="J150" s="12" t="s">
        <v>1745</v>
      </c>
      <c r="K150" s="45" t="s">
        <v>736</v>
      </c>
      <c r="L150" s="9" t="str">
        <f t="shared" si="20"/>
        <v>N/A</v>
      </c>
    </row>
    <row r="151" spans="1:12" x14ac:dyDescent="0.25">
      <c r="A151" s="4" t="s">
        <v>1330</v>
      </c>
      <c r="B151" s="35" t="s">
        <v>213</v>
      </c>
      <c r="C151" s="47">
        <v>531.22290764000002</v>
      </c>
      <c r="D151" s="44" t="str">
        <f t="shared" ref="D151:D170" si="21">IF($B151="N/A","N/A",IF(C151&gt;10,"No",IF(C151&lt;-10,"No","Yes")))</f>
        <v>N/A</v>
      </c>
      <c r="E151" s="47">
        <v>701.13411567000003</v>
      </c>
      <c r="F151" s="44" t="str">
        <f t="shared" ref="F151:F170" si="22">IF($B151="N/A","N/A",IF(E151&gt;10,"No",IF(E151&lt;-10,"No","Yes")))</f>
        <v>N/A</v>
      </c>
      <c r="G151" s="47">
        <v>1438.1232877</v>
      </c>
      <c r="H151" s="44" t="str">
        <f t="shared" ref="H151:H170" si="23">IF($B151="N/A","N/A",IF(G151&gt;10,"No",IF(G151&lt;-10,"No","Yes")))</f>
        <v>N/A</v>
      </c>
      <c r="I151" s="12">
        <v>31.98</v>
      </c>
      <c r="J151" s="12">
        <v>105.1</v>
      </c>
      <c r="K151" s="45" t="s">
        <v>736</v>
      </c>
      <c r="L151" s="9" t="str">
        <f t="shared" ref="L151:L170" si="24">IF(J151="Div by 0", "N/A", IF(K151="N/A","N/A", IF(J151&gt;VALUE(MID(K151,1,2)), "No", IF(J151&lt;-1*VALUE(MID(K151,1,2)), "No", "Yes"))))</f>
        <v>No</v>
      </c>
    </row>
    <row r="152" spans="1:12" ht="25" x14ac:dyDescent="0.25">
      <c r="A152" s="4" t="s">
        <v>1331</v>
      </c>
      <c r="B152" s="35" t="s">
        <v>213</v>
      </c>
      <c r="C152" s="47">
        <v>1472.1818182</v>
      </c>
      <c r="D152" s="44" t="str">
        <f t="shared" si="21"/>
        <v>N/A</v>
      </c>
      <c r="E152" s="47">
        <v>2018.8125</v>
      </c>
      <c r="F152" s="44" t="str">
        <f t="shared" si="22"/>
        <v>N/A</v>
      </c>
      <c r="G152" s="47">
        <v>2410.1333332999998</v>
      </c>
      <c r="H152" s="44" t="str">
        <f t="shared" si="23"/>
        <v>N/A</v>
      </c>
      <c r="I152" s="12">
        <v>37.130000000000003</v>
      </c>
      <c r="J152" s="12">
        <v>19.38</v>
      </c>
      <c r="K152" s="45" t="s">
        <v>736</v>
      </c>
      <c r="L152" s="9" t="str">
        <f t="shared" si="24"/>
        <v>Yes</v>
      </c>
    </row>
    <row r="153" spans="1:12" ht="25" x14ac:dyDescent="0.25">
      <c r="A153" s="4" t="s">
        <v>1332</v>
      </c>
      <c r="B153" s="35" t="s">
        <v>213</v>
      </c>
      <c r="C153" s="47">
        <v>2721.0508475000001</v>
      </c>
      <c r="D153" s="44" t="str">
        <f t="shared" si="21"/>
        <v>N/A</v>
      </c>
      <c r="E153" s="47">
        <v>4008.6538461999999</v>
      </c>
      <c r="F153" s="44" t="str">
        <f t="shared" si="22"/>
        <v>N/A</v>
      </c>
      <c r="G153" s="47">
        <v>5681.5151514999998</v>
      </c>
      <c r="H153" s="44" t="str">
        <f t="shared" si="23"/>
        <v>N/A</v>
      </c>
      <c r="I153" s="12">
        <v>47.32</v>
      </c>
      <c r="J153" s="12">
        <v>41.73</v>
      </c>
      <c r="K153" s="45" t="s">
        <v>736</v>
      </c>
      <c r="L153" s="9" t="str">
        <f t="shared" si="24"/>
        <v>No</v>
      </c>
    </row>
    <row r="154" spans="1:12" ht="25" x14ac:dyDescent="0.25">
      <c r="A154" s="4" t="s">
        <v>1333</v>
      </c>
      <c r="B154" s="35" t="s">
        <v>213</v>
      </c>
      <c r="C154" s="47">
        <v>338.97572584</v>
      </c>
      <c r="D154" s="44" t="str">
        <f t="shared" si="21"/>
        <v>N/A</v>
      </c>
      <c r="E154" s="47">
        <v>289.82681564000001</v>
      </c>
      <c r="F154" s="44" t="str">
        <f t="shared" si="22"/>
        <v>N/A</v>
      </c>
      <c r="G154" s="47">
        <v>934.93081760999996</v>
      </c>
      <c r="H154" s="44" t="str">
        <f t="shared" si="23"/>
        <v>N/A</v>
      </c>
      <c r="I154" s="12">
        <v>-14.5</v>
      </c>
      <c r="J154" s="12">
        <v>222.6</v>
      </c>
      <c r="K154" s="45" t="s">
        <v>736</v>
      </c>
      <c r="L154" s="9" t="str">
        <f t="shared" si="24"/>
        <v>No</v>
      </c>
    </row>
    <row r="155" spans="1:12" ht="25" x14ac:dyDescent="0.25">
      <c r="A155" s="2" t="s">
        <v>1334</v>
      </c>
      <c r="B155" s="35" t="s">
        <v>213</v>
      </c>
      <c r="C155" s="47">
        <v>600.30075777000002</v>
      </c>
      <c r="D155" s="44" t="str">
        <f t="shared" si="21"/>
        <v>N/A</v>
      </c>
      <c r="E155" s="47">
        <v>641.38722295000002</v>
      </c>
      <c r="F155" s="44" t="str">
        <f t="shared" si="22"/>
        <v>N/A</v>
      </c>
      <c r="G155" s="47">
        <v>965.94303796999998</v>
      </c>
      <c r="H155" s="44" t="str">
        <f t="shared" si="23"/>
        <v>N/A</v>
      </c>
      <c r="I155" s="12">
        <v>6.8440000000000003</v>
      </c>
      <c r="J155" s="12">
        <v>50.6</v>
      </c>
      <c r="K155" s="45" t="s">
        <v>736</v>
      </c>
      <c r="L155" s="9" t="str">
        <f t="shared" si="24"/>
        <v>No</v>
      </c>
    </row>
    <row r="156" spans="1:12" x14ac:dyDescent="0.25">
      <c r="A156" s="2" t="s">
        <v>1335</v>
      </c>
      <c r="B156" s="35" t="s">
        <v>213</v>
      </c>
      <c r="C156" s="47">
        <v>2.0081693897999999</v>
      </c>
      <c r="D156" s="44" t="str">
        <f t="shared" si="21"/>
        <v>N/A</v>
      </c>
      <c r="E156" s="47">
        <v>18.026823135000001</v>
      </c>
      <c r="F156" s="44" t="str">
        <f t="shared" si="22"/>
        <v>N/A</v>
      </c>
      <c r="G156" s="47">
        <v>0</v>
      </c>
      <c r="H156" s="44" t="str">
        <f t="shared" si="23"/>
        <v>N/A</v>
      </c>
      <c r="I156" s="12">
        <v>797.7</v>
      </c>
      <c r="J156" s="12">
        <v>-100</v>
      </c>
      <c r="K156" s="45" t="s">
        <v>736</v>
      </c>
      <c r="L156" s="9" t="str">
        <f t="shared" si="24"/>
        <v>No</v>
      </c>
    </row>
    <row r="157" spans="1:12" ht="25" x14ac:dyDescent="0.25">
      <c r="A157" s="2" t="s">
        <v>1336</v>
      </c>
      <c r="B157" s="35" t="s">
        <v>213</v>
      </c>
      <c r="C157" s="47">
        <v>0</v>
      </c>
      <c r="D157" s="44" t="str">
        <f t="shared" si="21"/>
        <v>N/A</v>
      </c>
      <c r="E157" s="47">
        <v>413.375</v>
      </c>
      <c r="F157" s="44" t="str">
        <f t="shared" si="22"/>
        <v>N/A</v>
      </c>
      <c r="G157" s="47">
        <v>0</v>
      </c>
      <c r="H157" s="44" t="str">
        <f t="shared" si="23"/>
        <v>N/A</v>
      </c>
      <c r="I157" s="12" t="s">
        <v>1745</v>
      </c>
      <c r="J157" s="12">
        <v>-100</v>
      </c>
      <c r="K157" s="45" t="s">
        <v>736</v>
      </c>
      <c r="L157" s="9" t="str">
        <f t="shared" si="24"/>
        <v>No</v>
      </c>
    </row>
    <row r="158" spans="1:12" ht="25" x14ac:dyDescent="0.25">
      <c r="A158" s="2" t="s">
        <v>1337</v>
      </c>
      <c r="B158" s="35" t="s">
        <v>213</v>
      </c>
      <c r="C158" s="47">
        <v>4.1864406780000003</v>
      </c>
      <c r="D158" s="44" t="str">
        <f t="shared" si="21"/>
        <v>N/A</v>
      </c>
      <c r="E158" s="47">
        <v>277.67307692000003</v>
      </c>
      <c r="F158" s="44" t="str">
        <f t="shared" si="22"/>
        <v>N/A</v>
      </c>
      <c r="G158" s="47">
        <v>0</v>
      </c>
      <c r="H158" s="44" t="str">
        <f t="shared" si="23"/>
        <v>N/A</v>
      </c>
      <c r="I158" s="12">
        <v>6533</v>
      </c>
      <c r="J158" s="12">
        <v>-100</v>
      </c>
      <c r="K158" s="45" t="s">
        <v>736</v>
      </c>
      <c r="L158" s="9" t="str">
        <f t="shared" si="24"/>
        <v>No</v>
      </c>
    </row>
    <row r="159" spans="1:12" ht="25" x14ac:dyDescent="0.25">
      <c r="A159" s="2" t="s">
        <v>1338</v>
      </c>
      <c r="B159" s="35" t="s">
        <v>213</v>
      </c>
      <c r="C159" s="47">
        <v>4.7020466445000002</v>
      </c>
      <c r="D159" s="44" t="str">
        <f t="shared" si="21"/>
        <v>N/A</v>
      </c>
      <c r="E159" s="47">
        <v>0</v>
      </c>
      <c r="F159" s="44" t="str">
        <f t="shared" si="22"/>
        <v>N/A</v>
      </c>
      <c r="G159" s="47">
        <v>0</v>
      </c>
      <c r="H159" s="44" t="str">
        <f t="shared" si="23"/>
        <v>N/A</v>
      </c>
      <c r="I159" s="12">
        <v>-100</v>
      </c>
      <c r="J159" s="12" t="s">
        <v>1745</v>
      </c>
      <c r="K159" s="45" t="s">
        <v>736</v>
      </c>
      <c r="L159" s="9" t="str">
        <f t="shared" si="24"/>
        <v>N/A</v>
      </c>
    </row>
    <row r="160" spans="1:12" ht="25" x14ac:dyDescent="0.25">
      <c r="A160" s="4" t="s">
        <v>1339</v>
      </c>
      <c r="B160" s="35" t="s">
        <v>213</v>
      </c>
      <c r="C160" s="47">
        <v>0.50143715700000002</v>
      </c>
      <c r="D160" s="44" t="str">
        <f t="shared" si="21"/>
        <v>N/A</v>
      </c>
      <c r="E160" s="47">
        <v>0.59061277710000004</v>
      </c>
      <c r="F160" s="44" t="str">
        <f t="shared" si="22"/>
        <v>N/A</v>
      </c>
      <c r="G160" s="47">
        <v>0</v>
      </c>
      <c r="H160" s="44" t="str">
        <f t="shared" si="23"/>
        <v>N/A</v>
      </c>
      <c r="I160" s="12">
        <v>17.78</v>
      </c>
      <c r="J160" s="12">
        <v>-100</v>
      </c>
      <c r="K160" s="45" t="s">
        <v>736</v>
      </c>
      <c r="L160" s="9" t="str">
        <f t="shared" si="24"/>
        <v>No</v>
      </c>
    </row>
    <row r="161" spans="1:12" x14ac:dyDescent="0.25">
      <c r="A161" s="4" t="s">
        <v>1340</v>
      </c>
      <c r="B161" s="35" t="s">
        <v>213</v>
      </c>
      <c r="C161" s="47">
        <v>41.779593198000001</v>
      </c>
      <c r="D161" s="44" t="str">
        <f t="shared" si="21"/>
        <v>N/A</v>
      </c>
      <c r="E161" s="47">
        <v>0</v>
      </c>
      <c r="F161" s="44" t="str">
        <f t="shared" si="22"/>
        <v>N/A</v>
      </c>
      <c r="G161" s="47">
        <v>0</v>
      </c>
      <c r="H161" s="44" t="str">
        <f t="shared" si="23"/>
        <v>N/A</v>
      </c>
      <c r="I161" s="12">
        <v>-100</v>
      </c>
      <c r="J161" s="12" t="s">
        <v>1745</v>
      </c>
      <c r="K161" s="45" t="s">
        <v>736</v>
      </c>
      <c r="L161" s="9" t="str">
        <f t="shared" si="24"/>
        <v>N/A</v>
      </c>
    </row>
    <row r="162" spans="1:12" x14ac:dyDescent="0.25">
      <c r="A162" s="4" t="s">
        <v>1341</v>
      </c>
      <c r="B162" s="35" t="s">
        <v>213</v>
      </c>
      <c r="C162" s="47">
        <v>34.181818182000001</v>
      </c>
      <c r="D162" s="44" t="str">
        <f t="shared" si="21"/>
        <v>N/A</v>
      </c>
      <c r="E162" s="47">
        <v>0</v>
      </c>
      <c r="F162" s="44" t="str">
        <f t="shared" si="22"/>
        <v>N/A</v>
      </c>
      <c r="G162" s="47">
        <v>0</v>
      </c>
      <c r="H162" s="44" t="str">
        <f t="shared" si="23"/>
        <v>N/A</v>
      </c>
      <c r="I162" s="12">
        <v>-100</v>
      </c>
      <c r="J162" s="12" t="s">
        <v>1745</v>
      </c>
      <c r="K162" s="45" t="s">
        <v>736</v>
      </c>
      <c r="L162" s="9" t="str">
        <f t="shared" si="24"/>
        <v>N/A</v>
      </c>
    </row>
    <row r="163" spans="1:12" x14ac:dyDescent="0.25">
      <c r="A163" s="4" t="s">
        <v>1692</v>
      </c>
      <c r="B163" s="35" t="s">
        <v>213</v>
      </c>
      <c r="C163" s="47">
        <v>4149.6610168999996</v>
      </c>
      <c r="D163" s="44" t="str">
        <f t="shared" si="21"/>
        <v>N/A</v>
      </c>
      <c r="E163" s="47">
        <v>0</v>
      </c>
      <c r="F163" s="44" t="str">
        <f t="shared" si="22"/>
        <v>N/A</v>
      </c>
      <c r="G163" s="47">
        <v>0</v>
      </c>
      <c r="H163" s="44" t="str">
        <f t="shared" si="23"/>
        <v>N/A</v>
      </c>
      <c r="I163" s="12">
        <v>-100</v>
      </c>
      <c r="J163" s="12" t="s">
        <v>1745</v>
      </c>
      <c r="K163" s="45" t="s">
        <v>736</v>
      </c>
      <c r="L163" s="9" t="str">
        <f t="shared" si="24"/>
        <v>N/A</v>
      </c>
    </row>
    <row r="164" spans="1:12" x14ac:dyDescent="0.25">
      <c r="A164" s="4" t="s">
        <v>1342</v>
      </c>
      <c r="B164" s="35" t="s">
        <v>213</v>
      </c>
      <c r="C164" s="47">
        <v>1.4202760590000001</v>
      </c>
      <c r="D164" s="44" t="str">
        <f t="shared" si="21"/>
        <v>N/A</v>
      </c>
      <c r="E164" s="47">
        <v>0</v>
      </c>
      <c r="F164" s="44" t="str">
        <f t="shared" si="22"/>
        <v>N/A</v>
      </c>
      <c r="G164" s="47">
        <v>0</v>
      </c>
      <c r="H164" s="44" t="str">
        <f t="shared" si="23"/>
        <v>N/A</v>
      </c>
      <c r="I164" s="12">
        <v>-100</v>
      </c>
      <c r="J164" s="12" t="s">
        <v>1745</v>
      </c>
      <c r="K164" s="45" t="s">
        <v>736</v>
      </c>
      <c r="L164" s="9" t="str">
        <f t="shared" si="24"/>
        <v>N/A</v>
      </c>
    </row>
    <row r="165" spans="1:12" x14ac:dyDescent="0.25">
      <c r="A165" s="4" t="s">
        <v>1343</v>
      </c>
      <c r="B165" s="35" t="s">
        <v>213</v>
      </c>
      <c r="C165" s="47">
        <v>0.62816827799999997</v>
      </c>
      <c r="D165" s="44" t="str">
        <f t="shared" si="21"/>
        <v>N/A</v>
      </c>
      <c r="E165" s="47">
        <v>0</v>
      </c>
      <c r="F165" s="44" t="str">
        <f t="shared" si="22"/>
        <v>N/A</v>
      </c>
      <c r="G165" s="47">
        <v>0</v>
      </c>
      <c r="H165" s="44" t="str">
        <f t="shared" si="23"/>
        <v>N/A</v>
      </c>
      <c r="I165" s="12">
        <v>-100</v>
      </c>
      <c r="J165" s="12" t="s">
        <v>1745</v>
      </c>
      <c r="K165" s="45" t="s">
        <v>736</v>
      </c>
      <c r="L165" s="9" t="str">
        <f t="shared" si="24"/>
        <v>N/A</v>
      </c>
    </row>
    <row r="166" spans="1:12" x14ac:dyDescent="0.25">
      <c r="A166" s="4" t="s">
        <v>1344</v>
      </c>
      <c r="B166" s="35" t="s">
        <v>213</v>
      </c>
      <c r="C166" s="47">
        <v>275.31577191999997</v>
      </c>
      <c r="D166" s="44" t="str">
        <f t="shared" si="21"/>
        <v>N/A</v>
      </c>
      <c r="E166" s="47">
        <v>358.39061190000001</v>
      </c>
      <c r="F166" s="44" t="str">
        <f t="shared" si="22"/>
        <v>N/A</v>
      </c>
      <c r="G166" s="47">
        <v>1291.2849315000001</v>
      </c>
      <c r="H166" s="44" t="str">
        <f t="shared" si="23"/>
        <v>N/A</v>
      </c>
      <c r="I166" s="12">
        <v>30.17</v>
      </c>
      <c r="J166" s="12">
        <v>260.3</v>
      </c>
      <c r="K166" s="45" t="s">
        <v>736</v>
      </c>
      <c r="L166" s="9" t="str">
        <f t="shared" si="24"/>
        <v>No</v>
      </c>
    </row>
    <row r="167" spans="1:12" x14ac:dyDescent="0.25">
      <c r="A167" s="46" t="s">
        <v>1345</v>
      </c>
      <c r="B167" s="35" t="s">
        <v>213</v>
      </c>
      <c r="C167" s="47">
        <v>939.72727272999998</v>
      </c>
      <c r="D167" s="44" t="str">
        <f t="shared" si="21"/>
        <v>N/A</v>
      </c>
      <c r="E167" s="47">
        <v>353.9375</v>
      </c>
      <c r="F167" s="44" t="str">
        <f t="shared" si="22"/>
        <v>N/A</v>
      </c>
      <c r="G167" s="47">
        <v>784.06666667000002</v>
      </c>
      <c r="H167" s="44" t="str">
        <f t="shared" si="23"/>
        <v>N/A</v>
      </c>
      <c r="I167" s="12">
        <v>-62.3</v>
      </c>
      <c r="J167" s="12">
        <v>121.5</v>
      </c>
      <c r="K167" s="45" t="s">
        <v>736</v>
      </c>
      <c r="L167" s="9" t="str">
        <f t="shared" si="24"/>
        <v>No</v>
      </c>
    </row>
    <row r="168" spans="1:12" x14ac:dyDescent="0.25">
      <c r="A168" s="46" t="s">
        <v>1346</v>
      </c>
      <c r="B168" s="35" t="s">
        <v>213</v>
      </c>
      <c r="C168" s="47">
        <v>443.96610169000002</v>
      </c>
      <c r="D168" s="44" t="str">
        <f t="shared" si="21"/>
        <v>N/A</v>
      </c>
      <c r="E168" s="47">
        <v>684.17307691999997</v>
      </c>
      <c r="F168" s="44" t="str">
        <f t="shared" si="22"/>
        <v>N/A</v>
      </c>
      <c r="G168" s="47">
        <v>3334.8787879000001</v>
      </c>
      <c r="H168" s="44" t="str">
        <f t="shared" si="23"/>
        <v>N/A</v>
      </c>
      <c r="I168" s="12">
        <v>54.1</v>
      </c>
      <c r="J168" s="12">
        <v>387.4</v>
      </c>
      <c r="K168" s="45" t="s">
        <v>736</v>
      </c>
      <c r="L168" s="9" t="str">
        <f t="shared" si="24"/>
        <v>No</v>
      </c>
    </row>
    <row r="169" spans="1:12" x14ac:dyDescent="0.25">
      <c r="A169" s="46" t="s">
        <v>1347</v>
      </c>
      <c r="B169" s="35" t="s">
        <v>213</v>
      </c>
      <c r="C169" s="47">
        <v>151.77058543999999</v>
      </c>
      <c r="D169" s="44" t="str">
        <f t="shared" si="21"/>
        <v>N/A</v>
      </c>
      <c r="E169" s="47">
        <v>518.36033520000001</v>
      </c>
      <c r="F169" s="44" t="str">
        <f t="shared" si="22"/>
        <v>N/A</v>
      </c>
      <c r="G169" s="47">
        <v>1878.1635220000001</v>
      </c>
      <c r="H169" s="44" t="str">
        <f t="shared" si="23"/>
        <v>N/A</v>
      </c>
      <c r="I169" s="12">
        <v>241.5</v>
      </c>
      <c r="J169" s="12">
        <v>262.3</v>
      </c>
      <c r="K169" s="45" t="s">
        <v>736</v>
      </c>
      <c r="L169" s="9" t="str">
        <f t="shared" si="24"/>
        <v>No</v>
      </c>
    </row>
    <row r="170" spans="1:12" x14ac:dyDescent="0.25">
      <c r="A170" s="46" t="s">
        <v>1348</v>
      </c>
      <c r="B170" s="35" t="s">
        <v>213</v>
      </c>
      <c r="C170" s="47">
        <v>338.63156519</v>
      </c>
      <c r="D170" s="44" t="str">
        <f t="shared" si="21"/>
        <v>N/A</v>
      </c>
      <c r="E170" s="47">
        <v>261.73011733999999</v>
      </c>
      <c r="F170" s="44" t="str">
        <f t="shared" si="22"/>
        <v>N/A</v>
      </c>
      <c r="G170" s="47">
        <v>322.01898734000002</v>
      </c>
      <c r="H170" s="44" t="str">
        <f t="shared" si="23"/>
        <v>N/A</v>
      </c>
      <c r="I170" s="12">
        <v>-22.7</v>
      </c>
      <c r="J170" s="12">
        <v>23.03</v>
      </c>
      <c r="K170" s="45" t="s">
        <v>736</v>
      </c>
      <c r="L170" s="9" t="str">
        <f t="shared" si="24"/>
        <v>Yes</v>
      </c>
    </row>
    <row r="171" spans="1:12" x14ac:dyDescent="0.25">
      <c r="A171" s="46" t="s">
        <v>85</v>
      </c>
      <c r="B171" s="35" t="s">
        <v>213</v>
      </c>
      <c r="C171" s="8">
        <v>6.0186728909999996</v>
      </c>
      <c r="D171" s="44" t="str">
        <f t="shared" ref="D171:D202" si="25">IF($B171="N/A","N/A",IF(C171&gt;10,"No",IF(C171&lt;-10,"No","Yes")))</f>
        <v>N/A</v>
      </c>
      <c r="E171" s="8">
        <v>4.3587594300000001</v>
      </c>
      <c r="F171" s="44" t="str">
        <f t="shared" ref="F171:F202" si="26">IF($B171="N/A","N/A",IF(E171&gt;10,"No",IF(E171&lt;-10,"No","Yes")))</f>
        <v>N/A</v>
      </c>
      <c r="G171" s="8">
        <v>9.3150684932000001</v>
      </c>
      <c r="H171" s="44" t="str">
        <f t="shared" ref="H171:H202" si="27">IF($B171="N/A","N/A",IF(G171&gt;10,"No",IF(G171&lt;-10,"No","Yes")))</f>
        <v>N/A</v>
      </c>
      <c r="I171" s="12">
        <v>-27.6</v>
      </c>
      <c r="J171" s="12">
        <v>113.7</v>
      </c>
      <c r="K171" s="45" t="s">
        <v>736</v>
      </c>
      <c r="L171" s="9" t="str">
        <f t="shared" ref="L171:L202" si="28">IF(J171="Div by 0", "N/A", IF(K171="N/A","N/A", IF(J171&gt;VALUE(MID(K171,1,2)), "No", IF(J171&lt;-1*VALUE(MID(K171,1,2)), "No", "Yes"))))</f>
        <v>No</v>
      </c>
    </row>
    <row r="172" spans="1:12" x14ac:dyDescent="0.25">
      <c r="A172" s="46" t="s">
        <v>463</v>
      </c>
      <c r="B172" s="35" t="s">
        <v>213</v>
      </c>
      <c r="C172" s="8">
        <v>18.181818182000001</v>
      </c>
      <c r="D172" s="44" t="str">
        <f t="shared" si="25"/>
        <v>N/A</v>
      </c>
      <c r="E172" s="8">
        <v>12.5</v>
      </c>
      <c r="F172" s="44" t="str">
        <f t="shared" si="26"/>
        <v>N/A</v>
      </c>
      <c r="G172" s="8">
        <v>46.666666667000001</v>
      </c>
      <c r="H172" s="44" t="str">
        <f t="shared" si="27"/>
        <v>N/A</v>
      </c>
      <c r="I172" s="12">
        <v>-31.3</v>
      </c>
      <c r="J172" s="12">
        <v>273.3</v>
      </c>
      <c r="K172" s="45" t="s">
        <v>736</v>
      </c>
      <c r="L172" s="9" t="str">
        <f t="shared" si="28"/>
        <v>No</v>
      </c>
    </row>
    <row r="173" spans="1:12" x14ac:dyDescent="0.25">
      <c r="A173" s="46" t="s">
        <v>464</v>
      </c>
      <c r="B173" s="35" t="s">
        <v>213</v>
      </c>
      <c r="C173" s="8">
        <v>11.864406779999999</v>
      </c>
      <c r="D173" s="44" t="str">
        <f t="shared" si="25"/>
        <v>N/A</v>
      </c>
      <c r="E173" s="8">
        <v>5.7692307692</v>
      </c>
      <c r="F173" s="44" t="str">
        <f t="shared" si="26"/>
        <v>N/A</v>
      </c>
      <c r="G173" s="8">
        <v>15.151515152</v>
      </c>
      <c r="H173" s="44" t="str">
        <f t="shared" si="27"/>
        <v>N/A</v>
      </c>
      <c r="I173" s="12">
        <v>-51.4</v>
      </c>
      <c r="J173" s="12">
        <v>162.6</v>
      </c>
      <c r="K173" s="45" t="s">
        <v>736</v>
      </c>
      <c r="L173" s="9" t="str">
        <f t="shared" si="28"/>
        <v>No</v>
      </c>
    </row>
    <row r="174" spans="1:12" x14ac:dyDescent="0.25">
      <c r="A174" s="2" t="s">
        <v>465</v>
      </c>
      <c r="B174" s="35" t="s">
        <v>213</v>
      </c>
      <c r="C174" s="8">
        <v>6.6634935745000003</v>
      </c>
      <c r="D174" s="44" t="str">
        <f t="shared" si="25"/>
        <v>N/A</v>
      </c>
      <c r="E174" s="8">
        <v>2.5139664804000001</v>
      </c>
      <c r="F174" s="44" t="str">
        <f t="shared" si="26"/>
        <v>N/A</v>
      </c>
      <c r="G174" s="8">
        <v>3.7735849056999999</v>
      </c>
      <c r="H174" s="44" t="str">
        <f t="shared" si="27"/>
        <v>N/A</v>
      </c>
      <c r="I174" s="12">
        <v>-62.3</v>
      </c>
      <c r="J174" s="12">
        <v>50.1</v>
      </c>
      <c r="K174" s="45" t="s">
        <v>736</v>
      </c>
      <c r="L174" s="9" t="str">
        <f t="shared" si="28"/>
        <v>No</v>
      </c>
    </row>
    <row r="175" spans="1:12" x14ac:dyDescent="0.25">
      <c r="A175" s="2" t="s">
        <v>466</v>
      </c>
      <c r="B175" s="35" t="s">
        <v>213</v>
      </c>
      <c r="C175" s="8">
        <v>5.5395871440000004</v>
      </c>
      <c r="D175" s="44" t="str">
        <f t="shared" si="25"/>
        <v>N/A</v>
      </c>
      <c r="E175" s="8">
        <v>4.9543676661999996</v>
      </c>
      <c r="F175" s="44" t="str">
        <f t="shared" si="26"/>
        <v>N/A</v>
      </c>
      <c r="G175" s="8">
        <v>10.126582278000001</v>
      </c>
      <c r="H175" s="44" t="str">
        <f t="shared" si="27"/>
        <v>N/A</v>
      </c>
      <c r="I175" s="12">
        <v>-10.6</v>
      </c>
      <c r="J175" s="12">
        <v>104.4</v>
      </c>
      <c r="K175" s="45" t="s">
        <v>736</v>
      </c>
      <c r="L175" s="9" t="str">
        <f t="shared" si="28"/>
        <v>No</v>
      </c>
    </row>
    <row r="176" spans="1:12" x14ac:dyDescent="0.25">
      <c r="A176" s="2" t="s">
        <v>1349</v>
      </c>
      <c r="B176" s="35" t="s">
        <v>213</v>
      </c>
      <c r="C176" s="8">
        <v>0.35011670560000002</v>
      </c>
      <c r="D176" s="44" t="str">
        <f t="shared" si="25"/>
        <v>N/A</v>
      </c>
      <c r="E176" s="8">
        <v>0.50293378040000003</v>
      </c>
      <c r="F176" s="44" t="str">
        <f t="shared" si="26"/>
        <v>N/A</v>
      </c>
      <c r="G176" s="8">
        <v>0</v>
      </c>
      <c r="H176" s="44" t="str">
        <f t="shared" si="27"/>
        <v>N/A</v>
      </c>
      <c r="I176" s="12">
        <v>43.65</v>
      </c>
      <c r="J176" s="12">
        <v>-100</v>
      </c>
      <c r="K176" s="45" t="s">
        <v>736</v>
      </c>
      <c r="L176" s="9" t="str">
        <f t="shared" si="28"/>
        <v>No</v>
      </c>
    </row>
    <row r="177" spans="1:12" x14ac:dyDescent="0.25">
      <c r="A177" s="2" t="s">
        <v>1350</v>
      </c>
      <c r="B177" s="35" t="s">
        <v>213</v>
      </c>
      <c r="C177" s="8">
        <v>0</v>
      </c>
      <c r="D177" s="44" t="str">
        <f t="shared" si="25"/>
        <v>N/A</v>
      </c>
      <c r="E177" s="8">
        <v>6.25</v>
      </c>
      <c r="F177" s="44" t="str">
        <f t="shared" si="26"/>
        <v>N/A</v>
      </c>
      <c r="G177" s="8">
        <v>0</v>
      </c>
      <c r="H177" s="44" t="str">
        <f t="shared" si="27"/>
        <v>N/A</v>
      </c>
      <c r="I177" s="12" t="s">
        <v>1745</v>
      </c>
      <c r="J177" s="12">
        <v>-100</v>
      </c>
      <c r="K177" s="45" t="s">
        <v>736</v>
      </c>
      <c r="L177" s="9" t="str">
        <f t="shared" si="28"/>
        <v>No</v>
      </c>
    </row>
    <row r="178" spans="1:12" x14ac:dyDescent="0.25">
      <c r="A178" s="2" t="s">
        <v>1351</v>
      </c>
      <c r="B178" s="35" t="s">
        <v>213</v>
      </c>
      <c r="C178" s="8">
        <v>3.3898305084999998</v>
      </c>
      <c r="D178" s="44" t="str">
        <f t="shared" si="25"/>
        <v>N/A</v>
      </c>
      <c r="E178" s="8">
        <v>5.7692307692</v>
      </c>
      <c r="F178" s="44" t="str">
        <f t="shared" si="26"/>
        <v>N/A</v>
      </c>
      <c r="G178" s="8">
        <v>0</v>
      </c>
      <c r="H178" s="44" t="str">
        <f t="shared" si="27"/>
        <v>N/A</v>
      </c>
      <c r="I178" s="12">
        <v>70.19</v>
      </c>
      <c r="J178" s="12">
        <v>-100</v>
      </c>
      <c r="K178" s="45" t="s">
        <v>736</v>
      </c>
      <c r="L178" s="9" t="str">
        <f t="shared" si="28"/>
        <v>No</v>
      </c>
    </row>
    <row r="179" spans="1:12" x14ac:dyDescent="0.25">
      <c r="A179" s="2" t="s">
        <v>1352</v>
      </c>
      <c r="B179" s="35" t="s">
        <v>213</v>
      </c>
      <c r="C179" s="8">
        <v>0.3331746787</v>
      </c>
      <c r="D179" s="44" t="str">
        <f t="shared" si="25"/>
        <v>N/A</v>
      </c>
      <c r="E179" s="8">
        <v>0</v>
      </c>
      <c r="F179" s="44" t="str">
        <f t="shared" si="26"/>
        <v>N/A</v>
      </c>
      <c r="G179" s="8">
        <v>0</v>
      </c>
      <c r="H179" s="44" t="str">
        <f t="shared" si="27"/>
        <v>N/A</v>
      </c>
      <c r="I179" s="12">
        <v>-100</v>
      </c>
      <c r="J179" s="12" t="s">
        <v>1745</v>
      </c>
      <c r="K179" s="45" t="s">
        <v>736</v>
      </c>
      <c r="L179" s="9" t="str">
        <f t="shared" si="28"/>
        <v>N/A</v>
      </c>
    </row>
    <row r="180" spans="1:12" x14ac:dyDescent="0.25">
      <c r="A180" s="2" t="s">
        <v>1353</v>
      </c>
      <c r="B180" s="35" t="s">
        <v>213</v>
      </c>
      <c r="C180" s="8">
        <v>0.31356153650000002</v>
      </c>
      <c r="D180" s="44" t="str">
        <f t="shared" si="25"/>
        <v>N/A</v>
      </c>
      <c r="E180" s="8">
        <v>0.26075619300000002</v>
      </c>
      <c r="F180" s="44" t="str">
        <f t="shared" si="26"/>
        <v>N/A</v>
      </c>
      <c r="G180" s="8">
        <v>0</v>
      </c>
      <c r="H180" s="44" t="str">
        <f t="shared" si="27"/>
        <v>N/A</v>
      </c>
      <c r="I180" s="12">
        <v>-16.8</v>
      </c>
      <c r="J180" s="12">
        <v>-100</v>
      </c>
      <c r="K180" s="45" t="s">
        <v>736</v>
      </c>
      <c r="L180" s="9" t="str">
        <f t="shared" si="28"/>
        <v>No</v>
      </c>
    </row>
    <row r="181" spans="1:12" x14ac:dyDescent="0.25">
      <c r="A181" s="2" t="s">
        <v>86</v>
      </c>
      <c r="B181" s="35" t="s">
        <v>213</v>
      </c>
      <c r="C181" s="8">
        <v>0</v>
      </c>
      <c r="D181" s="44" t="str">
        <f t="shared" si="25"/>
        <v>N/A</v>
      </c>
      <c r="E181" s="8">
        <v>16.666666667000001</v>
      </c>
      <c r="F181" s="44" t="str">
        <f t="shared" si="26"/>
        <v>N/A</v>
      </c>
      <c r="G181" s="8" t="s">
        <v>1745</v>
      </c>
      <c r="H181" s="44" t="str">
        <f t="shared" si="27"/>
        <v>N/A</v>
      </c>
      <c r="I181" s="12" t="s">
        <v>1745</v>
      </c>
      <c r="J181" s="12" t="s">
        <v>1745</v>
      </c>
      <c r="K181" s="45" t="s">
        <v>736</v>
      </c>
      <c r="L181" s="9" t="str">
        <f t="shared" si="28"/>
        <v>N/A</v>
      </c>
    </row>
    <row r="182" spans="1:12" x14ac:dyDescent="0.25">
      <c r="A182" s="2" t="s">
        <v>87</v>
      </c>
      <c r="B182" s="35" t="s">
        <v>213</v>
      </c>
      <c r="C182" s="8">
        <v>0.78359453150000002</v>
      </c>
      <c r="D182" s="44" t="str">
        <f t="shared" si="25"/>
        <v>N/A</v>
      </c>
      <c r="E182" s="8">
        <v>0</v>
      </c>
      <c r="F182" s="44" t="str">
        <f t="shared" si="26"/>
        <v>N/A</v>
      </c>
      <c r="G182" s="8">
        <v>0</v>
      </c>
      <c r="H182" s="44" t="str">
        <f t="shared" si="27"/>
        <v>N/A</v>
      </c>
      <c r="I182" s="12">
        <v>-100</v>
      </c>
      <c r="J182" s="12" t="s">
        <v>1745</v>
      </c>
      <c r="K182" s="45" t="s">
        <v>736</v>
      </c>
      <c r="L182" s="9" t="str">
        <f t="shared" si="28"/>
        <v>N/A</v>
      </c>
    </row>
    <row r="183" spans="1:12" x14ac:dyDescent="0.25">
      <c r="A183" s="2" t="s">
        <v>467</v>
      </c>
      <c r="B183" s="35" t="s">
        <v>213</v>
      </c>
      <c r="C183" s="8">
        <v>18.181818182000001</v>
      </c>
      <c r="D183" s="44" t="str">
        <f t="shared" si="25"/>
        <v>N/A</v>
      </c>
      <c r="E183" s="8">
        <v>0</v>
      </c>
      <c r="F183" s="44" t="str">
        <f t="shared" si="26"/>
        <v>N/A</v>
      </c>
      <c r="G183" s="8">
        <v>0</v>
      </c>
      <c r="H183" s="44" t="str">
        <f t="shared" si="27"/>
        <v>N/A</v>
      </c>
      <c r="I183" s="12">
        <v>-100</v>
      </c>
      <c r="J183" s="12" t="s">
        <v>1745</v>
      </c>
      <c r="K183" s="45" t="s">
        <v>736</v>
      </c>
      <c r="L183" s="9" t="str">
        <f t="shared" si="28"/>
        <v>N/A</v>
      </c>
    </row>
    <row r="184" spans="1:12" x14ac:dyDescent="0.25">
      <c r="A184" s="2" t="s">
        <v>468</v>
      </c>
      <c r="B184" s="35" t="s">
        <v>213</v>
      </c>
      <c r="C184" s="8">
        <v>32.203389831000003</v>
      </c>
      <c r="D184" s="44" t="str">
        <f t="shared" si="25"/>
        <v>N/A</v>
      </c>
      <c r="E184" s="8">
        <v>0</v>
      </c>
      <c r="F184" s="44" t="str">
        <f t="shared" si="26"/>
        <v>N/A</v>
      </c>
      <c r="G184" s="8">
        <v>0</v>
      </c>
      <c r="H184" s="44" t="str">
        <f t="shared" si="27"/>
        <v>N/A</v>
      </c>
      <c r="I184" s="12">
        <v>-100</v>
      </c>
      <c r="J184" s="12" t="s">
        <v>1745</v>
      </c>
      <c r="K184" s="45" t="s">
        <v>736</v>
      </c>
      <c r="L184" s="9" t="str">
        <f t="shared" si="28"/>
        <v>N/A</v>
      </c>
    </row>
    <row r="185" spans="1:12" x14ac:dyDescent="0.25">
      <c r="A185" s="2" t="s">
        <v>469</v>
      </c>
      <c r="B185" s="35" t="s">
        <v>213</v>
      </c>
      <c r="C185" s="8">
        <v>0.3807710614</v>
      </c>
      <c r="D185" s="44" t="str">
        <f t="shared" si="25"/>
        <v>N/A</v>
      </c>
      <c r="E185" s="8">
        <v>0</v>
      </c>
      <c r="F185" s="44" t="str">
        <f t="shared" si="26"/>
        <v>N/A</v>
      </c>
      <c r="G185" s="8">
        <v>0</v>
      </c>
      <c r="H185" s="44" t="str">
        <f t="shared" si="27"/>
        <v>N/A</v>
      </c>
      <c r="I185" s="12">
        <v>-100</v>
      </c>
      <c r="J185" s="12" t="s">
        <v>1745</v>
      </c>
      <c r="K185" s="45" t="s">
        <v>736</v>
      </c>
      <c r="L185" s="9" t="str">
        <f t="shared" si="28"/>
        <v>N/A</v>
      </c>
    </row>
    <row r="186" spans="1:12" x14ac:dyDescent="0.25">
      <c r="A186" s="2" t="s">
        <v>470</v>
      </c>
      <c r="B186" s="35" t="s">
        <v>213</v>
      </c>
      <c r="C186" s="8">
        <v>0.47034230469999999</v>
      </c>
      <c r="D186" s="44" t="str">
        <f t="shared" si="25"/>
        <v>N/A</v>
      </c>
      <c r="E186" s="8">
        <v>0</v>
      </c>
      <c r="F186" s="44" t="str">
        <f t="shared" si="26"/>
        <v>N/A</v>
      </c>
      <c r="G186" s="8">
        <v>0</v>
      </c>
      <c r="H186" s="44" t="str">
        <f t="shared" si="27"/>
        <v>N/A</v>
      </c>
      <c r="I186" s="12">
        <v>-100</v>
      </c>
      <c r="J186" s="12" t="s">
        <v>1745</v>
      </c>
      <c r="K186" s="45" t="s">
        <v>736</v>
      </c>
      <c r="L186" s="9" t="str">
        <f t="shared" si="28"/>
        <v>N/A</v>
      </c>
    </row>
    <row r="187" spans="1:12" x14ac:dyDescent="0.25">
      <c r="A187" s="2" t="s">
        <v>116</v>
      </c>
      <c r="B187" s="35" t="s">
        <v>213</v>
      </c>
      <c r="C187" s="8">
        <v>29.509836612000001</v>
      </c>
      <c r="D187" s="44" t="str">
        <f t="shared" si="25"/>
        <v>N/A</v>
      </c>
      <c r="E187" s="8">
        <v>22.715842414000001</v>
      </c>
      <c r="F187" s="44" t="str">
        <f t="shared" si="26"/>
        <v>N/A</v>
      </c>
      <c r="G187" s="8">
        <v>24.109589041</v>
      </c>
      <c r="H187" s="44" t="str">
        <f t="shared" si="27"/>
        <v>N/A</v>
      </c>
      <c r="I187" s="12">
        <v>-23</v>
      </c>
      <c r="J187" s="12">
        <v>6.1360000000000001</v>
      </c>
      <c r="K187" s="45" t="s">
        <v>736</v>
      </c>
      <c r="L187" s="9" t="str">
        <f t="shared" si="28"/>
        <v>Yes</v>
      </c>
    </row>
    <row r="188" spans="1:12" x14ac:dyDescent="0.25">
      <c r="A188" s="2" t="s">
        <v>471</v>
      </c>
      <c r="B188" s="35" t="s">
        <v>213</v>
      </c>
      <c r="C188" s="8">
        <v>72.727272726999999</v>
      </c>
      <c r="D188" s="44" t="str">
        <f t="shared" si="25"/>
        <v>N/A</v>
      </c>
      <c r="E188" s="8">
        <v>18.75</v>
      </c>
      <c r="F188" s="44" t="str">
        <f t="shared" si="26"/>
        <v>N/A</v>
      </c>
      <c r="G188" s="8">
        <v>46.666666667000001</v>
      </c>
      <c r="H188" s="44" t="str">
        <f t="shared" si="27"/>
        <v>N/A</v>
      </c>
      <c r="I188" s="12">
        <v>-74.2</v>
      </c>
      <c r="J188" s="12">
        <v>148.9</v>
      </c>
      <c r="K188" s="45" t="s">
        <v>736</v>
      </c>
      <c r="L188" s="9" t="str">
        <f t="shared" si="28"/>
        <v>No</v>
      </c>
    </row>
    <row r="189" spans="1:12" x14ac:dyDescent="0.25">
      <c r="A189" s="2" t="s">
        <v>472</v>
      </c>
      <c r="B189" s="35" t="s">
        <v>213</v>
      </c>
      <c r="C189" s="8">
        <v>47.457627119000001</v>
      </c>
      <c r="D189" s="44" t="str">
        <f t="shared" si="25"/>
        <v>N/A</v>
      </c>
      <c r="E189" s="8">
        <v>28.846153846</v>
      </c>
      <c r="F189" s="44" t="str">
        <f t="shared" si="26"/>
        <v>N/A</v>
      </c>
      <c r="G189" s="8">
        <v>42.424242423999999</v>
      </c>
      <c r="H189" s="44" t="str">
        <f t="shared" si="27"/>
        <v>N/A</v>
      </c>
      <c r="I189" s="12">
        <v>-39.200000000000003</v>
      </c>
      <c r="J189" s="12">
        <v>47.07</v>
      </c>
      <c r="K189" s="45" t="s">
        <v>736</v>
      </c>
      <c r="L189" s="9" t="str">
        <f t="shared" si="28"/>
        <v>No</v>
      </c>
    </row>
    <row r="190" spans="1:12" x14ac:dyDescent="0.25">
      <c r="A190" s="2" t="s">
        <v>473</v>
      </c>
      <c r="B190" s="35" t="s">
        <v>213</v>
      </c>
      <c r="C190" s="8">
        <v>24.083769633999999</v>
      </c>
      <c r="D190" s="44" t="str">
        <f t="shared" si="25"/>
        <v>N/A</v>
      </c>
      <c r="E190" s="8">
        <v>11.452513966</v>
      </c>
      <c r="F190" s="44" t="str">
        <f t="shared" si="26"/>
        <v>N/A</v>
      </c>
      <c r="G190" s="8">
        <v>15.72327044</v>
      </c>
      <c r="H190" s="44" t="str">
        <f t="shared" si="27"/>
        <v>N/A</v>
      </c>
      <c r="I190" s="12">
        <v>-52.4</v>
      </c>
      <c r="J190" s="12">
        <v>37.29</v>
      </c>
      <c r="K190" s="45" t="s">
        <v>736</v>
      </c>
      <c r="L190" s="9" t="str">
        <f t="shared" si="28"/>
        <v>No</v>
      </c>
    </row>
    <row r="191" spans="1:12" x14ac:dyDescent="0.25">
      <c r="A191" s="2" t="s">
        <v>474</v>
      </c>
      <c r="B191" s="35" t="s">
        <v>213</v>
      </c>
      <c r="C191" s="8">
        <v>32.08779723</v>
      </c>
      <c r="D191" s="44" t="str">
        <f t="shared" si="25"/>
        <v>N/A</v>
      </c>
      <c r="E191" s="8">
        <v>27.640156454</v>
      </c>
      <c r="F191" s="44" t="str">
        <f t="shared" si="26"/>
        <v>N/A</v>
      </c>
      <c r="G191" s="8">
        <v>26.582278480999999</v>
      </c>
      <c r="H191" s="44" t="str">
        <f t="shared" si="27"/>
        <v>N/A</v>
      </c>
      <c r="I191" s="12">
        <v>-13.9</v>
      </c>
      <c r="J191" s="12">
        <v>-3.83</v>
      </c>
      <c r="K191" s="45" t="s">
        <v>736</v>
      </c>
      <c r="L191" s="9" t="str">
        <f t="shared" si="28"/>
        <v>Yes</v>
      </c>
    </row>
    <row r="192" spans="1:12" x14ac:dyDescent="0.25">
      <c r="A192" s="2" t="s">
        <v>1354</v>
      </c>
      <c r="B192" s="35" t="s">
        <v>213</v>
      </c>
      <c r="C192" s="36">
        <v>6.3102493075000003</v>
      </c>
      <c r="D192" s="44" t="str">
        <f t="shared" si="25"/>
        <v>N/A</v>
      </c>
      <c r="E192" s="36">
        <v>12.307692308</v>
      </c>
      <c r="F192" s="44" t="str">
        <f t="shared" si="26"/>
        <v>N/A</v>
      </c>
      <c r="G192" s="36">
        <v>17.558823529000001</v>
      </c>
      <c r="H192" s="44" t="str">
        <f t="shared" si="27"/>
        <v>N/A</v>
      </c>
      <c r="I192" s="12">
        <v>95.04</v>
      </c>
      <c r="J192" s="12">
        <v>42.67</v>
      </c>
      <c r="K192" s="45" t="s">
        <v>736</v>
      </c>
      <c r="L192" s="9" t="str">
        <f t="shared" si="28"/>
        <v>No</v>
      </c>
    </row>
    <row r="193" spans="1:12" x14ac:dyDescent="0.25">
      <c r="A193" s="2" t="s">
        <v>1355</v>
      </c>
      <c r="B193" s="35" t="s">
        <v>213</v>
      </c>
      <c r="C193" s="36">
        <v>5.5</v>
      </c>
      <c r="D193" s="44" t="str">
        <f t="shared" si="25"/>
        <v>N/A</v>
      </c>
      <c r="E193" s="36">
        <v>9</v>
      </c>
      <c r="F193" s="44" t="str">
        <f t="shared" si="26"/>
        <v>N/A</v>
      </c>
      <c r="G193" s="36">
        <v>3.7142857142999999</v>
      </c>
      <c r="H193" s="44" t="str">
        <f t="shared" si="27"/>
        <v>N/A</v>
      </c>
      <c r="I193" s="12">
        <v>63.64</v>
      </c>
      <c r="J193" s="12">
        <v>-58.7</v>
      </c>
      <c r="K193" s="45" t="s">
        <v>736</v>
      </c>
      <c r="L193" s="9" t="str">
        <f t="shared" si="28"/>
        <v>No</v>
      </c>
    </row>
    <row r="194" spans="1:12" x14ac:dyDescent="0.25">
      <c r="A194" s="2" t="s">
        <v>1356</v>
      </c>
      <c r="B194" s="35" t="s">
        <v>213</v>
      </c>
      <c r="C194" s="36">
        <v>12.142857143000001</v>
      </c>
      <c r="D194" s="44" t="str">
        <f t="shared" si="25"/>
        <v>N/A</v>
      </c>
      <c r="E194" s="36">
        <v>20.333333332999999</v>
      </c>
      <c r="F194" s="44" t="str">
        <f t="shared" si="26"/>
        <v>N/A</v>
      </c>
      <c r="G194" s="36">
        <v>23.6</v>
      </c>
      <c r="H194" s="44" t="str">
        <f t="shared" si="27"/>
        <v>N/A</v>
      </c>
      <c r="I194" s="12">
        <v>67.45</v>
      </c>
      <c r="J194" s="12">
        <v>16.07</v>
      </c>
      <c r="K194" s="45" t="s">
        <v>736</v>
      </c>
      <c r="L194" s="9" t="str">
        <f t="shared" si="28"/>
        <v>Yes</v>
      </c>
    </row>
    <row r="195" spans="1:12" x14ac:dyDescent="0.25">
      <c r="A195" s="2" t="s">
        <v>1357</v>
      </c>
      <c r="B195" s="35" t="s">
        <v>213</v>
      </c>
      <c r="C195" s="36">
        <v>6.4</v>
      </c>
      <c r="D195" s="44" t="str">
        <f t="shared" si="25"/>
        <v>N/A</v>
      </c>
      <c r="E195" s="36">
        <v>29.555555556000002</v>
      </c>
      <c r="F195" s="44" t="str">
        <f t="shared" si="26"/>
        <v>N/A</v>
      </c>
      <c r="G195" s="36">
        <v>62.333333332999999</v>
      </c>
      <c r="H195" s="44" t="str">
        <f t="shared" si="27"/>
        <v>N/A</v>
      </c>
      <c r="I195" s="12">
        <v>361.8</v>
      </c>
      <c r="J195" s="12">
        <v>110.9</v>
      </c>
      <c r="K195" s="45" t="s">
        <v>736</v>
      </c>
      <c r="L195" s="9" t="str">
        <f t="shared" si="28"/>
        <v>No</v>
      </c>
    </row>
    <row r="196" spans="1:12" x14ac:dyDescent="0.25">
      <c r="A196" s="2" t="s">
        <v>1358</v>
      </c>
      <c r="B196" s="35" t="s">
        <v>213</v>
      </c>
      <c r="C196" s="36">
        <v>6.0660377358000002</v>
      </c>
      <c r="D196" s="44" t="str">
        <f t="shared" si="25"/>
        <v>N/A</v>
      </c>
      <c r="E196" s="36">
        <v>7.7631578947</v>
      </c>
      <c r="F196" s="44" t="str">
        <f t="shared" si="26"/>
        <v>N/A</v>
      </c>
      <c r="G196" s="36">
        <v>4.9375</v>
      </c>
      <c r="H196" s="44" t="str">
        <f t="shared" si="27"/>
        <v>N/A</v>
      </c>
      <c r="I196" s="12">
        <v>27.98</v>
      </c>
      <c r="J196" s="12">
        <v>-36.4</v>
      </c>
      <c r="K196" s="45" t="s">
        <v>736</v>
      </c>
      <c r="L196" s="9" t="str">
        <f t="shared" si="28"/>
        <v>No</v>
      </c>
    </row>
    <row r="197" spans="1:12" x14ac:dyDescent="0.25">
      <c r="A197" s="2" t="s">
        <v>1359</v>
      </c>
      <c r="B197" s="35" t="s">
        <v>213</v>
      </c>
      <c r="C197" s="36">
        <v>0.14285714290000001</v>
      </c>
      <c r="D197" s="44" t="str">
        <f t="shared" si="25"/>
        <v>N/A</v>
      </c>
      <c r="E197" s="36">
        <v>16</v>
      </c>
      <c r="F197" s="44" t="str">
        <f t="shared" si="26"/>
        <v>N/A</v>
      </c>
      <c r="G197" s="36" t="s">
        <v>1745</v>
      </c>
      <c r="H197" s="44" t="str">
        <f t="shared" si="27"/>
        <v>N/A</v>
      </c>
      <c r="I197" s="12">
        <v>11100</v>
      </c>
      <c r="J197" s="12" t="s">
        <v>1745</v>
      </c>
      <c r="K197" s="45" t="s">
        <v>736</v>
      </c>
      <c r="L197" s="9" t="str">
        <f t="shared" si="28"/>
        <v>N/A</v>
      </c>
    </row>
    <row r="198" spans="1:12" x14ac:dyDescent="0.25">
      <c r="A198" s="2" t="s">
        <v>1360</v>
      </c>
      <c r="B198" s="35" t="s">
        <v>213</v>
      </c>
      <c r="C198" s="36" t="s">
        <v>1745</v>
      </c>
      <c r="D198" s="44" t="str">
        <f t="shared" si="25"/>
        <v>N/A</v>
      </c>
      <c r="E198" s="36">
        <v>31</v>
      </c>
      <c r="F198" s="44" t="str">
        <f t="shared" si="26"/>
        <v>N/A</v>
      </c>
      <c r="G198" s="36" t="s">
        <v>1745</v>
      </c>
      <c r="H198" s="44" t="str">
        <f t="shared" si="27"/>
        <v>N/A</v>
      </c>
      <c r="I198" s="12" t="s">
        <v>1745</v>
      </c>
      <c r="J198" s="12" t="s">
        <v>1745</v>
      </c>
      <c r="K198" s="45" t="s">
        <v>736</v>
      </c>
      <c r="L198" s="9" t="str">
        <f t="shared" si="28"/>
        <v>N/A</v>
      </c>
    </row>
    <row r="199" spans="1:12" x14ac:dyDescent="0.25">
      <c r="A199" s="2" t="s">
        <v>1361</v>
      </c>
      <c r="B199" s="35" t="s">
        <v>213</v>
      </c>
      <c r="C199" s="36">
        <v>0</v>
      </c>
      <c r="D199" s="44" t="str">
        <f t="shared" si="25"/>
        <v>N/A</v>
      </c>
      <c r="E199" s="36">
        <v>21.666666667000001</v>
      </c>
      <c r="F199" s="44" t="str">
        <f t="shared" si="26"/>
        <v>N/A</v>
      </c>
      <c r="G199" s="36" t="s">
        <v>1745</v>
      </c>
      <c r="H199" s="44" t="str">
        <f t="shared" si="27"/>
        <v>N/A</v>
      </c>
      <c r="I199" s="12" t="s">
        <v>1745</v>
      </c>
      <c r="J199" s="12" t="s">
        <v>1745</v>
      </c>
      <c r="K199" s="45" t="s">
        <v>736</v>
      </c>
      <c r="L199" s="9" t="str">
        <f t="shared" si="28"/>
        <v>N/A</v>
      </c>
    </row>
    <row r="200" spans="1:12" x14ac:dyDescent="0.25">
      <c r="A200" s="2" t="s">
        <v>1362</v>
      </c>
      <c r="B200" s="35" t="s">
        <v>213</v>
      </c>
      <c r="C200" s="36">
        <v>0.42857142860000003</v>
      </c>
      <c r="D200" s="44" t="str">
        <f t="shared" si="25"/>
        <v>N/A</v>
      </c>
      <c r="E200" s="36" t="s">
        <v>1745</v>
      </c>
      <c r="F200" s="44" t="str">
        <f t="shared" si="26"/>
        <v>N/A</v>
      </c>
      <c r="G200" s="36" t="s">
        <v>1745</v>
      </c>
      <c r="H200" s="44" t="str">
        <f t="shared" si="27"/>
        <v>N/A</v>
      </c>
      <c r="I200" s="12" t="s">
        <v>1745</v>
      </c>
      <c r="J200" s="12" t="s">
        <v>1745</v>
      </c>
      <c r="K200" s="45" t="s">
        <v>736</v>
      </c>
      <c r="L200" s="9" t="str">
        <f t="shared" si="28"/>
        <v>N/A</v>
      </c>
    </row>
    <row r="201" spans="1:12" x14ac:dyDescent="0.25">
      <c r="A201" s="2" t="s">
        <v>1363</v>
      </c>
      <c r="B201" s="35" t="s">
        <v>213</v>
      </c>
      <c r="C201" s="36">
        <v>0</v>
      </c>
      <c r="D201" s="44" t="str">
        <f t="shared" si="25"/>
        <v>N/A</v>
      </c>
      <c r="E201" s="36">
        <v>0</v>
      </c>
      <c r="F201" s="44" t="str">
        <f t="shared" si="26"/>
        <v>N/A</v>
      </c>
      <c r="G201" s="36" t="s">
        <v>1745</v>
      </c>
      <c r="H201" s="44" t="str">
        <f t="shared" si="27"/>
        <v>N/A</v>
      </c>
      <c r="I201" s="12" t="s">
        <v>1745</v>
      </c>
      <c r="J201" s="12" t="s">
        <v>1745</v>
      </c>
      <c r="K201" s="45" t="s">
        <v>736</v>
      </c>
      <c r="L201" s="9" t="str">
        <f t="shared" si="28"/>
        <v>N/A</v>
      </c>
    </row>
    <row r="202" spans="1:12" x14ac:dyDescent="0.25">
      <c r="A202" s="2" t="s">
        <v>28</v>
      </c>
      <c r="B202" s="35" t="s">
        <v>213</v>
      </c>
      <c r="C202" s="8">
        <v>0.2834278093</v>
      </c>
      <c r="D202" s="44" t="str">
        <f t="shared" si="25"/>
        <v>N/A</v>
      </c>
      <c r="E202" s="8">
        <v>0.33528918689999998</v>
      </c>
      <c r="F202" s="44" t="str">
        <f t="shared" si="26"/>
        <v>N/A</v>
      </c>
      <c r="G202" s="8">
        <v>0</v>
      </c>
      <c r="H202" s="44" t="str">
        <f t="shared" si="27"/>
        <v>N/A</v>
      </c>
      <c r="I202" s="12">
        <v>18.3</v>
      </c>
      <c r="J202" s="12">
        <v>-100</v>
      </c>
      <c r="K202" s="45" t="s">
        <v>736</v>
      </c>
      <c r="L202" s="9" t="str">
        <f t="shared" si="28"/>
        <v>No</v>
      </c>
    </row>
    <row r="203" spans="1:12" x14ac:dyDescent="0.25">
      <c r="A203" s="2" t="s">
        <v>123</v>
      </c>
      <c r="B203" s="35" t="s">
        <v>213</v>
      </c>
      <c r="C203" s="36">
        <v>0</v>
      </c>
      <c r="D203" s="44" t="str">
        <f t="shared" ref="D203:D213" si="29">IF($B203="N/A","N/A",IF(C203&gt;10,"No",IF(C203&lt;-10,"No","Yes")))</f>
        <v>N/A</v>
      </c>
      <c r="E203" s="36">
        <v>0</v>
      </c>
      <c r="F203" s="44" t="str">
        <f t="shared" ref="F203:F213" si="30">IF($B203="N/A","N/A",IF(E203&gt;10,"No",IF(E203&lt;-10,"No","Yes")))</f>
        <v>N/A</v>
      </c>
      <c r="G203" s="36">
        <v>0</v>
      </c>
      <c r="H203" s="44" t="str">
        <f t="shared" ref="H203:H213" si="31">IF($B203="N/A","N/A",IF(G203&gt;10,"No",IF(G203&lt;-10,"No","Yes")))</f>
        <v>N/A</v>
      </c>
      <c r="I203" s="12" t="s">
        <v>1745</v>
      </c>
      <c r="J203" s="12" t="s">
        <v>1745</v>
      </c>
      <c r="K203" s="14" t="s">
        <v>213</v>
      </c>
      <c r="L203" s="9" t="str">
        <f t="shared" ref="L203:L213" si="32">IF(J203="Div by 0", "N/A", IF(K203="N/A","N/A", IF(J203&gt;VALUE(MID(K203,1,2)), "No", IF(J203&lt;-1*VALUE(MID(K203,1,2)), "No", "Yes"))))</f>
        <v>N/A</v>
      </c>
    </row>
    <row r="204" spans="1:12" x14ac:dyDescent="0.25">
      <c r="A204" s="2" t="s">
        <v>124</v>
      </c>
      <c r="B204" s="35" t="s">
        <v>213</v>
      </c>
      <c r="C204" s="36">
        <v>0</v>
      </c>
      <c r="D204" s="44" t="str">
        <f t="shared" si="29"/>
        <v>N/A</v>
      </c>
      <c r="E204" s="36">
        <v>0</v>
      </c>
      <c r="F204" s="44" t="str">
        <f t="shared" si="30"/>
        <v>N/A</v>
      </c>
      <c r="G204" s="36">
        <v>0</v>
      </c>
      <c r="H204" s="44" t="str">
        <f t="shared" si="31"/>
        <v>N/A</v>
      </c>
      <c r="I204" s="12" t="s">
        <v>1745</v>
      </c>
      <c r="J204" s="12" t="s">
        <v>1745</v>
      </c>
      <c r="K204" s="14" t="s">
        <v>213</v>
      </c>
      <c r="L204" s="9" t="str">
        <f t="shared" si="32"/>
        <v>N/A</v>
      </c>
    </row>
    <row r="205" spans="1:12" ht="25" x14ac:dyDescent="0.25">
      <c r="A205" s="2" t="s">
        <v>1611</v>
      </c>
      <c r="B205" s="35" t="s">
        <v>213</v>
      </c>
      <c r="C205" s="36">
        <v>0</v>
      </c>
      <c r="D205" s="44" t="str">
        <f t="shared" si="29"/>
        <v>N/A</v>
      </c>
      <c r="E205" s="36">
        <v>0</v>
      </c>
      <c r="F205" s="44" t="str">
        <f t="shared" si="30"/>
        <v>N/A</v>
      </c>
      <c r="G205" s="36">
        <v>0</v>
      </c>
      <c r="H205" s="44" t="str">
        <f t="shared" si="31"/>
        <v>N/A</v>
      </c>
      <c r="I205" s="12" t="s">
        <v>1745</v>
      </c>
      <c r="J205" s="12" t="s">
        <v>1745</v>
      </c>
      <c r="K205" s="14" t="s">
        <v>213</v>
      </c>
      <c r="L205" s="9" t="str">
        <f t="shared" si="32"/>
        <v>N/A</v>
      </c>
    </row>
    <row r="206" spans="1:12" ht="25" x14ac:dyDescent="0.25">
      <c r="A206" s="2" t="s">
        <v>1364</v>
      </c>
      <c r="B206" s="35" t="s">
        <v>213</v>
      </c>
      <c r="C206" s="36">
        <v>0</v>
      </c>
      <c r="D206" s="44" t="str">
        <f t="shared" si="29"/>
        <v>N/A</v>
      </c>
      <c r="E206" s="36">
        <v>0</v>
      </c>
      <c r="F206" s="44" t="str">
        <f t="shared" si="30"/>
        <v>N/A</v>
      </c>
      <c r="G206" s="36">
        <v>0</v>
      </c>
      <c r="H206" s="44" t="str">
        <f t="shared" si="31"/>
        <v>N/A</v>
      </c>
      <c r="I206" s="12" t="s">
        <v>1745</v>
      </c>
      <c r="J206" s="12" t="s">
        <v>1745</v>
      </c>
      <c r="K206" s="14" t="s">
        <v>213</v>
      </c>
      <c r="L206" s="9" t="str">
        <f t="shared" si="32"/>
        <v>N/A</v>
      </c>
    </row>
    <row r="207" spans="1:12" x14ac:dyDescent="0.25">
      <c r="A207" s="2" t="s">
        <v>1612</v>
      </c>
      <c r="B207" s="35" t="s">
        <v>213</v>
      </c>
      <c r="C207" s="36">
        <v>0</v>
      </c>
      <c r="D207" s="44" t="str">
        <f t="shared" si="29"/>
        <v>N/A</v>
      </c>
      <c r="E207" s="36">
        <v>0</v>
      </c>
      <c r="F207" s="44" t="str">
        <f t="shared" si="30"/>
        <v>N/A</v>
      </c>
      <c r="G207" s="36">
        <v>0</v>
      </c>
      <c r="H207" s="44" t="str">
        <f t="shared" si="31"/>
        <v>N/A</v>
      </c>
      <c r="I207" s="12" t="s">
        <v>1745</v>
      </c>
      <c r="J207" s="12" t="s">
        <v>1745</v>
      </c>
      <c r="K207" s="14" t="s">
        <v>213</v>
      </c>
      <c r="L207" s="9" t="str">
        <f t="shared" si="32"/>
        <v>N/A</v>
      </c>
    </row>
    <row r="208" spans="1:12" x14ac:dyDescent="0.25">
      <c r="A208" s="2" t="s">
        <v>1613</v>
      </c>
      <c r="B208" s="35" t="s">
        <v>213</v>
      </c>
      <c r="C208" s="36">
        <v>0</v>
      </c>
      <c r="D208" s="44" t="str">
        <f t="shared" si="29"/>
        <v>N/A</v>
      </c>
      <c r="E208" s="36">
        <v>0</v>
      </c>
      <c r="F208" s="44" t="str">
        <f t="shared" si="30"/>
        <v>N/A</v>
      </c>
      <c r="G208" s="36">
        <v>0</v>
      </c>
      <c r="H208" s="44" t="str">
        <f t="shared" si="31"/>
        <v>N/A</v>
      </c>
      <c r="I208" s="12" t="s">
        <v>1745</v>
      </c>
      <c r="J208" s="12" t="s">
        <v>1745</v>
      </c>
      <c r="K208" s="14" t="s">
        <v>213</v>
      </c>
      <c r="L208" s="9" t="str">
        <f t="shared" si="32"/>
        <v>N/A</v>
      </c>
    </row>
    <row r="209" spans="1:12" x14ac:dyDescent="0.25">
      <c r="A209" s="2" t="s">
        <v>125</v>
      </c>
      <c r="B209" s="35" t="s">
        <v>213</v>
      </c>
      <c r="C209" s="47">
        <v>186003</v>
      </c>
      <c r="D209" s="44" t="str">
        <f t="shared" si="29"/>
        <v>N/A</v>
      </c>
      <c r="E209" s="47">
        <v>208487</v>
      </c>
      <c r="F209" s="44" t="str">
        <f t="shared" si="30"/>
        <v>N/A</v>
      </c>
      <c r="G209" s="47">
        <v>135773</v>
      </c>
      <c r="H209" s="44" t="str">
        <f t="shared" si="31"/>
        <v>N/A</v>
      </c>
      <c r="I209" s="12">
        <v>12.09</v>
      </c>
      <c r="J209" s="12">
        <v>-34.9</v>
      </c>
      <c r="K209" s="14" t="s">
        <v>213</v>
      </c>
      <c r="L209" s="9" t="str">
        <f t="shared" si="32"/>
        <v>N/A</v>
      </c>
    </row>
    <row r="210" spans="1:12" x14ac:dyDescent="0.25">
      <c r="A210" s="46" t="s">
        <v>1608</v>
      </c>
      <c r="B210" s="35" t="s">
        <v>213</v>
      </c>
      <c r="C210" s="47">
        <v>180308</v>
      </c>
      <c r="D210" s="44" t="str">
        <f t="shared" si="29"/>
        <v>N/A</v>
      </c>
      <c r="E210" s="47">
        <v>207206</v>
      </c>
      <c r="F210" s="44" t="str">
        <f t="shared" si="30"/>
        <v>N/A</v>
      </c>
      <c r="G210" s="47">
        <v>127960</v>
      </c>
      <c r="H210" s="44" t="str">
        <f t="shared" si="31"/>
        <v>N/A</v>
      </c>
      <c r="I210" s="12">
        <v>14.92</v>
      </c>
      <c r="J210" s="12">
        <v>-38.200000000000003</v>
      </c>
      <c r="K210" s="14" t="s">
        <v>213</v>
      </c>
      <c r="L210" s="9" t="str">
        <f t="shared" si="32"/>
        <v>N/A</v>
      </c>
    </row>
    <row r="211" spans="1:12" x14ac:dyDescent="0.25">
      <c r="A211" s="46" t="s">
        <v>1365</v>
      </c>
      <c r="B211" s="35" t="s">
        <v>213</v>
      </c>
      <c r="C211" s="47">
        <v>4894</v>
      </c>
      <c r="D211" s="44" t="str">
        <f t="shared" si="29"/>
        <v>N/A</v>
      </c>
      <c r="E211" s="47">
        <v>8247</v>
      </c>
      <c r="F211" s="44" t="str">
        <f t="shared" si="30"/>
        <v>N/A</v>
      </c>
      <c r="G211" s="47">
        <v>0</v>
      </c>
      <c r="H211" s="44" t="str">
        <f t="shared" si="31"/>
        <v>N/A</v>
      </c>
      <c r="I211" s="12">
        <v>68.510000000000005</v>
      </c>
      <c r="J211" s="12">
        <v>-100</v>
      </c>
      <c r="K211" s="14" t="s">
        <v>213</v>
      </c>
      <c r="L211" s="9" t="str">
        <f t="shared" si="32"/>
        <v>N/A</v>
      </c>
    </row>
    <row r="212" spans="1:12" x14ac:dyDescent="0.25">
      <c r="A212" s="46" t="s">
        <v>1602</v>
      </c>
      <c r="B212" s="35" t="s">
        <v>213</v>
      </c>
      <c r="C212" s="47">
        <v>38558</v>
      </c>
      <c r="D212" s="44" t="str">
        <f t="shared" si="29"/>
        <v>N/A</v>
      </c>
      <c r="E212" s="47">
        <v>0</v>
      </c>
      <c r="F212" s="44" t="str">
        <f t="shared" si="30"/>
        <v>N/A</v>
      </c>
      <c r="G212" s="47">
        <v>0</v>
      </c>
      <c r="H212" s="44" t="str">
        <f t="shared" si="31"/>
        <v>N/A</v>
      </c>
      <c r="I212" s="12">
        <v>-100</v>
      </c>
      <c r="J212" s="12" t="s">
        <v>1745</v>
      </c>
      <c r="K212" s="14" t="s">
        <v>213</v>
      </c>
      <c r="L212" s="9" t="str">
        <f t="shared" si="32"/>
        <v>N/A</v>
      </c>
    </row>
    <row r="213" spans="1:12" x14ac:dyDescent="0.25">
      <c r="A213" s="46" t="s">
        <v>1603</v>
      </c>
      <c r="B213" s="35" t="s">
        <v>213</v>
      </c>
      <c r="C213" s="47">
        <v>16004</v>
      </c>
      <c r="D213" s="44" t="str">
        <f t="shared" si="29"/>
        <v>N/A</v>
      </c>
      <c r="E213" s="47">
        <v>43508</v>
      </c>
      <c r="F213" s="44" t="str">
        <f t="shared" si="30"/>
        <v>N/A</v>
      </c>
      <c r="G213" s="47">
        <v>86248</v>
      </c>
      <c r="H213" s="44" t="str">
        <f t="shared" si="31"/>
        <v>N/A</v>
      </c>
      <c r="I213" s="12">
        <v>171.9</v>
      </c>
      <c r="J213" s="12">
        <v>98.23</v>
      </c>
      <c r="K213" s="14" t="s">
        <v>213</v>
      </c>
      <c r="L213" s="9" t="str">
        <f t="shared" si="32"/>
        <v>N/A</v>
      </c>
    </row>
    <row r="214" spans="1:12" ht="25" x14ac:dyDescent="0.25">
      <c r="A214" s="2" t="s">
        <v>1366</v>
      </c>
      <c r="B214" s="35" t="s">
        <v>213</v>
      </c>
      <c r="C214" s="47">
        <v>5739</v>
      </c>
      <c r="D214" s="44" t="str">
        <f t="shared" ref="D214:D228" si="33">IF($B214="N/A","N/A",IF(C214&gt;10,"No",IF(C214&lt;-10,"No","Yes")))</f>
        <v>N/A</v>
      </c>
      <c r="E214" s="47">
        <v>47</v>
      </c>
      <c r="F214" s="44" t="str">
        <f t="shared" ref="F214:F228" si="34">IF($B214="N/A","N/A",IF(E214&gt;10,"No",IF(E214&lt;-10,"No","Yes")))</f>
        <v>N/A</v>
      </c>
      <c r="G214" s="47">
        <v>0</v>
      </c>
      <c r="H214" s="44" t="str">
        <f t="shared" ref="H214:H228" si="35">IF($B214="N/A","N/A",IF(G214&gt;10,"No",IF(G214&lt;-10,"No","Yes")))</f>
        <v>N/A</v>
      </c>
      <c r="I214" s="12">
        <v>-99.2</v>
      </c>
      <c r="J214" s="12">
        <v>-100</v>
      </c>
      <c r="K214" s="45" t="s">
        <v>736</v>
      </c>
      <c r="L214" s="9" t="str">
        <f t="shared" ref="L214:L228" si="36">IF(J214="Div by 0", "N/A", IF(K214="N/A","N/A", IF(J214&gt;VALUE(MID(K214,1,2)), "No", IF(J214&lt;-1*VALUE(MID(K214,1,2)), "No", "Yes"))))</f>
        <v>No</v>
      </c>
    </row>
    <row r="215" spans="1:12" x14ac:dyDescent="0.25">
      <c r="A215" s="59" t="s">
        <v>647</v>
      </c>
      <c r="B215" s="35" t="s">
        <v>213</v>
      </c>
      <c r="C215" s="36">
        <v>17</v>
      </c>
      <c r="D215" s="44" t="str">
        <f t="shared" si="33"/>
        <v>N/A</v>
      </c>
      <c r="E215" s="36">
        <v>11</v>
      </c>
      <c r="F215" s="44" t="str">
        <f t="shared" si="34"/>
        <v>N/A</v>
      </c>
      <c r="G215" s="36">
        <v>0</v>
      </c>
      <c r="H215" s="44" t="str">
        <f t="shared" si="35"/>
        <v>N/A</v>
      </c>
      <c r="I215" s="12">
        <v>-94.1</v>
      </c>
      <c r="J215" s="12">
        <v>-100</v>
      </c>
      <c r="K215" s="45" t="s">
        <v>736</v>
      </c>
      <c r="L215" s="9" t="str">
        <f t="shared" si="36"/>
        <v>No</v>
      </c>
    </row>
    <row r="216" spans="1:12" x14ac:dyDescent="0.25">
      <c r="A216" s="4" t="s">
        <v>1367</v>
      </c>
      <c r="B216" s="35" t="s">
        <v>213</v>
      </c>
      <c r="C216" s="47">
        <v>337.58823529</v>
      </c>
      <c r="D216" s="44" t="str">
        <f t="shared" si="33"/>
        <v>N/A</v>
      </c>
      <c r="E216" s="47">
        <v>47</v>
      </c>
      <c r="F216" s="44" t="str">
        <f t="shared" si="34"/>
        <v>N/A</v>
      </c>
      <c r="G216" s="47" t="s">
        <v>1745</v>
      </c>
      <c r="H216" s="44" t="str">
        <f t="shared" si="35"/>
        <v>N/A</v>
      </c>
      <c r="I216" s="12">
        <v>-86.1</v>
      </c>
      <c r="J216" s="12" t="s">
        <v>1745</v>
      </c>
      <c r="K216" s="45" t="s">
        <v>736</v>
      </c>
      <c r="L216" s="9" t="str">
        <f t="shared" si="36"/>
        <v>N/A</v>
      </c>
    </row>
    <row r="217" spans="1:12" ht="25" x14ac:dyDescent="0.25">
      <c r="A217" s="2" t="s">
        <v>1368</v>
      </c>
      <c r="B217" s="35" t="s">
        <v>213</v>
      </c>
      <c r="C217" s="47">
        <v>0</v>
      </c>
      <c r="D217" s="44" t="str">
        <f t="shared" si="33"/>
        <v>N/A</v>
      </c>
      <c r="E217" s="47">
        <v>0</v>
      </c>
      <c r="F217" s="44" t="str">
        <f t="shared" si="34"/>
        <v>N/A</v>
      </c>
      <c r="G217" s="47">
        <v>0</v>
      </c>
      <c r="H217" s="44" t="str">
        <f t="shared" si="35"/>
        <v>N/A</v>
      </c>
      <c r="I217" s="12" t="s">
        <v>1745</v>
      </c>
      <c r="J217" s="12" t="s">
        <v>1745</v>
      </c>
      <c r="K217" s="45" t="s">
        <v>736</v>
      </c>
      <c r="L217" s="9" t="str">
        <f t="shared" si="36"/>
        <v>N/A</v>
      </c>
    </row>
    <row r="218" spans="1:12" x14ac:dyDescent="0.25">
      <c r="A218" s="4" t="s">
        <v>514</v>
      </c>
      <c r="B218" s="35" t="s">
        <v>213</v>
      </c>
      <c r="C218" s="36">
        <v>0</v>
      </c>
      <c r="D218" s="44" t="str">
        <f t="shared" si="33"/>
        <v>N/A</v>
      </c>
      <c r="E218" s="36">
        <v>0</v>
      </c>
      <c r="F218" s="44" t="str">
        <f t="shared" si="34"/>
        <v>N/A</v>
      </c>
      <c r="G218" s="36">
        <v>0</v>
      </c>
      <c r="H218" s="44" t="str">
        <f t="shared" si="35"/>
        <v>N/A</v>
      </c>
      <c r="I218" s="12" t="s">
        <v>1745</v>
      </c>
      <c r="J218" s="12" t="s">
        <v>1745</v>
      </c>
      <c r="K218" s="45" t="s">
        <v>736</v>
      </c>
      <c r="L218" s="9" t="str">
        <f t="shared" si="36"/>
        <v>N/A</v>
      </c>
    </row>
    <row r="219" spans="1:12" x14ac:dyDescent="0.25">
      <c r="A219" s="2" t="s">
        <v>1369</v>
      </c>
      <c r="B219" s="35" t="s">
        <v>213</v>
      </c>
      <c r="C219" s="47" t="s">
        <v>1745</v>
      </c>
      <c r="D219" s="44" t="str">
        <f t="shared" si="33"/>
        <v>N/A</v>
      </c>
      <c r="E219" s="47" t="s">
        <v>1745</v>
      </c>
      <c r="F219" s="44" t="str">
        <f t="shared" si="34"/>
        <v>N/A</v>
      </c>
      <c r="G219" s="47" t="s">
        <v>1745</v>
      </c>
      <c r="H219" s="44" t="str">
        <f t="shared" si="35"/>
        <v>N/A</v>
      </c>
      <c r="I219" s="12" t="s">
        <v>1745</v>
      </c>
      <c r="J219" s="12" t="s">
        <v>1745</v>
      </c>
      <c r="K219" s="45" t="s">
        <v>736</v>
      </c>
      <c r="L219" s="9" t="str">
        <f t="shared" si="36"/>
        <v>N/A</v>
      </c>
    </row>
    <row r="220" spans="1:12" ht="25" x14ac:dyDescent="0.25">
      <c r="A220" s="2" t="s">
        <v>1370</v>
      </c>
      <c r="B220" s="35" t="s">
        <v>213</v>
      </c>
      <c r="C220" s="47">
        <v>124043</v>
      </c>
      <c r="D220" s="44" t="str">
        <f t="shared" si="33"/>
        <v>N/A</v>
      </c>
      <c r="E220" s="47">
        <v>13095</v>
      </c>
      <c r="F220" s="44" t="str">
        <f t="shared" si="34"/>
        <v>N/A</v>
      </c>
      <c r="G220" s="47">
        <v>332</v>
      </c>
      <c r="H220" s="44" t="str">
        <f t="shared" si="35"/>
        <v>N/A</v>
      </c>
      <c r="I220" s="12">
        <v>-89.4</v>
      </c>
      <c r="J220" s="12">
        <v>-97.5</v>
      </c>
      <c r="K220" s="45" t="s">
        <v>736</v>
      </c>
      <c r="L220" s="9" t="str">
        <f t="shared" si="36"/>
        <v>No</v>
      </c>
    </row>
    <row r="221" spans="1:12" x14ac:dyDescent="0.25">
      <c r="A221" s="4" t="s">
        <v>515</v>
      </c>
      <c r="B221" s="35" t="s">
        <v>213</v>
      </c>
      <c r="C221" s="36">
        <v>342</v>
      </c>
      <c r="D221" s="44" t="str">
        <f t="shared" si="33"/>
        <v>N/A</v>
      </c>
      <c r="E221" s="36">
        <v>42</v>
      </c>
      <c r="F221" s="44" t="str">
        <f t="shared" si="34"/>
        <v>N/A</v>
      </c>
      <c r="G221" s="36">
        <v>11</v>
      </c>
      <c r="H221" s="44" t="str">
        <f t="shared" si="35"/>
        <v>N/A</v>
      </c>
      <c r="I221" s="12">
        <v>-87.7</v>
      </c>
      <c r="J221" s="12">
        <v>-95.2</v>
      </c>
      <c r="K221" s="45" t="s">
        <v>736</v>
      </c>
      <c r="L221" s="9" t="str">
        <f t="shared" si="36"/>
        <v>No</v>
      </c>
    </row>
    <row r="222" spans="1:12" x14ac:dyDescent="0.25">
      <c r="A222" s="2" t="s">
        <v>1371</v>
      </c>
      <c r="B222" s="35" t="s">
        <v>213</v>
      </c>
      <c r="C222" s="47">
        <v>362.69883041000003</v>
      </c>
      <c r="D222" s="44" t="str">
        <f t="shared" si="33"/>
        <v>N/A</v>
      </c>
      <c r="E222" s="47">
        <v>311.78571428999999</v>
      </c>
      <c r="F222" s="44" t="str">
        <f t="shared" si="34"/>
        <v>N/A</v>
      </c>
      <c r="G222" s="47">
        <v>166</v>
      </c>
      <c r="H222" s="44" t="str">
        <f t="shared" si="35"/>
        <v>N/A</v>
      </c>
      <c r="I222" s="12">
        <v>-14</v>
      </c>
      <c r="J222" s="12">
        <v>-46.8</v>
      </c>
      <c r="K222" s="45" t="s">
        <v>736</v>
      </c>
      <c r="L222" s="9" t="str">
        <f t="shared" si="36"/>
        <v>No</v>
      </c>
    </row>
    <row r="223" spans="1:12" ht="25" x14ac:dyDescent="0.25">
      <c r="A223" s="2" t="s">
        <v>1372</v>
      </c>
      <c r="B223" s="35" t="s">
        <v>213</v>
      </c>
      <c r="C223" s="47">
        <v>0</v>
      </c>
      <c r="D223" s="44" t="str">
        <f t="shared" si="33"/>
        <v>N/A</v>
      </c>
      <c r="E223" s="47">
        <v>0</v>
      </c>
      <c r="F223" s="44" t="str">
        <f t="shared" si="34"/>
        <v>N/A</v>
      </c>
      <c r="G223" s="47">
        <v>0</v>
      </c>
      <c r="H223" s="44" t="str">
        <f t="shared" si="35"/>
        <v>N/A</v>
      </c>
      <c r="I223" s="12" t="s">
        <v>1745</v>
      </c>
      <c r="J223" s="12" t="s">
        <v>1745</v>
      </c>
      <c r="K223" s="45" t="s">
        <v>736</v>
      </c>
      <c r="L223" s="9" t="str">
        <f t="shared" si="36"/>
        <v>N/A</v>
      </c>
    </row>
    <row r="224" spans="1:12" x14ac:dyDescent="0.25">
      <c r="A224" s="2" t="s">
        <v>516</v>
      </c>
      <c r="B224" s="35" t="s">
        <v>213</v>
      </c>
      <c r="C224" s="36">
        <v>0</v>
      </c>
      <c r="D224" s="44" t="str">
        <f t="shared" si="33"/>
        <v>N/A</v>
      </c>
      <c r="E224" s="36">
        <v>0</v>
      </c>
      <c r="F224" s="44" t="str">
        <f t="shared" si="34"/>
        <v>N/A</v>
      </c>
      <c r="G224" s="36">
        <v>0</v>
      </c>
      <c r="H224" s="44" t="str">
        <f t="shared" si="35"/>
        <v>N/A</v>
      </c>
      <c r="I224" s="12" t="s">
        <v>1745</v>
      </c>
      <c r="J224" s="12" t="s">
        <v>1745</v>
      </c>
      <c r="K224" s="45" t="s">
        <v>736</v>
      </c>
      <c r="L224" s="9" t="str">
        <f t="shared" si="36"/>
        <v>N/A</v>
      </c>
    </row>
    <row r="225" spans="1:12" x14ac:dyDescent="0.25">
      <c r="A225" s="2" t="s">
        <v>1373</v>
      </c>
      <c r="B225" s="35" t="s">
        <v>213</v>
      </c>
      <c r="C225" s="47" t="s">
        <v>1745</v>
      </c>
      <c r="D225" s="44" t="str">
        <f t="shared" si="33"/>
        <v>N/A</v>
      </c>
      <c r="E225" s="47" t="s">
        <v>1745</v>
      </c>
      <c r="F225" s="44" t="str">
        <f t="shared" si="34"/>
        <v>N/A</v>
      </c>
      <c r="G225" s="47" t="s">
        <v>1745</v>
      </c>
      <c r="H225" s="44" t="str">
        <f t="shared" si="35"/>
        <v>N/A</v>
      </c>
      <c r="I225" s="12" t="s">
        <v>1745</v>
      </c>
      <c r="J225" s="12" t="s">
        <v>1745</v>
      </c>
      <c r="K225" s="45" t="s">
        <v>736</v>
      </c>
      <c r="L225" s="9" t="str">
        <f t="shared" si="36"/>
        <v>N/A</v>
      </c>
    </row>
    <row r="226" spans="1:12" ht="25" x14ac:dyDescent="0.25">
      <c r="A226" s="2" t="s">
        <v>1374</v>
      </c>
      <c r="B226" s="35" t="s">
        <v>213</v>
      </c>
      <c r="C226" s="47">
        <v>248</v>
      </c>
      <c r="D226" s="44" t="str">
        <f t="shared" si="33"/>
        <v>N/A</v>
      </c>
      <c r="E226" s="47">
        <v>0</v>
      </c>
      <c r="F226" s="44" t="str">
        <f t="shared" si="34"/>
        <v>N/A</v>
      </c>
      <c r="G226" s="47">
        <v>0</v>
      </c>
      <c r="H226" s="44" t="str">
        <f t="shared" si="35"/>
        <v>N/A</v>
      </c>
      <c r="I226" s="12">
        <v>-100</v>
      </c>
      <c r="J226" s="12" t="s">
        <v>1745</v>
      </c>
      <c r="K226" s="45" t="s">
        <v>736</v>
      </c>
      <c r="L226" s="9" t="str">
        <f t="shared" si="36"/>
        <v>N/A</v>
      </c>
    </row>
    <row r="227" spans="1:12" ht="25" x14ac:dyDescent="0.25">
      <c r="A227" s="2" t="s">
        <v>517</v>
      </c>
      <c r="B227" s="35" t="s">
        <v>213</v>
      </c>
      <c r="C227" s="36">
        <v>11</v>
      </c>
      <c r="D227" s="44" t="str">
        <f t="shared" si="33"/>
        <v>N/A</v>
      </c>
      <c r="E227" s="36">
        <v>0</v>
      </c>
      <c r="F227" s="44" t="str">
        <f t="shared" si="34"/>
        <v>N/A</v>
      </c>
      <c r="G227" s="36">
        <v>0</v>
      </c>
      <c r="H227" s="44" t="str">
        <f t="shared" si="35"/>
        <v>N/A</v>
      </c>
      <c r="I227" s="12">
        <v>-100</v>
      </c>
      <c r="J227" s="12" t="s">
        <v>1745</v>
      </c>
      <c r="K227" s="45" t="s">
        <v>736</v>
      </c>
      <c r="L227" s="9" t="str">
        <f t="shared" si="36"/>
        <v>N/A</v>
      </c>
    </row>
    <row r="228" spans="1:12" ht="25" x14ac:dyDescent="0.25">
      <c r="A228" s="2" t="s">
        <v>1375</v>
      </c>
      <c r="B228" s="35" t="s">
        <v>213</v>
      </c>
      <c r="C228" s="47">
        <v>124</v>
      </c>
      <c r="D228" s="44" t="str">
        <f t="shared" si="33"/>
        <v>N/A</v>
      </c>
      <c r="E228" s="47" t="s">
        <v>1745</v>
      </c>
      <c r="F228" s="44" t="str">
        <f t="shared" si="34"/>
        <v>N/A</v>
      </c>
      <c r="G228" s="47" t="s">
        <v>1745</v>
      </c>
      <c r="H228" s="44" t="str">
        <f t="shared" si="35"/>
        <v>N/A</v>
      </c>
      <c r="I228" s="12" t="s">
        <v>1745</v>
      </c>
      <c r="J228" s="12" t="s">
        <v>1745</v>
      </c>
      <c r="K228" s="45" t="s">
        <v>736</v>
      </c>
      <c r="L228" s="9" t="str">
        <f t="shared" si="36"/>
        <v>N/A</v>
      </c>
    </row>
    <row r="229" spans="1:12" x14ac:dyDescent="0.25">
      <c r="A229" s="2" t="s">
        <v>1376</v>
      </c>
      <c r="B229" s="35" t="s">
        <v>213</v>
      </c>
      <c r="C229" s="52">
        <v>248</v>
      </c>
      <c r="D229" s="44" t="str">
        <f t="shared" ref="D229:D252" si="37">IF($B229="N/A","N/A",IF(C229&gt;10,"No",IF(C229&lt;-10,"No","Yes")))</f>
        <v>N/A</v>
      </c>
      <c r="E229" s="52" t="s">
        <v>1745</v>
      </c>
      <c r="F229" s="44" t="str">
        <f t="shared" ref="F229:F252" si="38">IF($B229="N/A","N/A",IF(E229&gt;10,"No",IF(E229&lt;-10,"No","Yes")))</f>
        <v>N/A</v>
      </c>
      <c r="G229" s="52" t="s">
        <v>1745</v>
      </c>
      <c r="H229" s="44" t="str">
        <f t="shared" ref="H229:H252" si="39">IF($B229="N/A","N/A",IF(G229&gt;10,"No",IF(G229&lt;-10,"No","Yes")))</f>
        <v>N/A</v>
      </c>
      <c r="I229" s="12" t="s">
        <v>1745</v>
      </c>
      <c r="J229" s="12" t="s">
        <v>1745</v>
      </c>
      <c r="K229" s="45" t="s">
        <v>736</v>
      </c>
      <c r="L229" s="9" t="str">
        <f t="shared" ref="L229:L252" si="40">IF(J229="Div by 0", "N/A", IF(K229="N/A","N/A", IF(J229&gt;VALUE(MID(K229,1,2)), "No", IF(J229&lt;-1*VALUE(MID(K229,1,2)), "No", "Yes"))))</f>
        <v>N/A</v>
      </c>
    </row>
    <row r="230" spans="1:12" x14ac:dyDescent="0.25">
      <c r="A230" s="4" t="s">
        <v>1377</v>
      </c>
      <c r="B230" s="35" t="s">
        <v>213</v>
      </c>
      <c r="C230" s="50">
        <v>11</v>
      </c>
      <c r="D230" s="44" t="str">
        <f t="shared" si="37"/>
        <v>N/A</v>
      </c>
      <c r="E230" s="50" t="s">
        <v>1745</v>
      </c>
      <c r="F230" s="44" t="str">
        <f t="shared" si="38"/>
        <v>N/A</v>
      </c>
      <c r="G230" s="50" t="s">
        <v>1745</v>
      </c>
      <c r="H230" s="44" t="str">
        <f t="shared" si="39"/>
        <v>N/A</v>
      </c>
      <c r="I230" s="12" t="s">
        <v>1745</v>
      </c>
      <c r="J230" s="12" t="s">
        <v>1745</v>
      </c>
      <c r="K230" s="45" t="s">
        <v>736</v>
      </c>
      <c r="L230" s="9" t="str">
        <f t="shared" si="40"/>
        <v>N/A</v>
      </c>
    </row>
    <row r="231" spans="1:12" x14ac:dyDescent="0.25">
      <c r="A231" s="4" t="s">
        <v>1378</v>
      </c>
      <c r="B231" s="35" t="s">
        <v>213</v>
      </c>
      <c r="C231" s="52">
        <v>124</v>
      </c>
      <c r="D231" s="44" t="str">
        <f t="shared" si="37"/>
        <v>N/A</v>
      </c>
      <c r="E231" s="52" t="s">
        <v>1745</v>
      </c>
      <c r="F231" s="44" t="str">
        <f t="shared" si="38"/>
        <v>N/A</v>
      </c>
      <c r="G231" s="52" t="s">
        <v>1745</v>
      </c>
      <c r="H231" s="44" t="str">
        <f t="shared" si="39"/>
        <v>N/A</v>
      </c>
      <c r="I231" s="12" t="s">
        <v>1745</v>
      </c>
      <c r="J231" s="12" t="s">
        <v>1745</v>
      </c>
      <c r="K231" s="45" t="s">
        <v>736</v>
      </c>
      <c r="L231" s="9" t="str">
        <f t="shared" si="40"/>
        <v>N/A</v>
      </c>
    </row>
    <row r="232" spans="1:12" x14ac:dyDescent="0.25">
      <c r="A232" s="4" t="s">
        <v>1379</v>
      </c>
      <c r="B232" s="35" t="s">
        <v>213</v>
      </c>
      <c r="C232" s="52" t="s">
        <v>1745</v>
      </c>
      <c r="D232" s="44" t="str">
        <f t="shared" si="37"/>
        <v>N/A</v>
      </c>
      <c r="E232" s="52" t="s">
        <v>1745</v>
      </c>
      <c r="F232" s="44" t="str">
        <f t="shared" si="38"/>
        <v>N/A</v>
      </c>
      <c r="G232" s="52" t="s">
        <v>1745</v>
      </c>
      <c r="H232" s="44" t="str">
        <f t="shared" si="39"/>
        <v>N/A</v>
      </c>
      <c r="I232" s="12" t="s">
        <v>1745</v>
      </c>
      <c r="J232" s="12" t="s">
        <v>1745</v>
      </c>
      <c r="K232" s="45" t="s">
        <v>736</v>
      </c>
      <c r="L232" s="9" t="str">
        <f t="shared" si="40"/>
        <v>N/A</v>
      </c>
    </row>
    <row r="233" spans="1:12" ht="25" x14ac:dyDescent="0.25">
      <c r="A233" s="4" t="s">
        <v>1380</v>
      </c>
      <c r="B233" s="35" t="s">
        <v>213</v>
      </c>
      <c r="C233" s="52" t="s">
        <v>1745</v>
      </c>
      <c r="D233" s="44" t="str">
        <f t="shared" si="37"/>
        <v>N/A</v>
      </c>
      <c r="E233" s="52" t="s">
        <v>1745</v>
      </c>
      <c r="F233" s="44" t="str">
        <f t="shared" si="38"/>
        <v>N/A</v>
      </c>
      <c r="G233" s="52" t="s">
        <v>1745</v>
      </c>
      <c r="H233" s="44" t="str">
        <f t="shared" si="39"/>
        <v>N/A</v>
      </c>
      <c r="I233" s="12" t="s">
        <v>1745</v>
      </c>
      <c r="J233" s="12" t="s">
        <v>1745</v>
      </c>
      <c r="K233" s="45" t="s">
        <v>736</v>
      </c>
      <c r="L233" s="9" t="str">
        <f t="shared" si="40"/>
        <v>N/A</v>
      </c>
    </row>
    <row r="234" spans="1:12" x14ac:dyDescent="0.25">
      <c r="A234" s="4" t="s">
        <v>1381</v>
      </c>
      <c r="B234" s="35" t="s">
        <v>213</v>
      </c>
      <c r="C234" s="52">
        <v>124</v>
      </c>
      <c r="D234" s="44" t="str">
        <f t="shared" si="37"/>
        <v>N/A</v>
      </c>
      <c r="E234" s="52" t="s">
        <v>1745</v>
      </c>
      <c r="F234" s="44" t="str">
        <f t="shared" si="38"/>
        <v>N/A</v>
      </c>
      <c r="G234" s="52" t="s">
        <v>1745</v>
      </c>
      <c r="H234" s="44" t="str">
        <f t="shared" si="39"/>
        <v>N/A</v>
      </c>
      <c r="I234" s="12" t="s">
        <v>1745</v>
      </c>
      <c r="J234" s="12" t="s">
        <v>1745</v>
      </c>
      <c r="K234" s="45" t="s">
        <v>736</v>
      </c>
      <c r="L234" s="9" t="str">
        <f t="shared" si="40"/>
        <v>N/A</v>
      </c>
    </row>
    <row r="235" spans="1:12" x14ac:dyDescent="0.25">
      <c r="A235" s="4" t="s">
        <v>1382</v>
      </c>
      <c r="B235" s="35" t="s">
        <v>213</v>
      </c>
      <c r="C235" s="52" t="s">
        <v>1745</v>
      </c>
      <c r="D235" s="44" t="str">
        <f t="shared" si="37"/>
        <v>N/A</v>
      </c>
      <c r="E235" s="52" t="s">
        <v>1745</v>
      </c>
      <c r="F235" s="44" t="str">
        <f t="shared" si="38"/>
        <v>N/A</v>
      </c>
      <c r="G235" s="52" t="s">
        <v>1745</v>
      </c>
      <c r="H235" s="44" t="str">
        <f t="shared" si="39"/>
        <v>N/A</v>
      </c>
      <c r="I235" s="12" t="s">
        <v>1745</v>
      </c>
      <c r="J235" s="12" t="s">
        <v>1745</v>
      </c>
      <c r="K235" s="45" t="s">
        <v>736</v>
      </c>
      <c r="L235" s="9" t="str">
        <f t="shared" si="40"/>
        <v>N/A</v>
      </c>
    </row>
    <row r="236" spans="1:12" x14ac:dyDescent="0.25">
      <c r="A236" s="4" t="s">
        <v>1383</v>
      </c>
      <c r="B236" s="35" t="s">
        <v>213</v>
      </c>
      <c r="C236" s="44">
        <v>3.33444481E-2</v>
      </c>
      <c r="D236" s="44" t="str">
        <f t="shared" si="37"/>
        <v>N/A</v>
      </c>
      <c r="E236" s="44">
        <v>0</v>
      </c>
      <c r="F236" s="44" t="str">
        <f t="shared" si="38"/>
        <v>N/A</v>
      </c>
      <c r="G236" s="44">
        <v>0</v>
      </c>
      <c r="H236" s="44" t="str">
        <f t="shared" si="39"/>
        <v>N/A</v>
      </c>
      <c r="I236" s="12">
        <v>-100</v>
      </c>
      <c r="J236" s="12" t="s">
        <v>1745</v>
      </c>
      <c r="K236" s="45" t="s">
        <v>736</v>
      </c>
      <c r="L236" s="9" t="str">
        <f t="shared" si="40"/>
        <v>N/A</v>
      </c>
    </row>
    <row r="237" spans="1:12" x14ac:dyDescent="0.25">
      <c r="A237" s="4" t="s">
        <v>1384</v>
      </c>
      <c r="B237" s="35" t="s">
        <v>213</v>
      </c>
      <c r="C237" s="44">
        <v>0</v>
      </c>
      <c r="D237" s="44" t="str">
        <f t="shared" si="37"/>
        <v>N/A</v>
      </c>
      <c r="E237" s="44">
        <v>0</v>
      </c>
      <c r="F237" s="44" t="str">
        <f t="shared" si="38"/>
        <v>N/A</v>
      </c>
      <c r="G237" s="44">
        <v>0</v>
      </c>
      <c r="H237" s="44" t="str">
        <f t="shared" si="39"/>
        <v>N/A</v>
      </c>
      <c r="I237" s="12" t="s">
        <v>1745</v>
      </c>
      <c r="J237" s="12" t="s">
        <v>1745</v>
      </c>
      <c r="K237" s="45" t="s">
        <v>736</v>
      </c>
      <c r="L237" s="9" t="str">
        <f t="shared" si="40"/>
        <v>N/A</v>
      </c>
    </row>
    <row r="238" spans="1:12" x14ac:dyDescent="0.25">
      <c r="A238" s="59" t="s">
        <v>1385</v>
      </c>
      <c r="B238" s="35" t="s">
        <v>213</v>
      </c>
      <c r="C238" s="44">
        <v>0</v>
      </c>
      <c r="D238" s="44" t="str">
        <f t="shared" si="37"/>
        <v>N/A</v>
      </c>
      <c r="E238" s="44">
        <v>0</v>
      </c>
      <c r="F238" s="44" t="str">
        <f t="shared" si="38"/>
        <v>N/A</v>
      </c>
      <c r="G238" s="44">
        <v>0</v>
      </c>
      <c r="H238" s="44" t="str">
        <f t="shared" si="39"/>
        <v>N/A</v>
      </c>
      <c r="I238" s="12" t="s">
        <v>1745</v>
      </c>
      <c r="J238" s="12" t="s">
        <v>1745</v>
      </c>
      <c r="K238" s="45" t="s">
        <v>736</v>
      </c>
      <c r="L238" s="9" t="str">
        <f t="shared" si="40"/>
        <v>N/A</v>
      </c>
    </row>
    <row r="239" spans="1:12" x14ac:dyDescent="0.25">
      <c r="A239" s="59" t="s">
        <v>1386</v>
      </c>
      <c r="B239" s="35" t="s">
        <v>213</v>
      </c>
      <c r="C239" s="44">
        <v>9.5192765299999996E-2</v>
      </c>
      <c r="D239" s="44" t="str">
        <f t="shared" si="37"/>
        <v>N/A</v>
      </c>
      <c r="E239" s="44">
        <v>0</v>
      </c>
      <c r="F239" s="44" t="str">
        <f t="shared" si="38"/>
        <v>N/A</v>
      </c>
      <c r="G239" s="44">
        <v>0</v>
      </c>
      <c r="H239" s="44" t="str">
        <f t="shared" si="39"/>
        <v>N/A</v>
      </c>
      <c r="I239" s="12">
        <v>-100</v>
      </c>
      <c r="J239" s="12" t="s">
        <v>1745</v>
      </c>
      <c r="K239" s="45" t="s">
        <v>736</v>
      </c>
      <c r="L239" s="9" t="str">
        <f t="shared" si="40"/>
        <v>N/A</v>
      </c>
    </row>
    <row r="240" spans="1:12" x14ac:dyDescent="0.25">
      <c r="A240" s="59" t="s">
        <v>1387</v>
      </c>
      <c r="B240" s="35" t="s">
        <v>213</v>
      </c>
      <c r="C240" s="44">
        <v>0</v>
      </c>
      <c r="D240" s="44" t="str">
        <f t="shared" si="37"/>
        <v>N/A</v>
      </c>
      <c r="E240" s="44">
        <v>0</v>
      </c>
      <c r="F240" s="44" t="str">
        <f t="shared" si="38"/>
        <v>N/A</v>
      </c>
      <c r="G240" s="44">
        <v>0</v>
      </c>
      <c r="H240" s="44" t="str">
        <f t="shared" si="39"/>
        <v>N/A</v>
      </c>
      <c r="I240" s="12" t="s">
        <v>1745</v>
      </c>
      <c r="J240" s="12" t="s">
        <v>1745</v>
      </c>
      <c r="K240" s="45" t="s">
        <v>736</v>
      </c>
      <c r="L240" s="9" t="str">
        <f t="shared" si="40"/>
        <v>N/A</v>
      </c>
    </row>
    <row r="241" spans="1:12" x14ac:dyDescent="0.25">
      <c r="A241" s="59" t="s">
        <v>1388</v>
      </c>
      <c r="B241" s="35" t="s">
        <v>213</v>
      </c>
      <c r="C241" s="52">
        <v>248</v>
      </c>
      <c r="D241" s="44" t="str">
        <f t="shared" si="37"/>
        <v>N/A</v>
      </c>
      <c r="E241" s="52" t="s">
        <v>1745</v>
      </c>
      <c r="F241" s="44" t="str">
        <f t="shared" si="38"/>
        <v>N/A</v>
      </c>
      <c r="G241" s="52" t="s">
        <v>1745</v>
      </c>
      <c r="H241" s="44" t="str">
        <f t="shared" si="39"/>
        <v>N/A</v>
      </c>
      <c r="I241" s="12" t="s">
        <v>1745</v>
      </c>
      <c r="J241" s="12" t="s">
        <v>1745</v>
      </c>
      <c r="K241" s="45" t="s">
        <v>736</v>
      </c>
      <c r="L241" s="9" t="str">
        <f t="shared" si="40"/>
        <v>N/A</v>
      </c>
    </row>
    <row r="242" spans="1:12" x14ac:dyDescent="0.25">
      <c r="A242" s="59" t="s">
        <v>1389</v>
      </c>
      <c r="B242" s="35" t="s">
        <v>213</v>
      </c>
      <c r="C242" s="50">
        <v>11</v>
      </c>
      <c r="D242" s="44" t="str">
        <f t="shared" si="37"/>
        <v>N/A</v>
      </c>
      <c r="E242" s="50" t="s">
        <v>1745</v>
      </c>
      <c r="F242" s="44" t="str">
        <f t="shared" si="38"/>
        <v>N/A</v>
      </c>
      <c r="G242" s="50" t="s">
        <v>1745</v>
      </c>
      <c r="H242" s="44" t="str">
        <f t="shared" si="39"/>
        <v>N/A</v>
      </c>
      <c r="I242" s="12" t="s">
        <v>1745</v>
      </c>
      <c r="J242" s="12" t="s">
        <v>1745</v>
      </c>
      <c r="K242" s="45" t="s">
        <v>736</v>
      </c>
      <c r="L242" s="9" t="str">
        <f t="shared" si="40"/>
        <v>N/A</v>
      </c>
    </row>
    <row r="243" spans="1:12" ht="25" x14ac:dyDescent="0.25">
      <c r="A243" s="59" t="s">
        <v>1390</v>
      </c>
      <c r="B243" s="35" t="s">
        <v>213</v>
      </c>
      <c r="C243" s="52">
        <v>124</v>
      </c>
      <c r="D243" s="44" t="str">
        <f t="shared" si="37"/>
        <v>N/A</v>
      </c>
      <c r="E243" s="52" t="s">
        <v>1745</v>
      </c>
      <c r="F243" s="44" t="str">
        <f t="shared" si="38"/>
        <v>N/A</v>
      </c>
      <c r="G243" s="52" t="s">
        <v>1745</v>
      </c>
      <c r="H243" s="44" t="str">
        <f t="shared" si="39"/>
        <v>N/A</v>
      </c>
      <c r="I243" s="12" t="s">
        <v>1745</v>
      </c>
      <c r="J243" s="12" t="s">
        <v>1745</v>
      </c>
      <c r="K243" s="45" t="s">
        <v>736</v>
      </c>
      <c r="L243" s="9" t="str">
        <f t="shared" si="40"/>
        <v>N/A</v>
      </c>
    </row>
    <row r="244" spans="1:12" ht="25" x14ac:dyDescent="0.25">
      <c r="A244" s="59" t="s">
        <v>1391</v>
      </c>
      <c r="B244" s="35" t="s">
        <v>213</v>
      </c>
      <c r="C244" s="52" t="s">
        <v>1745</v>
      </c>
      <c r="D244" s="44" t="str">
        <f t="shared" si="37"/>
        <v>N/A</v>
      </c>
      <c r="E244" s="52" t="s">
        <v>1745</v>
      </c>
      <c r="F244" s="44" t="str">
        <f t="shared" si="38"/>
        <v>N/A</v>
      </c>
      <c r="G244" s="52" t="s">
        <v>1745</v>
      </c>
      <c r="H244" s="44" t="str">
        <f t="shared" si="39"/>
        <v>N/A</v>
      </c>
      <c r="I244" s="12" t="s">
        <v>1745</v>
      </c>
      <c r="J244" s="12" t="s">
        <v>1745</v>
      </c>
      <c r="K244" s="45" t="s">
        <v>736</v>
      </c>
      <c r="L244" s="9" t="str">
        <f t="shared" si="40"/>
        <v>N/A</v>
      </c>
    </row>
    <row r="245" spans="1:12" ht="25" x14ac:dyDescent="0.25">
      <c r="A245" s="59" t="s">
        <v>1392</v>
      </c>
      <c r="B245" s="35" t="s">
        <v>213</v>
      </c>
      <c r="C245" s="52" t="s">
        <v>1745</v>
      </c>
      <c r="D245" s="44" t="str">
        <f t="shared" si="37"/>
        <v>N/A</v>
      </c>
      <c r="E245" s="52" t="s">
        <v>1745</v>
      </c>
      <c r="F245" s="44" t="str">
        <f t="shared" si="38"/>
        <v>N/A</v>
      </c>
      <c r="G245" s="52" t="s">
        <v>1745</v>
      </c>
      <c r="H245" s="44" t="str">
        <f t="shared" si="39"/>
        <v>N/A</v>
      </c>
      <c r="I245" s="12" t="s">
        <v>1745</v>
      </c>
      <c r="J245" s="12" t="s">
        <v>1745</v>
      </c>
      <c r="K245" s="45" t="s">
        <v>736</v>
      </c>
      <c r="L245" s="9" t="str">
        <f t="shared" si="40"/>
        <v>N/A</v>
      </c>
    </row>
    <row r="246" spans="1:12" ht="25" x14ac:dyDescent="0.25">
      <c r="A246" s="59" t="s">
        <v>1393</v>
      </c>
      <c r="B246" s="35" t="s">
        <v>213</v>
      </c>
      <c r="C246" s="52">
        <v>124</v>
      </c>
      <c r="D246" s="44" t="str">
        <f t="shared" si="37"/>
        <v>N/A</v>
      </c>
      <c r="E246" s="52" t="s">
        <v>1745</v>
      </c>
      <c r="F246" s="44" t="str">
        <f t="shared" si="38"/>
        <v>N/A</v>
      </c>
      <c r="G246" s="52" t="s">
        <v>1745</v>
      </c>
      <c r="H246" s="44" t="str">
        <f t="shared" si="39"/>
        <v>N/A</v>
      </c>
      <c r="I246" s="12" t="s">
        <v>1745</v>
      </c>
      <c r="J246" s="12" t="s">
        <v>1745</v>
      </c>
      <c r="K246" s="45" t="s">
        <v>736</v>
      </c>
      <c r="L246" s="9" t="str">
        <f t="shared" si="40"/>
        <v>N/A</v>
      </c>
    </row>
    <row r="247" spans="1:12" ht="25" x14ac:dyDescent="0.25">
      <c r="A247" s="59" t="s">
        <v>1394</v>
      </c>
      <c r="B247" s="35" t="s">
        <v>213</v>
      </c>
      <c r="C247" s="52" t="s">
        <v>1745</v>
      </c>
      <c r="D247" s="44" t="str">
        <f t="shared" si="37"/>
        <v>N/A</v>
      </c>
      <c r="E247" s="52" t="s">
        <v>1745</v>
      </c>
      <c r="F247" s="44" t="str">
        <f t="shared" si="38"/>
        <v>N/A</v>
      </c>
      <c r="G247" s="52" t="s">
        <v>1745</v>
      </c>
      <c r="H247" s="44" t="str">
        <f t="shared" si="39"/>
        <v>N/A</v>
      </c>
      <c r="I247" s="12" t="s">
        <v>1745</v>
      </c>
      <c r="J247" s="12" t="s">
        <v>1745</v>
      </c>
      <c r="K247" s="45" t="s">
        <v>736</v>
      </c>
      <c r="L247" s="9" t="str">
        <f t="shared" si="40"/>
        <v>N/A</v>
      </c>
    </row>
    <row r="248" spans="1:12" ht="25" x14ac:dyDescent="0.25">
      <c r="A248" s="59" t="s">
        <v>1395</v>
      </c>
      <c r="B248" s="35" t="s">
        <v>213</v>
      </c>
      <c r="C248" s="44">
        <v>3.33444481E-2</v>
      </c>
      <c r="D248" s="44" t="str">
        <f t="shared" si="37"/>
        <v>N/A</v>
      </c>
      <c r="E248" s="44">
        <v>0</v>
      </c>
      <c r="F248" s="44" t="str">
        <f t="shared" si="38"/>
        <v>N/A</v>
      </c>
      <c r="G248" s="44">
        <v>0</v>
      </c>
      <c r="H248" s="44" t="str">
        <f t="shared" si="39"/>
        <v>N/A</v>
      </c>
      <c r="I248" s="12">
        <v>-100</v>
      </c>
      <c r="J248" s="12" t="s">
        <v>1745</v>
      </c>
      <c r="K248" s="45" t="s">
        <v>736</v>
      </c>
      <c r="L248" s="9" t="str">
        <f t="shared" si="40"/>
        <v>N/A</v>
      </c>
    </row>
    <row r="249" spans="1:12" ht="25" x14ac:dyDescent="0.25">
      <c r="A249" s="59" t="s">
        <v>1396</v>
      </c>
      <c r="B249" s="35" t="s">
        <v>213</v>
      </c>
      <c r="C249" s="44">
        <v>0</v>
      </c>
      <c r="D249" s="44" t="str">
        <f t="shared" si="37"/>
        <v>N/A</v>
      </c>
      <c r="E249" s="44">
        <v>0</v>
      </c>
      <c r="F249" s="44" t="str">
        <f t="shared" si="38"/>
        <v>N/A</v>
      </c>
      <c r="G249" s="44">
        <v>0</v>
      </c>
      <c r="H249" s="44" t="str">
        <f t="shared" si="39"/>
        <v>N/A</v>
      </c>
      <c r="I249" s="12" t="s">
        <v>1745</v>
      </c>
      <c r="J249" s="12" t="s">
        <v>1745</v>
      </c>
      <c r="K249" s="45" t="s">
        <v>736</v>
      </c>
      <c r="L249" s="9" t="str">
        <f t="shared" si="40"/>
        <v>N/A</v>
      </c>
    </row>
    <row r="250" spans="1:12" ht="25" x14ac:dyDescent="0.25">
      <c r="A250" s="59" t="s">
        <v>1397</v>
      </c>
      <c r="B250" s="35" t="s">
        <v>213</v>
      </c>
      <c r="C250" s="44">
        <v>0</v>
      </c>
      <c r="D250" s="44" t="str">
        <f t="shared" si="37"/>
        <v>N/A</v>
      </c>
      <c r="E250" s="44">
        <v>0</v>
      </c>
      <c r="F250" s="44" t="str">
        <f t="shared" si="38"/>
        <v>N/A</v>
      </c>
      <c r="G250" s="44">
        <v>0</v>
      </c>
      <c r="H250" s="44" t="str">
        <f t="shared" si="39"/>
        <v>N/A</v>
      </c>
      <c r="I250" s="12" t="s">
        <v>1745</v>
      </c>
      <c r="J250" s="12" t="s">
        <v>1745</v>
      </c>
      <c r="K250" s="45" t="s">
        <v>736</v>
      </c>
      <c r="L250" s="9" t="str">
        <f t="shared" si="40"/>
        <v>N/A</v>
      </c>
    </row>
    <row r="251" spans="1:12" ht="25" x14ac:dyDescent="0.25">
      <c r="A251" s="59" t="s">
        <v>1398</v>
      </c>
      <c r="B251" s="35" t="s">
        <v>213</v>
      </c>
      <c r="C251" s="44">
        <v>9.5192765299999996E-2</v>
      </c>
      <c r="D251" s="44" t="str">
        <f t="shared" si="37"/>
        <v>N/A</v>
      </c>
      <c r="E251" s="44">
        <v>0</v>
      </c>
      <c r="F251" s="44" t="str">
        <f t="shared" si="38"/>
        <v>N/A</v>
      </c>
      <c r="G251" s="44">
        <v>0</v>
      </c>
      <c r="H251" s="44" t="str">
        <f t="shared" si="39"/>
        <v>N/A</v>
      </c>
      <c r="I251" s="12">
        <v>-100</v>
      </c>
      <c r="J251" s="12" t="s">
        <v>1745</v>
      </c>
      <c r="K251" s="45" t="s">
        <v>736</v>
      </c>
      <c r="L251" s="9" t="str">
        <f t="shared" si="40"/>
        <v>N/A</v>
      </c>
    </row>
    <row r="252" spans="1:12" ht="25" x14ac:dyDescent="0.25">
      <c r="A252" s="59" t="s">
        <v>1399</v>
      </c>
      <c r="B252" s="35" t="s">
        <v>213</v>
      </c>
      <c r="C252" s="44">
        <v>0</v>
      </c>
      <c r="D252" s="44" t="str">
        <f t="shared" si="37"/>
        <v>N/A</v>
      </c>
      <c r="E252" s="44">
        <v>0</v>
      </c>
      <c r="F252" s="44" t="str">
        <f t="shared" si="38"/>
        <v>N/A</v>
      </c>
      <c r="G252" s="44">
        <v>0</v>
      </c>
      <c r="H252" s="44" t="str">
        <f t="shared" si="39"/>
        <v>N/A</v>
      </c>
      <c r="I252" s="12" t="s">
        <v>1745</v>
      </c>
      <c r="J252" s="12" t="s">
        <v>1745</v>
      </c>
      <c r="K252" s="45" t="s">
        <v>736</v>
      </c>
      <c r="L252" s="9" t="str">
        <f t="shared" si="40"/>
        <v>N/A</v>
      </c>
    </row>
    <row r="253" spans="1:12" x14ac:dyDescent="0.25">
      <c r="A253" s="166" t="s">
        <v>1633</v>
      </c>
      <c r="B253" s="167"/>
      <c r="C253" s="167"/>
      <c r="D253" s="167"/>
      <c r="E253" s="167"/>
      <c r="F253" s="167"/>
      <c r="G253" s="167"/>
      <c r="H253" s="167"/>
      <c r="I253" s="167"/>
      <c r="J253" s="167"/>
      <c r="K253" s="167"/>
      <c r="L253" s="168"/>
    </row>
    <row r="254" spans="1:12" x14ac:dyDescent="0.25">
      <c r="A254" s="156" t="s">
        <v>1631</v>
      </c>
      <c r="B254" s="157"/>
      <c r="C254" s="157"/>
      <c r="D254" s="157"/>
      <c r="E254" s="157"/>
      <c r="F254" s="157"/>
      <c r="G254" s="157"/>
      <c r="H254" s="157"/>
      <c r="I254" s="157"/>
      <c r="J254" s="157"/>
      <c r="K254" s="157"/>
      <c r="L254" s="158"/>
    </row>
    <row r="255" spans="1:12" s="21" customFormat="1" x14ac:dyDescent="0.25">
      <c r="A255" s="159" t="s">
        <v>1732</v>
      </c>
      <c r="B255" s="159"/>
      <c r="C255" s="159"/>
      <c r="D255" s="159"/>
      <c r="E255" s="159"/>
      <c r="F255" s="159"/>
      <c r="G255" s="159"/>
      <c r="H255" s="159"/>
      <c r="I255" s="159"/>
      <c r="J255" s="159"/>
      <c r="K255" s="159"/>
      <c r="L255" s="16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6" activePane="bottomRight" state="frozen"/>
      <selection activeCell="A11" sqref="A11"/>
      <selection pane="topRight" activeCell="A11" sqref="A11"/>
      <selection pane="bottomLeft" activeCell="A11" sqref="A11"/>
      <selection pane="bottomRight" sqref="A1:L1"/>
    </sheetView>
  </sheetViews>
  <sheetFormatPr defaultColWidth="9.1796875" defaultRowHeight="12.5" x14ac:dyDescent="0.25"/>
  <cols>
    <col min="1" max="1" width="77.26953125" style="55" customWidth="1"/>
    <col min="2" max="2" width="10.7265625" style="55"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43"/>
  </cols>
  <sheetData>
    <row r="1" spans="1:12" s="20" customFormat="1" ht="18.75" customHeight="1" x14ac:dyDescent="0.25">
      <c r="A1" s="147" t="s">
        <v>1726</v>
      </c>
      <c r="B1" s="148"/>
      <c r="C1" s="148"/>
      <c r="D1" s="148"/>
      <c r="E1" s="148"/>
      <c r="F1" s="148"/>
      <c r="G1" s="148"/>
      <c r="H1" s="148"/>
      <c r="I1" s="148"/>
      <c r="J1" s="148"/>
      <c r="K1" s="148"/>
      <c r="L1" s="149"/>
    </row>
    <row r="2" spans="1:12" ht="54" customHeight="1" x14ac:dyDescent="0.3">
      <c r="A2" s="174" t="s">
        <v>1595</v>
      </c>
      <c r="B2" s="175"/>
      <c r="C2" s="175"/>
      <c r="D2" s="175"/>
      <c r="E2" s="175"/>
      <c r="F2" s="175"/>
      <c r="G2" s="175"/>
      <c r="H2" s="175"/>
      <c r="I2" s="175"/>
      <c r="J2" s="175"/>
      <c r="K2" s="175"/>
      <c r="L2" s="176"/>
    </row>
    <row r="3" spans="1:12" s="21" customFormat="1" ht="13" x14ac:dyDescent="0.3">
      <c r="A3" s="153" t="s">
        <v>1744</v>
      </c>
      <c r="B3" s="172"/>
      <c r="C3" s="172"/>
      <c r="D3" s="172"/>
      <c r="E3" s="172"/>
      <c r="F3" s="172"/>
      <c r="G3" s="172"/>
      <c r="H3" s="172"/>
      <c r="I3" s="172"/>
      <c r="J3" s="172"/>
      <c r="K3" s="172"/>
      <c r="L3" s="173"/>
    </row>
    <row r="4" spans="1:12" s="21" customFormat="1" ht="13" x14ac:dyDescent="0.3">
      <c r="A4" s="169" t="s">
        <v>648</v>
      </c>
      <c r="B4" s="170"/>
      <c r="C4" s="170"/>
      <c r="D4" s="170"/>
      <c r="E4" s="170"/>
      <c r="F4" s="170"/>
      <c r="G4" s="170"/>
      <c r="H4" s="170"/>
      <c r="I4" s="170"/>
      <c r="J4" s="170"/>
      <c r="K4" s="170"/>
      <c r="L4" s="171"/>
    </row>
    <row r="5" spans="1:12" ht="52" x14ac:dyDescent="0.3">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5">
      <c r="A6" s="46" t="s">
        <v>5</v>
      </c>
      <c r="B6" s="35" t="s">
        <v>213</v>
      </c>
      <c r="C6" s="36">
        <v>210</v>
      </c>
      <c r="D6" s="44" t="str">
        <f t="shared" ref="D6:D37" si="0">IF($B6="N/A","N/A",IF(C6&gt;10,"No",IF(C6&lt;-10,"No","Yes")))</f>
        <v>N/A</v>
      </c>
      <c r="E6" s="36">
        <v>185</v>
      </c>
      <c r="F6" s="44" t="str">
        <f t="shared" ref="F6:F37" si="1">IF($B6="N/A","N/A",IF(E6&gt;10,"No",IF(E6&lt;-10,"No","Yes")))</f>
        <v>N/A</v>
      </c>
      <c r="G6" s="36">
        <v>164</v>
      </c>
      <c r="H6" s="44" t="str">
        <f t="shared" ref="H6:H37" si="2">IF($B6="N/A","N/A",IF(G6&gt;10,"No",IF(G6&lt;-10,"No","Yes")))</f>
        <v>N/A</v>
      </c>
      <c r="I6" s="12">
        <v>-11.9</v>
      </c>
      <c r="J6" s="12">
        <v>-11.4</v>
      </c>
      <c r="K6" s="45" t="s">
        <v>736</v>
      </c>
      <c r="L6" s="9" t="str">
        <f t="shared" ref="L6:L39" si="3">IF(J6="Div by 0", "N/A", IF(K6="N/A","N/A", IF(J6&gt;VALUE(MID(K6,1,2)), "No", IF(J6&lt;-1*VALUE(MID(K6,1,2)), "No", "Yes"))))</f>
        <v>Yes</v>
      </c>
    </row>
    <row r="7" spans="1:12" x14ac:dyDescent="0.25">
      <c r="A7" s="46" t="s">
        <v>6</v>
      </c>
      <c r="B7" s="35" t="s">
        <v>213</v>
      </c>
      <c r="C7" s="36">
        <v>110</v>
      </c>
      <c r="D7" s="44" t="str">
        <f t="shared" si="0"/>
        <v>N/A</v>
      </c>
      <c r="E7" s="36">
        <v>107</v>
      </c>
      <c r="F7" s="44" t="str">
        <f t="shared" si="1"/>
        <v>N/A</v>
      </c>
      <c r="G7" s="36">
        <v>58</v>
      </c>
      <c r="H7" s="44" t="str">
        <f t="shared" si="2"/>
        <v>N/A</v>
      </c>
      <c r="I7" s="12">
        <v>-2.73</v>
      </c>
      <c r="J7" s="12">
        <v>-45.8</v>
      </c>
      <c r="K7" s="45" t="s">
        <v>736</v>
      </c>
      <c r="L7" s="9" t="str">
        <f t="shared" si="3"/>
        <v>No</v>
      </c>
    </row>
    <row r="8" spans="1:12" x14ac:dyDescent="0.25">
      <c r="A8" s="46" t="s">
        <v>360</v>
      </c>
      <c r="B8" s="35" t="s">
        <v>213</v>
      </c>
      <c r="C8" s="8">
        <v>52.380952381</v>
      </c>
      <c r="D8" s="44" t="str">
        <f t="shared" si="0"/>
        <v>N/A</v>
      </c>
      <c r="E8" s="8">
        <v>57.837837837999999</v>
      </c>
      <c r="F8" s="44" t="str">
        <f t="shared" si="1"/>
        <v>N/A</v>
      </c>
      <c r="G8" s="8">
        <v>35.365853659000003</v>
      </c>
      <c r="H8" s="44" t="str">
        <f t="shared" si="2"/>
        <v>N/A</v>
      </c>
      <c r="I8" s="12">
        <v>10.42</v>
      </c>
      <c r="J8" s="12">
        <v>-38.9</v>
      </c>
      <c r="K8" s="45" t="s">
        <v>736</v>
      </c>
      <c r="L8" s="9" t="str">
        <f t="shared" si="3"/>
        <v>No</v>
      </c>
    </row>
    <row r="9" spans="1:12" x14ac:dyDescent="0.25">
      <c r="A9" s="4" t="s">
        <v>88</v>
      </c>
      <c r="B9" s="48" t="s">
        <v>213</v>
      </c>
      <c r="C9" s="1">
        <v>90.62</v>
      </c>
      <c r="D9" s="11" t="str">
        <f t="shared" si="0"/>
        <v>N/A</v>
      </c>
      <c r="E9" s="1">
        <v>84.97</v>
      </c>
      <c r="F9" s="11" t="str">
        <f t="shared" si="1"/>
        <v>N/A</v>
      </c>
      <c r="G9" s="1">
        <v>76.2</v>
      </c>
      <c r="H9" s="11" t="str">
        <f t="shared" si="2"/>
        <v>N/A</v>
      </c>
      <c r="I9" s="12">
        <v>-6.23</v>
      </c>
      <c r="J9" s="12">
        <v>-10.3</v>
      </c>
      <c r="K9" s="48" t="s">
        <v>736</v>
      </c>
      <c r="L9" s="9" t="str">
        <f t="shared" si="3"/>
        <v>Yes</v>
      </c>
    </row>
    <row r="10" spans="1:12" x14ac:dyDescent="0.25">
      <c r="A10" s="4" t="s">
        <v>1400</v>
      </c>
      <c r="B10" s="35" t="s">
        <v>213</v>
      </c>
      <c r="C10" s="8">
        <v>25.714285713999999</v>
      </c>
      <c r="D10" s="44" t="str">
        <f t="shared" si="0"/>
        <v>N/A</v>
      </c>
      <c r="E10" s="8">
        <v>24.864864865000001</v>
      </c>
      <c r="F10" s="44" t="str">
        <f t="shared" si="1"/>
        <v>N/A</v>
      </c>
      <c r="G10" s="8">
        <v>18.902439024</v>
      </c>
      <c r="H10" s="44" t="str">
        <f t="shared" si="2"/>
        <v>N/A</v>
      </c>
      <c r="I10" s="12">
        <v>-3.3</v>
      </c>
      <c r="J10" s="12">
        <v>-24</v>
      </c>
      <c r="K10" s="45" t="s">
        <v>736</v>
      </c>
      <c r="L10" s="9" t="str">
        <f t="shared" si="3"/>
        <v>Yes</v>
      </c>
    </row>
    <row r="11" spans="1:12" x14ac:dyDescent="0.25">
      <c r="A11" s="4" t="s">
        <v>1401</v>
      </c>
      <c r="B11" s="35" t="s">
        <v>213</v>
      </c>
      <c r="C11" s="8">
        <v>0</v>
      </c>
      <c r="D11" s="44" t="str">
        <f t="shared" si="0"/>
        <v>N/A</v>
      </c>
      <c r="E11" s="8">
        <v>0.5405405405</v>
      </c>
      <c r="F11" s="44" t="str">
        <f t="shared" si="1"/>
        <v>N/A</v>
      </c>
      <c r="G11" s="8">
        <v>0</v>
      </c>
      <c r="H11" s="44" t="str">
        <f t="shared" si="2"/>
        <v>N/A</v>
      </c>
      <c r="I11" s="12" t="s">
        <v>1745</v>
      </c>
      <c r="J11" s="12">
        <v>-100</v>
      </c>
      <c r="K11" s="45" t="s">
        <v>736</v>
      </c>
      <c r="L11" s="9" t="str">
        <f t="shared" si="3"/>
        <v>No</v>
      </c>
    </row>
    <row r="12" spans="1:12" x14ac:dyDescent="0.25">
      <c r="A12" s="4" t="s">
        <v>1402</v>
      </c>
      <c r="B12" s="35" t="s">
        <v>213</v>
      </c>
      <c r="C12" s="8">
        <v>17.142857143000001</v>
      </c>
      <c r="D12" s="44" t="str">
        <f t="shared" si="0"/>
        <v>N/A</v>
      </c>
      <c r="E12" s="8">
        <v>10.270270269999999</v>
      </c>
      <c r="F12" s="44" t="str">
        <f t="shared" si="1"/>
        <v>N/A</v>
      </c>
      <c r="G12" s="8">
        <v>9.7560975610000007</v>
      </c>
      <c r="H12" s="44" t="str">
        <f t="shared" si="2"/>
        <v>N/A</v>
      </c>
      <c r="I12" s="12">
        <v>-40.1</v>
      </c>
      <c r="J12" s="12">
        <v>-5.01</v>
      </c>
      <c r="K12" s="45" t="s">
        <v>736</v>
      </c>
      <c r="L12" s="9" t="str">
        <f t="shared" si="3"/>
        <v>Yes</v>
      </c>
    </row>
    <row r="13" spans="1:12" x14ac:dyDescent="0.25">
      <c r="A13" s="4" t="s">
        <v>1403</v>
      </c>
      <c r="B13" s="35" t="s">
        <v>213</v>
      </c>
      <c r="C13" s="8">
        <v>27.142857143000001</v>
      </c>
      <c r="D13" s="44" t="str">
        <f t="shared" si="0"/>
        <v>N/A</v>
      </c>
      <c r="E13" s="8">
        <v>33.513513514000003</v>
      </c>
      <c r="F13" s="44" t="str">
        <f t="shared" si="1"/>
        <v>N/A</v>
      </c>
      <c r="G13" s="8">
        <v>19.512195122000001</v>
      </c>
      <c r="H13" s="44" t="str">
        <f t="shared" si="2"/>
        <v>N/A</v>
      </c>
      <c r="I13" s="12">
        <v>23.47</v>
      </c>
      <c r="J13" s="12">
        <v>-41.8</v>
      </c>
      <c r="K13" s="45" t="s">
        <v>736</v>
      </c>
      <c r="L13" s="9" t="str">
        <f t="shared" si="3"/>
        <v>No</v>
      </c>
    </row>
    <row r="14" spans="1:12" x14ac:dyDescent="0.25">
      <c r="A14" s="4" t="s">
        <v>1404</v>
      </c>
      <c r="B14" s="35" t="s">
        <v>213</v>
      </c>
      <c r="C14" s="8">
        <v>7.6190476189999998</v>
      </c>
      <c r="D14" s="44" t="str">
        <f t="shared" si="0"/>
        <v>N/A</v>
      </c>
      <c r="E14" s="8">
        <v>7.5675675676000003</v>
      </c>
      <c r="F14" s="44" t="str">
        <f t="shared" si="1"/>
        <v>N/A</v>
      </c>
      <c r="G14" s="8">
        <v>8.5365853659000006</v>
      </c>
      <c r="H14" s="44" t="str">
        <f t="shared" si="2"/>
        <v>N/A</v>
      </c>
      <c r="I14" s="12">
        <v>-0.67600000000000005</v>
      </c>
      <c r="J14" s="12">
        <v>12.8</v>
      </c>
      <c r="K14" s="45" t="s">
        <v>736</v>
      </c>
      <c r="L14" s="9" t="str">
        <f t="shared" si="3"/>
        <v>Yes</v>
      </c>
    </row>
    <row r="15" spans="1:12" x14ac:dyDescent="0.25">
      <c r="A15" s="4" t="s">
        <v>1405</v>
      </c>
      <c r="B15" s="35" t="s">
        <v>213</v>
      </c>
      <c r="C15" s="8">
        <v>0</v>
      </c>
      <c r="D15" s="44" t="str">
        <f t="shared" si="0"/>
        <v>N/A</v>
      </c>
      <c r="E15" s="8">
        <v>0</v>
      </c>
      <c r="F15" s="44" t="str">
        <f t="shared" si="1"/>
        <v>N/A</v>
      </c>
      <c r="G15" s="8">
        <v>0</v>
      </c>
      <c r="H15" s="44" t="str">
        <f t="shared" si="2"/>
        <v>N/A</v>
      </c>
      <c r="I15" s="12" t="s">
        <v>1745</v>
      </c>
      <c r="J15" s="12" t="s">
        <v>1745</v>
      </c>
      <c r="K15" s="45" t="s">
        <v>736</v>
      </c>
      <c r="L15" s="9" t="str">
        <f t="shared" si="3"/>
        <v>N/A</v>
      </c>
    </row>
    <row r="16" spans="1:12" x14ac:dyDescent="0.25">
      <c r="A16" s="4" t="s">
        <v>1406</v>
      </c>
      <c r="B16" s="35" t="s">
        <v>213</v>
      </c>
      <c r="C16" s="8">
        <v>13.333333333000001</v>
      </c>
      <c r="D16" s="44" t="str">
        <f t="shared" si="0"/>
        <v>N/A</v>
      </c>
      <c r="E16" s="8">
        <v>15.135135135000001</v>
      </c>
      <c r="F16" s="44" t="str">
        <f t="shared" si="1"/>
        <v>N/A</v>
      </c>
      <c r="G16" s="8">
        <v>38.414634145999997</v>
      </c>
      <c r="H16" s="44" t="str">
        <f t="shared" si="2"/>
        <v>N/A</v>
      </c>
      <c r="I16" s="12">
        <v>13.51</v>
      </c>
      <c r="J16" s="12">
        <v>153.80000000000001</v>
      </c>
      <c r="K16" s="45" t="s">
        <v>736</v>
      </c>
      <c r="L16" s="9" t="str">
        <f t="shared" si="3"/>
        <v>No</v>
      </c>
    </row>
    <row r="17" spans="1:12" x14ac:dyDescent="0.25">
      <c r="A17" s="4" t="s">
        <v>1407</v>
      </c>
      <c r="B17" s="35" t="s">
        <v>213</v>
      </c>
      <c r="C17" s="8">
        <v>0</v>
      </c>
      <c r="D17" s="44" t="str">
        <f t="shared" si="0"/>
        <v>N/A</v>
      </c>
      <c r="E17" s="8">
        <v>0</v>
      </c>
      <c r="F17" s="44" t="str">
        <f t="shared" si="1"/>
        <v>N/A</v>
      </c>
      <c r="G17" s="8">
        <v>0</v>
      </c>
      <c r="H17" s="44" t="str">
        <f t="shared" si="2"/>
        <v>N/A</v>
      </c>
      <c r="I17" s="12" t="s">
        <v>1745</v>
      </c>
      <c r="J17" s="12" t="s">
        <v>1745</v>
      </c>
      <c r="K17" s="45" t="s">
        <v>736</v>
      </c>
      <c r="L17" s="9" t="str">
        <f t="shared" si="3"/>
        <v>N/A</v>
      </c>
    </row>
    <row r="18" spans="1:12" x14ac:dyDescent="0.25">
      <c r="A18" s="4" t="s">
        <v>1408</v>
      </c>
      <c r="B18" s="35" t="s">
        <v>213</v>
      </c>
      <c r="C18" s="8">
        <v>9.0476190475999996</v>
      </c>
      <c r="D18" s="44" t="str">
        <f t="shared" si="0"/>
        <v>N/A</v>
      </c>
      <c r="E18" s="8">
        <v>8.1081081080999997</v>
      </c>
      <c r="F18" s="44" t="str">
        <f t="shared" si="1"/>
        <v>N/A</v>
      </c>
      <c r="G18" s="8">
        <v>4.8780487805000003</v>
      </c>
      <c r="H18" s="44" t="str">
        <f t="shared" si="2"/>
        <v>N/A</v>
      </c>
      <c r="I18" s="12">
        <v>-10.4</v>
      </c>
      <c r="J18" s="12">
        <v>-39.799999999999997</v>
      </c>
      <c r="K18" s="45" t="s">
        <v>736</v>
      </c>
      <c r="L18" s="9" t="str">
        <f t="shared" si="3"/>
        <v>No</v>
      </c>
    </row>
    <row r="19" spans="1:12" x14ac:dyDescent="0.25">
      <c r="A19" s="4" t="s">
        <v>1409</v>
      </c>
      <c r="B19" s="35" t="s">
        <v>213</v>
      </c>
      <c r="C19" s="8">
        <v>0</v>
      </c>
      <c r="D19" s="44" t="str">
        <f t="shared" si="0"/>
        <v>N/A</v>
      </c>
      <c r="E19" s="8">
        <v>0</v>
      </c>
      <c r="F19" s="44" t="str">
        <f t="shared" si="1"/>
        <v>N/A</v>
      </c>
      <c r="G19" s="8">
        <v>0</v>
      </c>
      <c r="H19" s="44" t="str">
        <f t="shared" si="2"/>
        <v>N/A</v>
      </c>
      <c r="I19" s="12" t="s">
        <v>1745</v>
      </c>
      <c r="J19" s="12" t="s">
        <v>1745</v>
      </c>
      <c r="K19" s="45" t="s">
        <v>736</v>
      </c>
      <c r="L19" s="9" t="str">
        <f t="shared" si="3"/>
        <v>N/A</v>
      </c>
    </row>
    <row r="20" spans="1:12" x14ac:dyDescent="0.25">
      <c r="A20" s="2" t="s">
        <v>961</v>
      </c>
      <c r="B20" s="35" t="s">
        <v>213</v>
      </c>
      <c r="C20" s="8">
        <v>59.523809524000001</v>
      </c>
      <c r="D20" s="44" t="str">
        <f t="shared" si="0"/>
        <v>N/A</v>
      </c>
      <c r="E20" s="8">
        <v>50.810810811000003</v>
      </c>
      <c r="F20" s="44" t="str">
        <f t="shared" si="1"/>
        <v>N/A</v>
      </c>
      <c r="G20" s="8">
        <v>42.073170732000001</v>
      </c>
      <c r="H20" s="44" t="str">
        <f t="shared" si="2"/>
        <v>N/A</v>
      </c>
      <c r="I20" s="12">
        <v>-14.6</v>
      </c>
      <c r="J20" s="12">
        <v>-17.2</v>
      </c>
      <c r="K20" s="45" t="s">
        <v>736</v>
      </c>
      <c r="L20" s="9" t="str">
        <f t="shared" si="3"/>
        <v>Yes</v>
      </c>
    </row>
    <row r="21" spans="1:12" x14ac:dyDescent="0.25">
      <c r="A21" s="2" t="s">
        <v>962</v>
      </c>
      <c r="B21" s="35" t="s">
        <v>213</v>
      </c>
      <c r="C21" s="8">
        <v>40.476190475999999</v>
      </c>
      <c r="D21" s="44" t="str">
        <f t="shared" si="0"/>
        <v>N/A</v>
      </c>
      <c r="E21" s="8">
        <v>49.189189188999997</v>
      </c>
      <c r="F21" s="44" t="str">
        <f t="shared" si="1"/>
        <v>N/A</v>
      </c>
      <c r="G21" s="8">
        <v>57.926829267999999</v>
      </c>
      <c r="H21" s="44" t="str">
        <f t="shared" si="2"/>
        <v>N/A</v>
      </c>
      <c r="I21" s="12">
        <v>21.53</v>
      </c>
      <c r="J21" s="12">
        <v>17.760000000000002</v>
      </c>
      <c r="K21" s="45" t="s">
        <v>736</v>
      </c>
      <c r="L21" s="9" t="str">
        <f t="shared" si="3"/>
        <v>Yes</v>
      </c>
    </row>
    <row r="22" spans="1:12" x14ac:dyDescent="0.25">
      <c r="A22" s="3" t="s">
        <v>1705</v>
      </c>
      <c r="B22" s="35" t="s">
        <v>213</v>
      </c>
      <c r="C22" s="36">
        <v>107</v>
      </c>
      <c r="D22" s="44" t="str">
        <f t="shared" si="0"/>
        <v>N/A</v>
      </c>
      <c r="E22" s="36">
        <v>97</v>
      </c>
      <c r="F22" s="44" t="str">
        <f t="shared" si="1"/>
        <v>N/A</v>
      </c>
      <c r="G22" s="36">
        <v>98</v>
      </c>
      <c r="H22" s="44" t="str">
        <f t="shared" si="2"/>
        <v>N/A</v>
      </c>
      <c r="I22" s="12">
        <v>-9.35</v>
      </c>
      <c r="J22" s="12">
        <v>1.0309999999999999</v>
      </c>
      <c r="K22" s="45" t="s">
        <v>736</v>
      </c>
      <c r="L22" s="9" t="str">
        <f t="shared" si="3"/>
        <v>Yes</v>
      </c>
    </row>
    <row r="23" spans="1:12" x14ac:dyDescent="0.25">
      <c r="A23" s="3" t="s">
        <v>977</v>
      </c>
      <c r="B23" s="35" t="s">
        <v>213</v>
      </c>
      <c r="C23" s="36">
        <v>11</v>
      </c>
      <c r="D23" s="44" t="str">
        <f t="shared" si="0"/>
        <v>N/A</v>
      </c>
      <c r="E23" s="36">
        <v>11</v>
      </c>
      <c r="F23" s="44" t="str">
        <f t="shared" si="1"/>
        <v>N/A</v>
      </c>
      <c r="G23" s="36">
        <v>11</v>
      </c>
      <c r="H23" s="44" t="str">
        <f t="shared" si="2"/>
        <v>N/A</v>
      </c>
      <c r="I23" s="12">
        <v>0</v>
      </c>
      <c r="J23" s="12">
        <v>0</v>
      </c>
      <c r="K23" s="45" t="s">
        <v>736</v>
      </c>
      <c r="L23" s="9" t="str">
        <f t="shared" si="3"/>
        <v>Yes</v>
      </c>
    </row>
    <row r="24" spans="1:12" x14ac:dyDescent="0.25">
      <c r="A24" s="3" t="s">
        <v>978</v>
      </c>
      <c r="B24" s="35" t="s">
        <v>213</v>
      </c>
      <c r="C24" s="36">
        <v>38</v>
      </c>
      <c r="D24" s="44" t="str">
        <f t="shared" si="0"/>
        <v>N/A</v>
      </c>
      <c r="E24" s="36">
        <v>34</v>
      </c>
      <c r="F24" s="44" t="str">
        <f t="shared" si="1"/>
        <v>N/A</v>
      </c>
      <c r="G24" s="36">
        <v>24</v>
      </c>
      <c r="H24" s="44" t="str">
        <f t="shared" si="2"/>
        <v>N/A</v>
      </c>
      <c r="I24" s="12">
        <v>-10.5</v>
      </c>
      <c r="J24" s="12">
        <v>-29.4</v>
      </c>
      <c r="K24" s="45" t="s">
        <v>736</v>
      </c>
      <c r="L24" s="9" t="str">
        <f t="shared" si="3"/>
        <v>Yes</v>
      </c>
    </row>
    <row r="25" spans="1:12" x14ac:dyDescent="0.25">
      <c r="A25" s="3" t="s">
        <v>979</v>
      </c>
      <c r="B25" s="35" t="s">
        <v>213</v>
      </c>
      <c r="C25" s="36">
        <v>67</v>
      </c>
      <c r="D25" s="44" t="str">
        <f t="shared" si="0"/>
        <v>N/A</v>
      </c>
      <c r="E25" s="36">
        <v>61</v>
      </c>
      <c r="F25" s="44" t="str">
        <f t="shared" si="1"/>
        <v>N/A</v>
      </c>
      <c r="G25" s="36">
        <v>72</v>
      </c>
      <c r="H25" s="44" t="str">
        <f t="shared" si="2"/>
        <v>N/A</v>
      </c>
      <c r="I25" s="12">
        <v>-8.9600000000000009</v>
      </c>
      <c r="J25" s="12">
        <v>18.03</v>
      </c>
      <c r="K25" s="45" t="s">
        <v>736</v>
      </c>
      <c r="L25" s="9" t="str">
        <f t="shared" si="3"/>
        <v>Yes</v>
      </c>
    </row>
    <row r="26" spans="1:12" x14ac:dyDescent="0.25">
      <c r="A26" s="3" t="s">
        <v>980</v>
      </c>
      <c r="B26" s="35" t="s">
        <v>213</v>
      </c>
      <c r="C26" s="36">
        <v>0</v>
      </c>
      <c r="D26" s="44" t="str">
        <f t="shared" si="0"/>
        <v>N/A</v>
      </c>
      <c r="E26" s="36">
        <v>0</v>
      </c>
      <c r="F26" s="44" t="str">
        <f t="shared" si="1"/>
        <v>N/A</v>
      </c>
      <c r="G26" s="36">
        <v>0</v>
      </c>
      <c r="H26" s="44" t="str">
        <f t="shared" si="2"/>
        <v>N/A</v>
      </c>
      <c r="I26" s="12" t="s">
        <v>1745</v>
      </c>
      <c r="J26" s="12" t="s">
        <v>1745</v>
      </c>
      <c r="K26" s="45" t="s">
        <v>736</v>
      </c>
      <c r="L26" s="9" t="str">
        <f t="shared" si="3"/>
        <v>N/A</v>
      </c>
    </row>
    <row r="27" spans="1:12" x14ac:dyDescent="0.25">
      <c r="A27" s="3" t="s">
        <v>981</v>
      </c>
      <c r="B27" s="35" t="s">
        <v>213</v>
      </c>
      <c r="C27" s="36">
        <v>0</v>
      </c>
      <c r="D27" s="44" t="str">
        <f t="shared" si="0"/>
        <v>N/A</v>
      </c>
      <c r="E27" s="36">
        <v>0</v>
      </c>
      <c r="F27" s="44" t="str">
        <f t="shared" si="1"/>
        <v>N/A</v>
      </c>
      <c r="G27" s="36">
        <v>0</v>
      </c>
      <c r="H27" s="44" t="str">
        <f t="shared" si="2"/>
        <v>N/A</v>
      </c>
      <c r="I27" s="12" t="s">
        <v>1745</v>
      </c>
      <c r="J27" s="12" t="s">
        <v>1745</v>
      </c>
      <c r="K27" s="45" t="s">
        <v>736</v>
      </c>
      <c r="L27" s="9" t="str">
        <f t="shared" si="3"/>
        <v>N/A</v>
      </c>
    </row>
    <row r="28" spans="1:12" x14ac:dyDescent="0.25">
      <c r="A28" s="3" t="s">
        <v>103</v>
      </c>
      <c r="B28" s="35" t="s">
        <v>213</v>
      </c>
      <c r="C28" s="36">
        <v>78</v>
      </c>
      <c r="D28" s="44" t="str">
        <f t="shared" si="0"/>
        <v>N/A</v>
      </c>
      <c r="E28" s="36">
        <v>77</v>
      </c>
      <c r="F28" s="44" t="str">
        <f t="shared" si="1"/>
        <v>N/A</v>
      </c>
      <c r="G28" s="36">
        <v>63</v>
      </c>
      <c r="H28" s="44" t="str">
        <f t="shared" si="2"/>
        <v>N/A</v>
      </c>
      <c r="I28" s="12">
        <v>-1.28</v>
      </c>
      <c r="J28" s="12">
        <v>-18.2</v>
      </c>
      <c r="K28" s="45" t="s">
        <v>736</v>
      </c>
      <c r="L28" s="9" t="str">
        <f t="shared" si="3"/>
        <v>Yes</v>
      </c>
    </row>
    <row r="29" spans="1:12" x14ac:dyDescent="0.25">
      <c r="A29" s="3" t="s">
        <v>982</v>
      </c>
      <c r="B29" s="35" t="s">
        <v>213</v>
      </c>
      <c r="C29" s="36">
        <v>11</v>
      </c>
      <c r="D29" s="44" t="str">
        <f t="shared" si="0"/>
        <v>N/A</v>
      </c>
      <c r="E29" s="36">
        <v>11</v>
      </c>
      <c r="F29" s="44" t="str">
        <f t="shared" si="1"/>
        <v>N/A</v>
      </c>
      <c r="G29" s="36">
        <v>11</v>
      </c>
      <c r="H29" s="44" t="str">
        <f t="shared" si="2"/>
        <v>N/A</v>
      </c>
      <c r="I29" s="12">
        <v>100</v>
      </c>
      <c r="J29" s="12">
        <v>0</v>
      </c>
      <c r="K29" s="45" t="s">
        <v>736</v>
      </c>
      <c r="L29" s="9" t="str">
        <f t="shared" si="3"/>
        <v>Yes</v>
      </c>
    </row>
    <row r="30" spans="1:12" x14ac:dyDescent="0.25">
      <c r="A30" s="3" t="s">
        <v>983</v>
      </c>
      <c r="B30" s="35" t="s">
        <v>213</v>
      </c>
      <c r="C30" s="36">
        <v>23</v>
      </c>
      <c r="D30" s="44" t="str">
        <f t="shared" si="0"/>
        <v>N/A</v>
      </c>
      <c r="E30" s="36">
        <v>17</v>
      </c>
      <c r="F30" s="44" t="str">
        <f t="shared" si="1"/>
        <v>N/A</v>
      </c>
      <c r="G30" s="36">
        <v>14</v>
      </c>
      <c r="H30" s="44" t="str">
        <f t="shared" si="2"/>
        <v>N/A</v>
      </c>
      <c r="I30" s="12">
        <v>-26.1</v>
      </c>
      <c r="J30" s="12">
        <v>-17.600000000000001</v>
      </c>
      <c r="K30" s="45" t="s">
        <v>736</v>
      </c>
      <c r="L30" s="9" t="str">
        <f t="shared" si="3"/>
        <v>Yes</v>
      </c>
    </row>
    <row r="31" spans="1:12" x14ac:dyDescent="0.25">
      <c r="A31" s="3" t="s">
        <v>984</v>
      </c>
      <c r="B31" s="35" t="s">
        <v>213</v>
      </c>
      <c r="C31" s="36">
        <v>53</v>
      </c>
      <c r="D31" s="44" t="str">
        <f t="shared" si="0"/>
        <v>N/A</v>
      </c>
      <c r="E31" s="36">
        <v>58</v>
      </c>
      <c r="F31" s="44" t="str">
        <f t="shared" si="1"/>
        <v>N/A</v>
      </c>
      <c r="G31" s="36">
        <v>47</v>
      </c>
      <c r="H31" s="44" t="str">
        <f t="shared" si="2"/>
        <v>N/A</v>
      </c>
      <c r="I31" s="12">
        <v>9.4339999999999993</v>
      </c>
      <c r="J31" s="12">
        <v>-19</v>
      </c>
      <c r="K31" s="45" t="s">
        <v>736</v>
      </c>
      <c r="L31" s="9" t="str">
        <f t="shared" si="3"/>
        <v>Yes</v>
      </c>
    </row>
    <row r="32" spans="1:12" x14ac:dyDescent="0.25">
      <c r="A32" s="3" t="s">
        <v>985</v>
      </c>
      <c r="B32" s="35" t="s">
        <v>213</v>
      </c>
      <c r="C32" s="36">
        <v>0</v>
      </c>
      <c r="D32" s="44" t="str">
        <f t="shared" si="0"/>
        <v>N/A</v>
      </c>
      <c r="E32" s="36">
        <v>0</v>
      </c>
      <c r="F32" s="44" t="str">
        <f t="shared" si="1"/>
        <v>N/A</v>
      </c>
      <c r="G32" s="36">
        <v>0</v>
      </c>
      <c r="H32" s="44" t="str">
        <f t="shared" si="2"/>
        <v>N/A</v>
      </c>
      <c r="I32" s="12" t="s">
        <v>1745</v>
      </c>
      <c r="J32" s="12" t="s">
        <v>1745</v>
      </c>
      <c r="K32" s="45" t="s">
        <v>736</v>
      </c>
      <c r="L32" s="9" t="str">
        <f t="shared" si="3"/>
        <v>N/A</v>
      </c>
    </row>
    <row r="33" spans="1:12" x14ac:dyDescent="0.25">
      <c r="A33" s="3" t="s">
        <v>986</v>
      </c>
      <c r="B33" s="35" t="s">
        <v>213</v>
      </c>
      <c r="C33" s="36">
        <v>11</v>
      </c>
      <c r="D33" s="44" t="str">
        <f t="shared" si="0"/>
        <v>N/A</v>
      </c>
      <c r="E33" s="36">
        <v>0</v>
      </c>
      <c r="F33" s="44" t="str">
        <f t="shared" si="1"/>
        <v>N/A</v>
      </c>
      <c r="G33" s="36">
        <v>0</v>
      </c>
      <c r="H33" s="44" t="str">
        <f t="shared" si="2"/>
        <v>N/A</v>
      </c>
      <c r="I33" s="12">
        <v>-100</v>
      </c>
      <c r="J33" s="12" t="s">
        <v>1745</v>
      </c>
      <c r="K33" s="45" t="s">
        <v>736</v>
      </c>
      <c r="L33" s="9" t="str">
        <f t="shared" si="3"/>
        <v>N/A</v>
      </c>
    </row>
    <row r="34" spans="1:12" x14ac:dyDescent="0.25">
      <c r="A34" s="46" t="s">
        <v>84</v>
      </c>
      <c r="B34" s="35" t="s">
        <v>213</v>
      </c>
      <c r="C34" s="47">
        <v>301842</v>
      </c>
      <c r="D34" s="44" t="str">
        <f t="shared" si="0"/>
        <v>N/A</v>
      </c>
      <c r="E34" s="47">
        <v>218648</v>
      </c>
      <c r="F34" s="44" t="str">
        <f t="shared" si="1"/>
        <v>N/A</v>
      </c>
      <c r="G34" s="47">
        <v>108113</v>
      </c>
      <c r="H34" s="44" t="str">
        <f t="shared" si="2"/>
        <v>N/A</v>
      </c>
      <c r="I34" s="12">
        <v>-27.6</v>
      </c>
      <c r="J34" s="12">
        <v>-50.6</v>
      </c>
      <c r="K34" s="45" t="s">
        <v>736</v>
      </c>
      <c r="L34" s="9" t="str">
        <f t="shared" si="3"/>
        <v>No</v>
      </c>
    </row>
    <row r="35" spans="1:12" x14ac:dyDescent="0.25">
      <c r="A35" s="46" t="s">
        <v>1410</v>
      </c>
      <c r="B35" s="35" t="s">
        <v>213</v>
      </c>
      <c r="C35" s="47">
        <v>1437.3428570999999</v>
      </c>
      <c r="D35" s="44" t="str">
        <f t="shared" si="0"/>
        <v>N/A</v>
      </c>
      <c r="E35" s="47">
        <v>1181.8810811000001</v>
      </c>
      <c r="F35" s="44" t="str">
        <f t="shared" si="1"/>
        <v>N/A</v>
      </c>
      <c r="G35" s="47">
        <v>659.22560976</v>
      </c>
      <c r="H35" s="44" t="str">
        <f t="shared" si="2"/>
        <v>N/A</v>
      </c>
      <c r="I35" s="12">
        <v>-17.8</v>
      </c>
      <c r="J35" s="12">
        <v>-44.2</v>
      </c>
      <c r="K35" s="45" t="s">
        <v>736</v>
      </c>
      <c r="L35" s="9" t="str">
        <f t="shared" si="3"/>
        <v>No</v>
      </c>
    </row>
    <row r="36" spans="1:12" x14ac:dyDescent="0.25">
      <c r="A36" s="46" t="s">
        <v>1411</v>
      </c>
      <c r="B36" s="35" t="s">
        <v>213</v>
      </c>
      <c r="C36" s="47">
        <v>2744.0181818000001</v>
      </c>
      <c r="D36" s="44" t="str">
        <f t="shared" si="0"/>
        <v>N/A</v>
      </c>
      <c r="E36" s="47">
        <v>2043.4392522999999</v>
      </c>
      <c r="F36" s="44" t="str">
        <f t="shared" si="1"/>
        <v>N/A</v>
      </c>
      <c r="G36" s="47">
        <v>1864.0172414000001</v>
      </c>
      <c r="H36" s="44" t="str">
        <f t="shared" si="2"/>
        <v>N/A</v>
      </c>
      <c r="I36" s="12">
        <v>-25.5</v>
      </c>
      <c r="J36" s="12">
        <v>-8.7799999999999994</v>
      </c>
      <c r="K36" s="45" t="s">
        <v>736</v>
      </c>
      <c r="L36" s="9" t="str">
        <f t="shared" si="3"/>
        <v>Yes</v>
      </c>
    </row>
    <row r="37" spans="1:12" x14ac:dyDescent="0.25">
      <c r="A37" s="4" t="s">
        <v>107</v>
      </c>
      <c r="B37" s="35" t="s">
        <v>213</v>
      </c>
      <c r="C37" s="47">
        <v>10535</v>
      </c>
      <c r="D37" s="44" t="str">
        <f t="shared" si="0"/>
        <v>N/A</v>
      </c>
      <c r="E37" s="47">
        <v>25483</v>
      </c>
      <c r="F37" s="44" t="str">
        <f t="shared" si="1"/>
        <v>N/A</v>
      </c>
      <c r="G37" s="47">
        <v>25041</v>
      </c>
      <c r="H37" s="44" t="str">
        <f t="shared" si="2"/>
        <v>N/A</v>
      </c>
      <c r="I37" s="12">
        <v>141.9</v>
      </c>
      <c r="J37" s="12">
        <v>-1.73</v>
      </c>
      <c r="K37" s="45" t="s">
        <v>736</v>
      </c>
      <c r="L37" s="9" t="str">
        <f t="shared" si="3"/>
        <v>Yes</v>
      </c>
    </row>
    <row r="38" spans="1:12" x14ac:dyDescent="0.25">
      <c r="A38" s="46" t="s">
        <v>158</v>
      </c>
      <c r="B38" s="48" t="s">
        <v>217</v>
      </c>
      <c r="C38" s="1">
        <v>13</v>
      </c>
      <c r="D38" s="44" t="str">
        <f>IF($B38="N/A","N/A",IF(C38&gt;0,"No",IF(C38&lt;0,"No","Yes")))</f>
        <v>No</v>
      </c>
      <c r="E38" s="1">
        <v>11</v>
      </c>
      <c r="F38" s="44" t="str">
        <f>IF($B38="N/A","N/A",IF(E38&gt;0,"No",IF(E38&lt;0,"No","Yes")))</f>
        <v>No</v>
      </c>
      <c r="G38" s="1">
        <v>11</v>
      </c>
      <c r="H38" s="44" t="str">
        <f>IF($B38="N/A","N/A",IF(G38&gt;0,"No",IF(G38&lt;0,"No","Yes")))</f>
        <v>No</v>
      </c>
      <c r="I38" s="12">
        <v>-15.4</v>
      </c>
      <c r="J38" s="12">
        <v>-18.2</v>
      </c>
      <c r="K38" s="45" t="s">
        <v>736</v>
      </c>
      <c r="L38" s="9" t="str">
        <f t="shared" si="3"/>
        <v>Yes</v>
      </c>
    </row>
    <row r="39" spans="1:12" x14ac:dyDescent="0.25">
      <c r="A39" s="46" t="s">
        <v>156</v>
      </c>
      <c r="B39" s="35" t="s">
        <v>213</v>
      </c>
      <c r="C39" s="47">
        <v>10535</v>
      </c>
      <c r="D39" s="44" t="str">
        <f t="shared" ref="D39:D40" si="4">IF($B39="N/A","N/A",IF(C39&gt;10,"No",IF(C39&lt;-10,"No","Yes")))</f>
        <v>N/A</v>
      </c>
      <c r="E39" s="47">
        <v>25483</v>
      </c>
      <c r="F39" s="44" t="str">
        <f t="shared" ref="F39:F40" si="5">IF($B39="N/A","N/A",IF(E39&gt;10,"No",IF(E39&lt;-10,"No","Yes")))</f>
        <v>N/A</v>
      </c>
      <c r="G39" s="47">
        <v>25041</v>
      </c>
      <c r="H39" s="44" t="str">
        <f t="shared" ref="H39:H40" si="6">IF($B39="N/A","N/A",IF(G39&gt;10,"No",IF(G39&lt;-10,"No","Yes")))</f>
        <v>N/A</v>
      </c>
      <c r="I39" s="12">
        <v>141.9</v>
      </c>
      <c r="J39" s="12">
        <v>-1.73</v>
      </c>
      <c r="K39" s="45" t="s">
        <v>736</v>
      </c>
      <c r="L39" s="9" t="str">
        <f t="shared" si="3"/>
        <v>Yes</v>
      </c>
    </row>
    <row r="40" spans="1:12" x14ac:dyDescent="0.25">
      <c r="A40" s="46" t="s">
        <v>1290</v>
      </c>
      <c r="B40" s="35" t="s">
        <v>213</v>
      </c>
      <c r="C40" s="47">
        <v>810.38461538000001</v>
      </c>
      <c r="D40" s="44" t="str">
        <f t="shared" si="4"/>
        <v>N/A</v>
      </c>
      <c r="E40" s="47">
        <v>2316.6363636000001</v>
      </c>
      <c r="F40" s="44" t="str">
        <f t="shared" si="5"/>
        <v>N/A</v>
      </c>
      <c r="G40" s="47">
        <v>2782.3333333</v>
      </c>
      <c r="H40" s="44" t="str">
        <f t="shared" si="6"/>
        <v>N/A</v>
      </c>
      <c r="I40" s="12">
        <v>185.9</v>
      </c>
      <c r="J40" s="12">
        <v>20.100000000000001</v>
      </c>
      <c r="K40" s="45" t="s">
        <v>736</v>
      </c>
      <c r="L40" s="9" t="str">
        <f>IF(J40="Div by 0", "N/A", IF(OR(J40="N/A",K40="N/A"),"N/A", IF(J40&gt;VALUE(MID(K40,1,2)), "No", IF(J40&lt;-1*VALUE(MID(K40,1,2)), "No", "Yes"))))</f>
        <v>Yes</v>
      </c>
    </row>
    <row r="41" spans="1:12" x14ac:dyDescent="0.25">
      <c r="A41" s="3" t="s">
        <v>1412</v>
      </c>
      <c r="B41" s="35" t="s">
        <v>213</v>
      </c>
      <c r="C41" s="47">
        <v>2011.2056075</v>
      </c>
      <c r="D41" s="44" t="str">
        <f t="shared" ref="D41:D52" si="7">IF($B41="N/A","N/A",IF(C41&gt;10,"No",IF(C41&lt;-10,"No","Yes")))</f>
        <v>N/A</v>
      </c>
      <c r="E41" s="47">
        <v>1877.1546392</v>
      </c>
      <c r="F41" s="44" t="str">
        <f t="shared" ref="F41:F52" si="8">IF($B41="N/A","N/A",IF(E41&gt;10,"No",IF(E41&lt;-10,"No","Yes")))</f>
        <v>N/A</v>
      </c>
      <c r="G41" s="47">
        <v>811.66326531000004</v>
      </c>
      <c r="H41" s="44" t="str">
        <f t="shared" ref="H41:H52" si="9">IF($B41="N/A","N/A",IF(G41&gt;10,"No",IF(G41&lt;-10,"No","Yes")))</f>
        <v>N/A</v>
      </c>
      <c r="I41" s="12">
        <v>-6.67</v>
      </c>
      <c r="J41" s="12">
        <v>-56.8</v>
      </c>
      <c r="K41" s="45" t="s">
        <v>736</v>
      </c>
      <c r="L41" s="9" t="str">
        <f t="shared" ref="L41:L52" si="10">IF(J41="Div by 0", "N/A", IF(K41="N/A","N/A", IF(J41&gt;VALUE(MID(K41,1,2)), "No", IF(J41&lt;-1*VALUE(MID(K41,1,2)), "No", "Yes"))))</f>
        <v>No</v>
      </c>
    </row>
    <row r="42" spans="1:12" x14ac:dyDescent="0.25">
      <c r="A42" s="3" t="s">
        <v>1413</v>
      </c>
      <c r="B42" s="35" t="s">
        <v>213</v>
      </c>
      <c r="C42" s="47">
        <v>0</v>
      </c>
      <c r="D42" s="44" t="str">
        <f t="shared" si="7"/>
        <v>N/A</v>
      </c>
      <c r="E42" s="47">
        <v>64</v>
      </c>
      <c r="F42" s="44" t="str">
        <f t="shared" si="8"/>
        <v>N/A</v>
      </c>
      <c r="G42" s="47">
        <v>445</v>
      </c>
      <c r="H42" s="44" t="str">
        <f t="shared" si="9"/>
        <v>N/A</v>
      </c>
      <c r="I42" s="12" t="s">
        <v>1745</v>
      </c>
      <c r="J42" s="12">
        <v>595.29999999999995</v>
      </c>
      <c r="K42" s="45" t="s">
        <v>736</v>
      </c>
      <c r="L42" s="9" t="str">
        <f t="shared" si="10"/>
        <v>No</v>
      </c>
    </row>
    <row r="43" spans="1:12" x14ac:dyDescent="0.25">
      <c r="A43" s="3" t="s">
        <v>1414</v>
      </c>
      <c r="B43" s="35" t="s">
        <v>213</v>
      </c>
      <c r="C43" s="47">
        <v>3363.7894737000001</v>
      </c>
      <c r="D43" s="44" t="str">
        <f t="shared" si="7"/>
        <v>N/A</v>
      </c>
      <c r="E43" s="47">
        <v>2823.8529411999998</v>
      </c>
      <c r="F43" s="44" t="str">
        <f t="shared" si="8"/>
        <v>N/A</v>
      </c>
      <c r="G43" s="47">
        <v>1893.875</v>
      </c>
      <c r="H43" s="44" t="str">
        <f t="shared" si="9"/>
        <v>N/A</v>
      </c>
      <c r="I43" s="12">
        <v>-16.100000000000001</v>
      </c>
      <c r="J43" s="12">
        <v>-32.9</v>
      </c>
      <c r="K43" s="45" t="s">
        <v>736</v>
      </c>
      <c r="L43" s="9" t="str">
        <f t="shared" si="10"/>
        <v>No</v>
      </c>
    </row>
    <row r="44" spans="1:12" x14ac:dyDescent="0.25">
      <c r="A44" s="3" t="s">
        <v>1415</v>
      </c>
      <c r="B44" s="35" t="s">
        <v>213</v>
      </c>
      <c r="C44" s="47">
        <v>1304.1044776000001</v>
      </c>
      <c r="D44" s="44" t="str">
        <f t="shared" si="7"/>
        <v>N/A</v>
      </c>
      <c r="E44" s="47">
        <v>1408.9344262</v>
      </c>
      <c r="F44" s="44" t="str">
        <f t="shared" si="8"/>
        <v>N/A</v>
      </c>
      <c r="G44" s="47">
        <v>461.11111111000002</v>
      </c>
      <c r="H44" s="44" t="str">
        <f t="shared" si="9"/>
        <v>N/A</v>
      </c>
      <c r="I44" s="12">
        <v>8.0380000000000003</v>
      </c>
      <c r="J44" s="12">
        <v>-67.3</v>
      </c>
      <c r="K44" s="45" t="s">
        <v>736</v>
      </c>
      <c r="L44" s="9" t="str">
        <f t="shared" si="10"/>
        <v>No</v>
      </c>
    </row>
    <row r="45" spans="1:12" x14ac:dyDescent="0.25">
      <c r="A45" s="3" t="s">
        <v>1416</v>
      </c>
      <c r="B45" s="35" t="s">
        <v>213</v>
      </c>
      <c r="C45" s="47" t="s">
        <v>1745</v>
      </c>
      <c r="D45" s="44" t="str">
        <f t="shared" si="7"/>
        <v>N/A</v>
      </c>
      <c r="E45" s="47" t="s">
        <v>1745</v>
      </c>
      <c r="F45" s="44" t="str">
        <f t="shared" si="8"/>
        <v>N/A</v>
      </c>
      <c r="G45" s="47" t="s">
        <v>1745</v>
      </c>
      <c r="H45" s="44" t="str">
        <f t="shared" si="9"/>
        <v>N/A</v>
      </c>
      <c r="I45" s="12" t="s">
        <v>1745</v>
      </c>
      <c r="J45" s="12" t="s">
        <v>1745</v>
      </c>
      <c r="K45" s="45" t="s">
        <v>736</v>
      </c>
      <c r="L45" s="9" t="str">
        <f t="shared" si="10"/>
        <v>N/A</v>
      </c>
    </row>
    <row r="46" spans="1:12" x14ac:dyDescent="0.25">
      <c r="A46" s="3" t="s">
        <v>1417</v>
      </c>
      <c r="B46" s="35" t="s">
        <v>213</v>
      </c>
      <c r="C46" s="47" t="s">
        <v>1745</v>
      </c>
      <c r="D46" s="44" t="str">
        <f t="shared" si="7"/>
        <v>N/A</v>
      </c>
      <c r="E46" s="47" t="s">
        <v>1745</v>
      </c>
      <c r="F46" s="44" t="str">
        <f t="shared" si="8"/>
        <v>N/A</v>
      </c>
      <c r="G46" s="47" t="s">
        <v>1745</v>
      </c>
      <c r="H46" s="44" t="str">
        <f t="shared" si="9"/>
        <v>N/A</v>
      </c>
      <c r="I46" s="12" t="s">
        <v>1745</v>
      </c>
      <c r="J46" s="12" t="s">
        <v>1745</v>
      </c>
      <c r="K46" s="45" t="s">
        <v>736</v>
      </c>
      <c r="L46" s="9" t="str">
        <f t="shared" si="10"/>
        <v>N/A</v>
      </c>
    </row>
    <row r="47" spans="1:12" x14ac:dyDescent="0.25">
      <c r="A47" s="3" t="s">
        <v>1418</v>
      </c>
      <c r="B47" s="35" t="s">
        <v>213</v>
      </c>
      <c r="C47" s="47">
        <v>941.37179487000003</v>
      </c>
      <c r="D47" s="44" t="str">
        <f t="shared" si="7"/>
        <v>N/A</v>
      </c>
      <c r="E47" s="47">
        <v>473.45454545000001</v>
      </c>
      <c r="F47" s="44" t="str">
        <f t="shared" si="8"/>
        <v>N/A</v>
      </c>
      <c r="G47" s="47">
        <v>453.49206349000002</v>
      </c>
      <c r="H47" s="44" t="str">
        <f t="shared" si="9"/>
        <v>N/A</v>
      </c>
      <c r="I47" s="12">
        <v>-49.7</v>
      </c>
      <c r="J47" s="12">
        <v>-4.22</v>
      </c>
      <c r="K47" s="45" t="s">
        <v>736</v>
      </c>
      <c r="L47" s="9" t="str">
        <f t="shared" si="10"/>
        <v>Yes</v>
      </c>
    </row>
    <row r="48" spans="1:12" x14ac:dyDescent="0.25">
      <c r="A48" s="3" t="s">
        <v>1419</v>
      </c>
      <c r="B48" s="48" t="s">
        <v>213</v>
      </c>
      <c r="C48" s="14">
        <v>1957</v>
      </c>
      <c r="D48" s="11" t="str">
        <f t="shared" si="7"/>
        <v>N/A</v>
      </c>
      <c r="E48" s="14">
        <v>0</v>
      </c>
      <c r="F48" s="11" t="str">
        <f t="shared" si="8"/>
        <v>N/A</v>
      </c>
      <c r="G48" s="14">
        <v>3651.5</v>
      </c>
      <c r="H48" s="11" t="str">
        <f t="shared" si="9"/>
        <v>N/A</v>
      </c>
      <c r="I48" s="57">
        <v>-100</v>
      </c>
      <c r="J48" s="57" t="s">
        <v>1745</v>
      </c>
      <c r="K48" s="48" t="s">
        <v>736</v>
      </c>
      <c r="L48" s="9" t="str">
        <f t="shared" si="10"/>
        <v>N/A</v>
      </c>
    </row>
    <row r="49" spans="1:12" x14ac:dyDescent="0.25">
      <c r="A49" s="3" t="s">
        <v>1420</v>
      </c>
      <c r="B49" s="48" t="s">
        <v>213</v>
      </c>
      <c r="C49" s="14">
        <v>789.34782609000001</v>
      </c>
      <c r="D49" s="11" t="str">
        <f t="shared" si="7"/>
        <v>N/A</v>
      </c>
      <c r="E49" s="14">
        <v>555.17647059000001</v>
      </c>
      <c r="F49" s="11" t="str">
        <f t="shared" si="8"/>
        <v>N/A</v>
      </c>
      <c r="G49" s="14">
        <v>570.71428571000001</v>
      </c>
      <c r="H49" s="11" t="str">
        <f t="shared" si="9"/>
        <v>N/A</v>
      </c>
      <c r="I49" s="57">
        <v>-29.7</v>
      </c>
      <c r="J49" s="57">
        <v>2.7989999999999999</v>
      </c>
      <c r="K49" s="48" t="s">
        <v>736</v>
      </c>
      <c r="L49" s="9" t="str">
        <f t="shared" si="10"/>
        <v>Yes</v>
      </c>
    </row>
    <row r="50" spans="1:12" x14ac:dyDescent="0.25">
      <c r="A50" s="3" t="s">
        <v>1421</v>
      </c>
      <c r="B50" s="48" t="s">
        <v>213</v>
      </c>
      <c r="C50" s="14">
        <v>1005.9433962000001</v>
      </c>
      <c r="D50" s="11" t="str">
        <f t="shared" si="7"/>
        <v>N/A</v>
      </c>
      <c r="E50" s="14">
        <v>465.82758620999999</v>
      </c>
      <c r="F50" s="11" t="str">
        <f t="shared" si="8"/>
        <v>N/A</v>
      </c>
      <c r="G50" s="14">
        <v>282.48936170000002</v>
      </c>
      <c r="H50" s="11" t="str">
        <f t="shared" si="9"/>
        <v>N/A</v>
      </c>
      <c r="I50" s="57">
        <v>-53.7</v>
      </c>
      <c r="J50" s="57">
        <v>-39.4</v>
      </c>
      <c r="K50" s="48" t="s">
        <v>736</v>
      </c>
      <c r="L50" s="9" t="str">
        <f t="shared" si="10"/>
        <v>No</v>
      </c>
    </row>
    <row r="51" spans="1:12" x14ac:dyDescent="0.25">
      <c r="A51" s="3" t="s">
        <v>1422</v>
      </c>
      <c r="B51" s="48" t="s">
        <v>213</v>
      </c>
      <c r="C51" s="14" t="s">
        <v>1745</v>
      </c>
      <c r="D51" s="11" t="str">
        <f t="shared" si="7"/>
        <v>N/A</v>
      </c>
      <c r="E51" s="14" t="s">
        <v>1745</v>
      </c>
      <c r="F51" s="11" t="str">
        <f t="shared" si="8"/>
        <v>N/A</v>
      </c>
      <c r="G51" s="14" t="s">
        <v>1745</v>
      </c>
      <c r="H51" s="11" t="str">
        <f t="shared" si="9"/>
        <v>N/A</v>
      </c>
      <c r="I51" s="57" t="s">
        <v>1745</v>
      </c>
      <c r="J51" s="57" t="s">
        <v>1745</v>
      </c>
      <c r="K51" s="48" t="s">
        <v>736</v>
      </c>
      <c r="L51" s="9" t="str">
        <f t="shared" si="10"/>
        <v>N/A</v>
      </c>
    </row>
    <row r="52" spans="1:12" x14ac:dyDescent="0.25">
      <c r="A52" s="3" t="s">
        <v>1423</v>
      </c>
      <c r="B52" s="48" t="s">
        <v>213</v>
      </c>
      <c r="C52" s="14">
        <v>0</v>
      </c>
      <c r="D52" s="11" t="str">
        <f t="shared" si="7"/>
        <v>N/A</v>
      </c>
      <c r="E52" s="14" t="s">
        <v>1745</v>
      </c>
      <c r="F52" s="11" t="str">
        <f t="shared" si="8"/>
        <v>N/A</v>
      </c>
      <c r="G52" s="14" t="s">
        <v>1745</v>
      </c>
      <c r="H52" s="11" t="str">
        <f t="shared" si="9"/>
        <v>N/A</v>
      </c>
      <c r="I52" s="57" t="s">
        <v>1745</v>
      </c>
      <c r="J52" s="57" t="s">
        <v>1745</v>
      </c>
      <c r="K52" s="48" t="s">
        <v>736</v>
      </c>
      <c r="L52" s="9" t="str">
        <f t="shared" si="10"/>
        <v>N/A</v>
      </c>
    </row>
    <row r="53" spans="1:12" x14ac:dyDescent="0.25">
      <c r="A53" s="46" t="s">
        <v>1597</v>
      </c>
      <c r="B53" s="35" t="s">
        <v>213</v>
      </c>
      <c r="C53" s="47">
        <v>78871</v>
      </c>
      <c r="D53" s="44" t="str">
        <f t="shared" ref="D53:D122" si="11">IF($B53="N/A","N/A",IF(C53&gt;10,"No",IF(C53&lt;-10,"No","Yes")))</f>
        <v>N/A</v>
      </c>
      <c r="E53" s="47">
        <v>23508</v>
      </c>
      <c r="F53" s="44" t="str">
        <f t="shared" ref="F53:F122" si="12">IF($B53="N/A","N/A",IF(E53&gt;10,"No",IF(E53&lt;-10,"No","Yes")))</f>
        <v>N/A</v>
      </c>
      <c r="G53" s="47">
        <v>11718</v>
      </c>
      <c r="H53" s="44" t="str">
        <f t="shared" ref="H53:H122" si="13">IF($B53="N/A","N/A",IF(G53&gt;10,"No",IF(G53&lt;-10,"No","Yes")))</f>
        <v>N/A</v>
      </c>
      <c r="I53" s="12">
        <v>-70.2</v>
      </c>
      <c r="J53" s="12">
        <v>-50.2</v>
      </c>
      <c r="K53" s="45" t="s">
        <v>736</v>
      </c>
      <c r="L53" s="9" t="str">
        <f t="shared" ref="L53:L113" si="14">IF(J53="Div by 0", "N/A", IF(K53="N/A","N/A", IF(J53&gt;VALUE(MID(K53,1,2)), "No", IF(J53&lt;-1*VALUE(MID(K53,1,2)), "No", "Yes"))))</f>
        <v>No</v>
      </c>
    </row>
    <row r="54" spans="1:12" x14ac:dyDescent="0.25">
      <c r="A54" s="46" t="s">
        <v>596</v>
      </c>
      <c r="B54" s="35" t="s">
        <v>213</v>
      </c>
      <c r="C54" s="36">
        <v>23</v>
      </c>
      <c r="D54" s="44" t="str">
        <f t="shared" si="11"/>
        <v>N/A</v>
      </c>
      <c r="E54" s="36">
        <v>13</v>
      </c>
      <c r="F54" s="44" t="str">
        <f t="shared" si="12"/>
        <v>N/A</v>
      </c>
      <c r="G54" s="36">
        <v>11</v>
      </c>
      <c r="H54" s="44" t="str">
        <f t="shared" si="13"/>
        <v>N/A</v>
      </c>
      <c r="I54" s="12">
        <v>-43.5</v>
      </c>
      <c r="J54" s="12">
        <v>-46.2</v>
      </c>
      <c r="K54" s="45" t="s">
        <v>736</v>
      </c>
      <c r="L54" s="9" t="str">
        <f t="shared" si="14"/>
        <v>No</v>
      </c>
    </row>
    <row r="55" spans="1:12" x14ac:dyDescent="0.25">
      <c r="A55" s="46" t="s">
        <v>1424</v>
      </c>
      <c r="B55" s="35" t="s">
        <v>213</v>
      </c>
      <c r="C55" s="47">
        <v>3429.1739130000001</v>
      </c>
      <c r="D55" s="44" t="str">
        <f t="shared" si="11"/>
        <v>N/A</v>
      </c>
      <c r="E55" s="47">
        <v>1808.3076923000001</v>
      </c>
      <c r="F55" s="44" t="str">
        <f t="shared" si="12"/>
        <v>N/A</v>
      </c>
      <c r="G55" s="47">
        <v>1674</v>
      </c>
      <c r="H55" s="44" t="str">
        <f t="shared" si="13"/>
        <v>N/A</v>
      </c>
      <c r="I55" s="12">
        <v>-47.3</v>
      </c>
      <c r="J55" s="12">
        <v>-7.43</v>
      </c>
      <c r="K55" s="45" t="s">
        <v>736</v>
      </c>
      <c r="L55" s="9" t="str">
        <f t="shared" si="14"/>
        <v>Yes</v>
      </c>
    </row>
    <row r="56" spans="1:12" x14ac:dyDescent="0.25">
      <c r="A56" s="46" t="s">
        <v>1425</v>
      </c>
      <c r="B56" s="35" t="s">
        <v>213</v>
      </c>
      <c r="C56" s="36">
        <v>9.3043478261000008</v>
      </c>
      <c r="D56" s="44" t="str">
        <f t="shared" si="11"/>
        <v>N/A</v>
      </c>
      <c r="E56" s="36">
        <v>5.5384615385</v>
      </c>
      <c r="F56" s="44" t="str">
        <f t="shared" si="12"/>
        <v>N/A</v>
      </c>
      <c r="G56" s="36">
        <v>5.4285714285999997</v>
      </c>
      <c r="H56" s="44" t="str">
        <f t="shared" si="13"/>
        <v>N/A</v>
      </c>
      <c r="I56" s="12">
        <v>-40.5</v>
      </c>
      <c r="J56" s="12">
        <v>-1.98</v>
      </c>
      <c r="K56" s="45" t="s">
        <v>736</v>
      </c>
      <c r="L56" s="9" t="str">
        <f t="shared" si="14"/>
        <v>Yes</v>
      </c>
    </row>
    <row r="57" spans="1:12" x14ac:dyDescent="0.25">
      <c r="A57" s="46" t="s">
        <v>597</v>
      </c>
      <c r="B57" s="35" t="s">
        <v>213</v>
      </c>
      <c r="C57" s="47">
        <v>0</v>
      </c>
      <c r="D57" s="44" t="str">
        <f t="shared" si="11"/>
        <v>N/A</v>
      </c>
      <c r="E57" s="47">
        <v>0</v>
      </c>
      <c r="F57" s="44" t="str">
        <f t="shared" si="12"/>
        <v>N/A</v>
      </c>
      <c r="G57" s="47">
        <v>0</v>
      </c>
      <c r="H57" s="44" t="str">
        <f t="shared" si="13"/>
        <v>N/A</v>
      </c>
      <c r="I57" s="12" t="s">
        <v>1745</v>
      </c>
      <c r="J57" s="12" t="s">
        <v>1745</v>
      </c>
      <c r="K57" s="45" t="s">
        <v>736</v>
      </c>
      <c r="L57" s="9" t="str">
        <f t="shared" si="14"/>
        <v>N/A</v>
      </c>
    </row>
    <row r="58" spans="1:12" x14ac:dyDescent="0.25">
      <c r="A58" s="46" t="s">
        <v>598</v>
      </c>
      <c r="B58" s="35" t="s">
        <v>213</v>
      </c>
      <c r="C58" s="36">
        <v>0</v>
      </c>
      <c r="D58" s="44" t="str">
        <f t="shared" si="11"/>
        <v>N/A</v>
      </c>
      <c r="E58" s="36">
        <v>0</v>
      </c>
      <c r="F58" s="44" t="str">
        <f t="shared" si="12"/>
        <v>N/A</v>
      </c>
      <c r="G58" s="36">
        <v>0</v>
      </c>
      <c r="H58" s="44" t="str">
        <f t="shared" si="13"/>
        <v>N/A</v>
      </c>
      <c r="I58" s="12" t="s">
        <v>1745</v>
      </c>
      <c r="J58" s="12" t="s">
        <v>1745</v>
      </c>
      <c r="K58" s="45" t="s">
        <v>736</v>
      </c>
      <c r="L58" s="9" t="str">
        <f t="shared" si="14"/>
        <v>N/A</v>
      </c>
    </row>
    <row r="59" spans="1:12" x14ac:dyDescent="0.25">
      <c r="A59" s="46" t="s">
        <v>1426</v>
      </c>
      <c r="B59" s="35" t="s">
        <v>213</v>
      </c>
      <c r="C59" s="47" t="s">
        <v>1745</v>
      </c>
      <c r="D59" s="44" t="str">
        <f t="shared" si="11"/>
        <v>N/A</v>
      </c>
      <c r="E59" s="47" t="s">
        <v>1745</v>
      </c>
      <c r="F59" s="44" t="str">
        <f t="shared" si="12"/>
        <v>N/A</v>
      </c>
      <c r="G59" s="47" t="s">
        <v>1745</v>
      </c>
      <c r="H59" s="44" t="str">
        <f t="shared" si="13"/>
        <v>N/A</v>
      </c>
      <c r="I59" s="12" t="s">
        <v>1745</v>
      </c>
      <c r="J59" s="12" t="s">
        <v>1745</v>
      </c>
      <c r="K59" s="45" t="s">
        <v>736</v>
      </c>
      <c r="L59" s="9" t="str">
        <f t="shared" si="14"/>
        <v>N/A</v>
      </c>
    </row>
    <row r="60" spans="1:12" ht="25" x14ac:dyDescent="0.25">
      <c r="A60" s="46" t="s">
        <v>599</v>
      </c>
      <c r="B60" s="35" t="s">
        <v>213</v>
      </c>
      <c r="C60" s="47">
        <v>0</v>
      </c>
      <c r="D60" s="44" t="str">
        <f t="shared" si="11"/>
        <v>N/A</v>
      </c>
      <c r="E60" s="47">
        <v>0</v>
      </c>
      <c r="F60" s="44" t="str">
        <f t="shared" si="12"/>
        <v>N/A</v>
      </c>
      <c r="G60" s="47">
        <v>0</v>
      </c>
      <c r="H60" s="44" t="str">
        <f t="shared" si="13"/>
        <v>N/A</v>
      </c>
      <c r="I60" s="12" t="s">
        <v>1745</v>
      </c>
      <c r="J60" s="12" t="s">
        <v>1745</v>
      </c>
      <c r="K60" s="45" t="s">
        <v>736</v>
      </c>
      <c r="L60" s="9" t="str">
        <f t="shared" si="14"/>
        <v>N/A</v>
      </c>
    </row>
    <row r="61" spans="1:12" x14ac:dyDescent="0.25">
      <c r="A61" s="4" t="s">
        <v>600</v>
      </c>
      <c r="B61" s="48" t="s">
        <v>213</v>
      </c>
      <c r="C61" s="1">
        <v>0</v>
      </c>
      <c r="D61" s="11" t="str">
        <f t="shared" si="11"/>
        <v>N/A</v>
      </c>
      <c r="E61" s="1">
        <v>0</v>
      </c>
      <c r="F61" s="11" t="str">
        <f t="shared" si="12"/>
        <v>N/A</v>
      </c>
      <c r="G61" s="1">
        <v>0</v>
      </c>
      <c r="H61" s="11" t="str">
        <f t="shared" si="13"/>
        <v>N/A</v>
      </c>
      <c r="I61" s="57" t="s">
        <v>1745</v>
      </c>
      <c r="J61" s="57" t="s">
        <v>1745</v>
      </c>
      <c r="K61" s="48" t="s">
        <v>736</v>
      </c>
      <c r="L61" s="9" t="str">
        <f t="shared" si="14"/>
        <v>N/A</v>
      </c>
    </row>
    <row r="62" spans="1:12" ht="25" x14ac:dyDescent="0.25">
      <c r="A62" s="4" t="s">
        <v>1427</v>
      </c>
      <c r="B62" s="48" t="s">
        <v>213</v>
      </c>
      <c r="C62" s="14" t="s">
        <v>1745</v>
      </c>
      <c r="D62" s="11" t="str">
        <f t="shared" si="11"/>
        <v>N/A</v>
      </c>
      <c r="E62" s="14" t="s">
        <v>1745</v>
      </c>
      <c r="F62" s="11" t="str">
        <f t="shared" si="12"/>
        <v>N/A</v>
      </c>
      <c r="G62" s="14" t="s">
        <v>1745</v>
      </c>
      <c r="H62" s="11" t="str">
        <f t="shared" si="13"/>
        <v>N/A</v>
      </c>
      <c r="I62" s="57" t="s">
        <v>1745</v>
      </c>
      <c r="J62" s="57" t="s">
        <v>1745</v>
      </c>
      <c r="K62" s="48" t="s">
        <v>736</v>
      </c>
      <c r="L62" s="9" t="str">
        <f t="shared" si="14"/>
        <v>N/A</v>
      </c>
    </row>
    <row r="63" spans="1:12" x14ac:dyDescent="0.25">
      <c r="A63" s="4" t="s">
        <v>601</v>
      </c>
      <c r="B63" s="48" t="s">
        <v>213</v>
      </c>
      <c r="C63" s="14">
        <v>0</v>
      </c>
      <c r="D63" s="11" t="str">
        <f t="shared" si="11"/>
        <v>N/A</v>
      </c>
      <c r="E63" s="14">
        <v>0</v>
      </c>
      <c r="F63" s="11" t="str">
        <f t="shared" si="12"/>
        <v>N/A</v>
      </c>
      <c r="G63" s="14">
        <v>0</v>
      </c>
      <c r="H63" s="11" t="str">
        <f t="shared" si="13"/>
        <v>N/A</v>
      </c>
      <c r="I63" s="57" t="s">
        <v>1745</v>
      </c>
      <c r="J63" s="57" t="s">
        <v>1745</v>
      </c>
      <c r="K63" s="48" t="s">
        <v>736</v>
      </c>
      <c r="L63" s="9" t="str">
        <f t="shared" si="14"/>
        <v>N/A</v>
      </c>
    </row>
    <row r="64" spans="1:12" x14ac:dyDescent="0.25">
      <c r="A64" s="4" t="s">
        <v>602</v>
      </c>
      <c r="B64" s="48" t="s">
        <v>213</v>
      </c>
      <c r="C64" s="1">
        <v>0</v>
      </c>
      <c r="D64" s="11" t="str">
        <f t="shared" si="11"/>
        <v>N/A</v>
      </c>
      <c r="E64" s="1">
        <v>0</v>
      </c>
      <c r="F64" s="11" t="str">
        <f t="shared" si="12"/>
        <v>N/A</v>
      </c>
      <c r="G64" s="1">
        <v>0</v>
      </c>
      <c r="H64" s="11" t="str">
        <f t="shared" si="13"/>
        <v>N/A</v>
      </c>
      <c r="I64" s="57" t="s">
        <v>1745</v>
      </c>
      <c r="J64" s="57" t="s">
        <v>1745</v>
      </c>
      <c r="K64" s="48" t="s">
        <v>736</v>
      </c>
      <c r="L64" s="9" t="str">
        <f t="shared" si="14"/>
        <v>N/A</v>
      </c>
    </row>
    <row r="65" spans="1:12" x14ac:dyDescent="0.25">
      <c r="A65" s="4" t="s">
        <v>1428</v>
      </c>
      <c r="B65" s="48" t="s">
        <v>213</v>
      </c>
      <c r="C65" s="14" t="s">
        <v>1745</v>
      </c>
      <c r="D65" s="11" t="str">
        <f t="shared" si="11"/>
        <v>N/A</v>
      </c>
      <c r="E65" s="14" t="s">
        <v>1745</v>
      </c>
      <c r="F65" s="11" t="str">
        <f t="shared" si="12"/>
        <v>N/A</v>
      </c>
      <c r="G65" s="14" t="s">
        <v>1745</v>
      </c>
      <c r="H65" s="11" t="str">
        <f t="shared" si="13"/>
        <v>N/A</v>
      </c>
      <c r="I65" s="57" t="s">
        <v>1745</v>
      </c>
      <c r="J65" s="57" t="s">
        <v>1745</v>
      </c>
      <c r="K65" s="48" t="s">
        <v>736</v>
      </c>
      <c r="L65" s="9" t="str">
        <f t="shared" si="14"/>
        <v>N/A</v>
      </c>
    </row>
    <row r="66" spans="1:12" x14ac:dyDescent="0.25">
      <c r="A66" s="4" t="s">
        <v>603</v>
      </c>
      <c r="B66" s="48" t="s">
        <v>213</v>
      </c>
      <c r="C66" s="14">
        <v>122607</v>
      </c>
      <c r="D66" s="11" t="str">
        <f t="shared" si="11"/>
        <v>N/A</v>
      </c>
      <c r="E66" s="14">
        <v>92848</v>
      </c>
      <c r="F66" s="11" t="str">
        <f t="shared" si="12"/>
        <v>N/A</v>
      </c>
      <c r="G66" s="14">
        <v>64950</v>
      </c>
      <c r="H66" s="11" t="str">
        <f t="shared" si="13"/>
        <v>N/A</v>
      </c>
      <c r="I66" s="57">
        <v>-24.3</v>
      </c>
      <c r="J66" s="57">
        <v>-30</v>
      </c>
      <c r="K66" s="48" t="s">
        <v>736</v>
      </c>
      <c r="L66" s="9" t="str">
        <f t="shared" si="14"/>
        <v>Yes</v>
      </c>
    </row>
    <row r="67" spans="1:12" x14ac:dyDescent="0.25">
      <c r="A67" s="4" t="s">
        <v>604</v>
      </c>
      <c r="B67" s="48" t="s">
        <v>213</v>
      </c>
      <c r="C67" s="1">
        <v>13</v>
      </c>
      <c r="D67" s="11" t="str">
        <f t="shared" si="11"/>
        <v>N/A</v>
      </c>
      <c r="E67" s="1">
        <v>16</v>
      </c>
      <c r="F67" s="11" t="str">
        <f t="shared" si="12"/>
        <v>N/A</v>
      </c>
      <c r="G67" s="1">
        <v>15</v>
      </c>
      <c r="H67" s="11" t="str">
        <f t="shared" si="13"/>
        <v>N/A</v>
      </c>
      <c r="I67" s="57">
        <v>23.08</v>
      </c>
      <c r="J67" s="57">
        <v>-6.25</v>
      </c>
      <c r="K67" s="48" t="s">
        <v>736</v>
      </c>
      <c r="L67" s="9" t="str">
        <f t="shared" si="14"/>
        <v>Yes</v>
      </c>
    </row>
    <row r="68" spans="1:12" x14ac:dyDescent="0.25">
      <c r="A68" s="4" t="s">
        <v>1429</v>
      </c>
      <c r="B68" s="48" t="s">
        <v>213</v>
      </c>
      <c r="C68" s="14">
        <v>9431.3076923000008</v>
      </c>
      <c r="D68" s="11" t="str">
        <f t="shared" si="11"/>
        <v>N/A</v>
      </c>
      <c r="E68" s="14">
        <v>5803</v>
      </c>
      <c r="F68" s="11" t="str">
        <f t="shared" si="12"/>
        <v>N/A</v>
      </c>
      <c r="G68" s="14">
        <v>4330</v>
      </c>
      <c r="H68" s="11" t="str">
        <f t="shared" si="13"/>
        <v>N/A</v>
      </c>
      <c r="I68" s="57">
        <v>-38.5</v>
      </c>
      <c r="J68" s="57">
        <v>-25.4</v>
      </c>
      <c r="K68" s="48" t="s">
        <v>736</v>
      </c>
      <c r="L68" s="9" t="str">
        <f t="shared" si="14"/>
        <v>Yes</v>
      </c>
    </row>
    <row r="69" spans="1:12" x14ac:dyDescent="0.25">
      <c r="A69" s="4" t="s">
        <v>605</v>
      </c>
      <c r="B69" s="48" t="s">
        <v>213</v>
      </c>
      <c r="C69" s="14">
        <v>14745</v>
      </c>
      <c r="D69" s="11" t="str">
        <f t="shared" si="11"/>
        <v>N/A</v>
      </c>
      <c r="E69" s="14">
        <v>17100</v>
      </c>
      <c r="F69" s="11" t="str">
        <f t="shared" si="12"/>
        <v>N/A</v>
      </c>
      <c r="G69" s="14">
        <v>10637</v>
      </c>
      <c r="H69" s="11" t="str">
        <f t="shared" si="13"/>
        <v>N/A</v>
      </c>
      <c r="I69" s="57">
        <v>15.97</v>
      </c>
      <c r="J69" s="57">
        <v>-37.799999999999997</v>
      </c>
      <c r="K69" s="48" t="s">
        <v>736</v>
      </c>
      <c r="L69" s="9" t="str">
        <f t="shared" si="14"/>
        <v>No</v>
      </c>
    </row>
    <row r="70" spans="1:12" x14ac:dyDescent="0.25">
      <c r="A70" s="4" t="s">
        <v>606</v>
      </c>
      <c r="B70" s="48" t="s">
        <v>213</v>
      </c>
      <c r="C70" s="1">
        <v>60</v>
      </c>
      <c r="D70" s="11" t="str">
        <f t="shared" si="11"/>
        <v>N/A</v>
      </c>
      <c r="E70" s="1">
        <v>65</v>
      </c>
      <c r="F70" s="11" t="str">
        <f t="shared" si="12"/>
        <v>N/A</v>
      </c>
      <c r="G70" s="1">
        <v>34</v>
      </c>
      <c r="H70" s="11" t="str">
        <f t="shared" si="13"/>
        <v>N/A</v>
      </c>
      <c r="I70" s="57">
        <v>8.3330000000000002</v>
      </c>
      <c r="J70" s="57">
        <v>-47.7</v>
      </c>
      <c r="K70" s="48" t="s">
        <v>736</v>
      </c>
      <c r="L70" s="9" t="str">
        <f t="shared" si="14"/>
        <v>No</v>
      </c>
    </row>
    <row r="71" spans="1:12" x14ac:dyDescent="0.25">
      <c r="A71" s="4" t="s">
        <v>1430</v>
      </c>
      <c r="B71" s="48" t="s">
        <v>213</v>
      </c>
      <c r="C71" s="14">
        <v>245.75</v>
      </c>
      <c r="D71" s="11" t="str">
        <f t="shared" si="11"/>
        <v>N/A</v>
      </c>
      <c r="E71" s="14">
        <v>263.07692307999997</v>
      </c>
      <c r="F71" s="11" t="str">
        <f t="shared" si="12"/>
        <v>N/A</v>
      </c>
      <c r="G71" s="14">
        <v>312.85294118000002</v>
      </c>
      <c r="H71" s="11" t="str">
        <f t="shared" si="13"/>
        <v>N/A</v>
      </c>
      <c r="I71" s="57">
        <v>7.0510000000000002</v>
      </c>
      <c r="J71" s="57">
        <v>18.920000000000002</v>
      </c>
      <c r="K71" s="48" t="s">
        <v>736</v>
      </c>
      <c r="L71" s="9" t="str">
        <f t="shared" si="14"/>
        <v>Yes</v>
      </c>
    </row>
    <row r="72" spans="1:12" x14ac:dyDescent="0.25">
      <c r="A72" s="4" t="s">
        <v>607</v>
      </c>
      <c r="B72" s="48" t="s">
        <v>213</v>
      </c>
      <c r="C72" s="14">
        <v>86</v>
      </c>
      <c r="D72" s="11" t="str">
        <f t="shared" si="11"/>
        <v>N/A</v>
      </c>
      <c r="E72" s="14">
        <v>666</v>
      </c>
      <c r="F72" s="11" t="str">
        <f t="shared" si="12"/>
        <v>N/A</v>
      </c>
      <c r="G72" s="14">
        <v>574</v>
      </c>
      <c r="H72" s="11" t="str">
        <f t="shared" si="13"/>
        <v>N/A</v>
      </c>
      <c r="I72" s="57">
        <v>674.4</v>
      </c>
      <c r="J72" s="57">
        <v>-13.8</v>
      </c>
      <c r="K72" s="48" t="s">
        <v>736</v>
      </c>
      <c r="L72" s="9" t="str">
        <f t="shared" si="14"/>
        <v>Yes</v>
      </c>
    </row>
    <row r="73" spans="1:12" x14ac:dyDescent="0.25">
      <c r="A73" s="4" t="s">
        <v>608</v>
      </c>
      <c r="B73" s="48" t="s">
        <v>213</v>
      </c>
      <c r="C73" s="1">
        <v>11</v>
      </c>
      <c r="D73" s="11" t="str">
        <f t="shared" si="11"/>
        <v>N/A</v>
      </c>
      <c r="E73" s="1">
        <v>11</v>
      </c>
      <c r="F73" s="11" t="str">
        <f t="shared" si="12"/>
        <v>N/A</v>
      </c>
      <c r="G73" s="1">
        <v>11</v>
      </c>
      <c r="H73" s="11" t="str">
        <f t="shared" si="13"/>
        <v>N/A</v>
      </c>
      <c r="I73" s="57">
        <v>100</v>
      </c>
      <c r="J73" s="57">
        <v>0</v>
      </c>
      <c r="K73" s="48" t="s">
        <v>736</v>
      </c>
      <c r="L73" s="9" t="str">
        <f t="shared" si="14"/>
        <v>Yes</v>
      </c>
    </row>
    <row r="74" spans="1:12" x14ac:dyDescent="0.25">
      <c r="A74" s="4" t="s">
        <v>1431</v>
      </c>
      <c r="B74" s="48" t="s">
        <v>213</v>
      </c>
      <c r="C74" s="14">
        <v>86</v>
      </c>
      <c r="D74" s="11" t="str">
        <f t="shared" si="11"/>
        <v>N/A</v>
      </c>
      <c r="E74" s="14">
        <v>333</v>
      </c>
      <c r="F74" s="11" t="str">
        <f t="shared" si="12"/>
        <v>N/A</v>
      </c>
      <c r="G74" s="14">
        <v>287</v>
      </c>
      <c r="H74" s="11" t="str">
        <f t="shared" si="13"/>
        <v>N/A</v>
      </c>
      <c r="I74" s="57">
        <v>287.2</v>
      </c>
      <c r="J74" s="57">
        <v>-13.8</v>
      </c>
      <c r="K74" s="48" t="s">
        <v>736</v>
      </c>
      <c r="L74" s="9" t="str">
        <f t="shared" si="14"/>
        <v>Yes</v>
      </c>
    </row>
    <row r="75" spans="1:12" ht="25" x14ac:dyDescent="0.25">
      <c r="A75" s="4" t="s">
        <v>609</v>
      </c>
      <c r="B75" s="48" t="s">
        <v>213</v>
      </c>
      <c r="C75" s="14">
        <v>17</v>
      </c>
      <c r="D75" s="11" t="str">
        <f t="shared" si="11"/>
        <v>N/A</v>
      </c>
      <c r="E75" s="14">
        <v>246</v>
      </c>
      <c r="F75" s="11" t="str">
        <f t="shared" si="12"/>
        <v>N/A</v>
      </c>
      <c r="G75" s="14">
        <v>5</v>
      </c>
      <c r="H75" s="11" t="str">
        <f t="shared" si="13"/>
        <v>N/A</v>
      </c>
      <c r="I75" s="57">
        <v>1347</v>
      </c>
      <c r="J75" s="57">
        <v>-98</v>
      </c>
      <c r="K75" s="48" t="s">
        <v>736</v>
      </c>
      <c r="L75" s="9" t="str">
        <f t="shared" si="14"/>
        <v>No</v>
      </c>
    </row>
    <row r="76" spans="1:12" x14ac:dyDescent="0.25">
      <c r="A76" s="46" t="s">
        <v>610</v>
      </c>
      <c r="B76" s="35" t="s">
        <v>213</v>
      </c>
      <c r="C76" s="36">
        <v>11</v>
      </c>
      <c r="D76" s="44" t="str">
        <f t="shared" si="11"/>
        <v>N/A</v>
      </c>
      <c r="E76" s="36">
        <v>11</v>
      </c>
      <c r="F76" s="44" t="str">
        <f t="shared" si="12"/>
        <v>N/A</v>
      </c>
      <c r="G76" s="36">
        <v>11</v>
      </c>
      <c r="H76" s="44" t="str">
        <f t="shared" si="13"/>
        <v>N/A</v>
      </c>
      <c r="I76" s="12">
        <v>0</v>
      </c>
      <c r="J76" s="12">
        <v>-50</v>
      </c>
      <c r="K76" s="45" t="s">
        <v>736</v>
      </c>
      <c r="L76" s="9" t="str">
        <f t="shared" si="14"/>
        <v>No</v>
      </c>
    </row>
    <row r="77" spans="1:12" ht="25" x14ac:dyDescent="0.25">
      <c r="A77" s="46" t="s">
        <v>1432</v>
      </c>
      <c r="B77" s="35" t="s">
        <v>213</v>
      </c>
      <c r="C77" s="47">
        <v>8.5</v>
      </c>
      <c r="D77" s="44" t="str">
        <f t="shared" si="11"/>
        <v>N/A</v>
      </c>
      <c r="E77" s="47">
        <v>123</v>
      </c>
      <c r="F77" s="44" t="str">
        <f t="shared" si="12"/>
        <v>N/A</v>
      </c>
      <c r="G77" s="47">
        <v>5</v>
      </c>
      <c r="H77" s="44" t="str">
        <f t="shared" si="13"/>
        <v>N/A</v>
      </c>
      <c r="I77" s="12">
        <v>1347</v>
      </c>
      <c r="J77" s="12">
        <v>-95.9</v>
      </c>
      <c r="K77" s="45" t="s">
        <v>736</v>
      </c>
      <c r="L77" s="9" t="str">
        <f t="shared" si="14"/>
        <v>No</v>
      </c>
    </row>
    <row r="78" spans="1:12" x14ac:dyDescent="0.25">
      <c r="A78" s="46" t="s">
        <v>611</v>
      </c>
      <c r="B78" s="35" t="s">
        <v>213</v>
      </c>
      <c r="C78" s="47">
        <v>16865</v>
      </c>
      <c r="D78" s="44" t="str">
        <f t="shared" si="11"/>
        <v>N/A</v>
      </c>
      <c r="E78" s="47">
        <v>3607</v>
      </c>
      <c r="F78" s="44" t="str">
        <f t="shared" si="12"/>
        <v>N/A</v>
      </c>
      <c r="G78" s="47">
        <v>518</v>
      </c>
      <c r="H78" s="44" t="str">
        <f t="shared" si="13"/>
        <v>N/A</v>
      </c>
      <c r="I78" s="12">
        <v>-78.599999999999994</v>
      </c>
      <c r="J78" s="12">
        <v>-85.6</v>
      </c>
      <c r="K78" s="45" t="s">
        <v>736</v>
      </c>
      <c r="L78" s="9" t="str">
        <f t="shared" si="14"/>
        <v>No</v>
      </c>
    </row>
    <row r="79" spans="1:12" x14ac:dyDescent="0.25">
      <c r="A79" s="46" t="s">
        <v>612</v>
      </c>
      <c r="B79" s="35" t="s">
        <v>213</v>
      </c>
      <c r="C79" s="36">
        <v>22</v>
      </c>
      <c r="D79" s="44" t="str">
        <f t="shared" si="11"/>
        <v>N/A</v>
      </c>
      <c r="E79" s="36">
        <v>11</v>
      </c>
      <c r="F79" s="44" t="str">
        <f t="shared" si="12"/>
        <v>N/A</v>
      </c>
      <c r="G79" s="36">
        <v>11</v>
      </c>
      <c r="H79" s="44" t="str">
        <f t="shared" si="13"/>
        <v>N/A</v>
      </c>
      <c r="I79" s="12">
        <v>-77.3</v>
      </c>
      <c r="J79" s="12">
        <v>0</v>
      </c>
      <c r="K79" s="45" t="s">
        <v>736</v>
      </c>
      <c r="L79" s="9" t="str">
        <f t="shared" si="14"/>
        <v>Yes</v>
      </c>
    </row>
    <row r="80" spans="1:12" x14ac:dyDescent="0.25">
      <c r="A80" s="46" t="s">
        <v>1433</v>
      </c>
      <c r="B80" s="35" t="s">
        <v>213</v>
      </c>
      <c r="C80" s="47">
        <v>766.59090908999997</v>
      </c>
      <c r="D80" s="44" t="str">
        <f t="shared" si="11"/>
        <v>N/A</v>
      </c>
      <c r="E80" s="47">
        <v>721.4</v>
      </c>
      <c r="F80" s="44" t="str">
        <f t="shared" si="12"/>
        <v>N/A</v>
      </c>
      <c r="G80" s="47">
        <v>103.6</v>
      </c>
      <c r="H80" s="44" t="str">
        <f t="shared" si="13"/>
        <v>N/A</v>
      </c>
      <c r="I80" s="12">
        <v>-5.9</v>
      </c>
      <c r="J80" s="12">
        <v>-85.6</v>
      </c>
      <c r="K80" s="45" t="s">
        <v>736</v>
      </c>
      <c r="L80" s="9" t="str">
        <f t="shared" si="14"/>
        <v>No</v>
      </c>
    </row>
    <row r="81" spans="1:12" x14ac:dyDescent="0.25">
      <c r="A81" s="46" t="s">
        <v>613</v>
      </c>
      <c r="B81" s="35" t="s">
        <v>213</v>
      </c>
      <c r="C81" s="47">
        <v>6930</v>
      </c>
      <c r="D81" s="44" t="str">
        <f t="shared" si="11"/>
        <v>N/A</v>
      </c>
      <c r="E81" s="47">
        <v>1178</v>
      </c>
      <c r="F81" s="44" t="str">
        <f t="shared" si="12"/>
        <v>N/A</v>
      </c>
      <c r="G81" s="47">
        <v>7607</v>
      </c>
      <c r="H81" s="44" t="str">
        <f t="shared" si="13"/>
        <v>N/A</v>
      </c>
      <c r="I81" s="12">
        <v>-83</v>
      </c>
      <c r="J81" s="12">
        <v>545.79999999999995</v>
      </c>
      <c r="K81" s="45" t="s">
        <v>736</v>
      </c>
      <c r="L81" s="9" t="str">
        <f t="shared" si="14"/>
        <v>No</v>
      </c>
    </row>
    <row r="82" spans="1:12" x14ac:dyDescent="0.25">
      <c r="A82" s="46" t="s">
        <v>614</v>
      </c>
      <c r="B82" s="35" t="s">
        <v>213</v>
      </c>
      <c r="C82" s="36">
        <v>11</v>
      </c>
      <c r="D82" s="44" t="str">
        <f t="shared" si="11"/>
        <v>N/A</v>
      </c>
      <c r="E82" s="36">
        <v>11</v>
      </c>
      <c r="F82" s="44" t="str">
        <f t="shared" si="12"/>
        <v>N/A</v>
      </c>
      <c r="G82" s="36">
        <v>11</v>
      </c>
      <c r="H82" s="44" t="str">
        <f t="shared" si="13"/>
        <v>N/A</v>
      </c>
      <c r="I82" s="12">
        <v>-44.4</v>
      </c>
      <c r="J82" s="12">
        <v>-60</v>
      </c>
      <c r="K82" s="45" t="s">
        <v>736</v>
      </c>
      <c r="L82" s="9" t="str">
        <f t="shared" si="14"/>
        <v>No</v>
      </c>
    </row>
    <row r="83" spans="1:12" x14ac:dyDescent="0.25">
      <c r="A83" s="46" t="s">
        <v>1434</v>
      </c>
      <c r="B83" s="35" t="s">
        <v>213</v>
      </c>
      <c r="C83" s="47">
        <v>770</v>
      </c>
      <c r="D83" s="44" t="str">
        <f t="shared" si="11"/>
        <v>N/A</v>
      </c>
      <c r="E83" s="47">
        <v>235.6</v>
      </c>
      <c r="F83" s="44" t="str">
        <f t="shared" si="12"/>
        <v>N/A</v>
      </c>
      <c r="G83" s="47">
        <v>3803.5</v>
      </c>
      <c r="H83" s="44" t="str">
        <f t="shared" si="13"/>
        <v>N/A</v>
      </c>
      <c r="I83" s="12">
        <v>-69.400000000000006</v>
      </c>
      <c r="J83" s="12">
        <v>1514</v>
      </c>
      <c r="K83" s="45" t="s">
        <v>736</v>
      </c>
      <c r="L83" s="9" t="str">
        <f t="shared" si="14"/>
        <v>No</v>
      </c>
    </row>
    <row r="84" spans="1:12" ht="25" x14ac:dyDescent="0.25">
      <c r="A84" s="46" t="s">
        <v>615</v>
      </c>
      <c r="B84" s="35" t="s">
        <v>213</v>
      </c>
      <c r="C84" s="47">
        <v>0</v>
      </c>
      <c r="D84" s="44" t="str">
        <f t="shared" si="11"/>
        <v>N/A</v>
      </c>
      <c r="E84" s="47">
        <v>0</v>
      </c>
      <c r="F84" s="44" t="str">
        <f t="shared" si="12"/>
        <v>N/A</v>
      </c>
      <c r="G84" s="47">
        <v>0</v>
      </c>
      <c r="H84" s="44" t="str">
        <f t="shared" si="13"/>
        <v>N/A</v>
      </c>
      <c r="I84" s="12" t="s">
        <v>1745</v>
      </c>
      <c r="J84" s="12" t="s">
        <v>1745</v>
      </c>
      <c r="K84" s="45" t="s">
        <v>736</v>
      </c>
      <c r="L84" s="9" t="str">
        <f t="shared" si="14"/>
        <v>N/A</v>
      </c>
    </row>
    <row r="85" spans="1:12" x14ac:dyDescent="0.25">
      <c r="A85" s="46" t="s">
        <v>616</v>
      </c>
      <c r="B85" s="35" t="s">
        <v>213</v>
      </c>
      <c r="C85" s="36">
        <v>0</v>
      </c>
      <c r="D85" s="44" t="str">
        <f t="shared" si="11"/>
        <v>N/A</v>
      </c>
      <c r="E85" s="36">
        <v>0</v>
      </c>
      <c r="F85" s="44" t="str">
        <f t="shared" si="12"/>
        <v>N/A</v>
      </c>
      <c r="G85" s="36">
        <v>0</v>
      </c>
      <c r="H85" s="44" t="str">
        <f t="shared" si="13"/>
        <v>N/A</v>
      </c>
      <c r="I85" s="12" t="s">
        <v>1745</v>
      </c>
      <c r="J85" s="12" t="s">
        <v>1745</v>
      </c>
      <c r="K85" s="45" t="s">
        <v>736</v>
      </c>
      <c r="L85" s="9" t="str">
        <f t="shared" si="14"/>
        <v>N/A</v>
      </c>
    </row>
    <row r="86" spans="1:12" x14ac:dyDescent="0.25">
      <c r="A86" s="46" t="s">
        <v>1435</v>
      </c>
      <c r="B86" s="35" t="s">
        <v>213</v>
      </c>
      <c r="C86" s="47" t="s">
        <v>1745</v>
      </c>
      <c r="D86" s="44" t="str">
        <f t="shared" si="11"/>
        <v>N/A</v>
      </c>
      <c r="E86" s="47" t="s">
        <v>1745</v>
      </c>
      <c r="F86" s="44" t="str">
        <f t="shared" si="12"/>
        <v>N/A</v>
      </c>
      <c r="G86" s="47" t="s">
        <v>1745</v>
      </c>
      <c r="H86" s="44" t="str">
        <f t="shared" si="13"/>
        <v>N/A</v>
      </c>
      <c r="I86" s="12" t="s">
        <v>1745</v>
      </c>
      <c r="J86" s="12" t="s">
        <v>1745</v>
      </c>
      <c r="K86" s="45" t="s">
        <v>736</v>
      </c>
      <c r="L86" s="9" t="str">
        <f t="shared" si="14"/>
        <v>N/A</v>
      </c>
    </row>
    <row r="87" spans="1:12" x14ac:dyDescent="0.25">
      <c r="A87" s="46" t="s">
        <v>617</v>
      </c>
      <c r="B87" s="35" t="s">
        <v>213</v>
      </c>
      <c r="C87" s="47">
        <v>1339</v>
      </c>
      <c r="D87" s="44" t="str">
        <f t="shared" si="11"/>
        <v>N/A</v>
      </c>
      <c r="E87" s="47">
        <v>2871</v>
      </c>
      <c r="F87" s="44" t="str">
        <f t="shared" si="12"/>
        <v>N/A</v>
      </c>
      <c r="G87" s="47">
        <v>981</v>
      </c>
      <c r="H87" s="44" t="str">
        <f t="shared" si="13"/>
        <v>N/A</v>
      </c>
      <c r="I87" s="12">
        <v>114.4</v>
      </c>
      <c r="J87" s="12">
        <v>-65.8</v>
      </c>
      <c r="K87" s="45" t="s">
        <v>736</v>
      </c>
      <c r="L87" s="9" t="str">
        <f t="shared" si="14"/>
        <v>No</v>
      </c>
    </row>
    <row r="88" spans="1:12" x14ac:dyDescent="0.25">
      <c r="A88" s="46" t="s">
        <v>618</v>
      </c>
      <c r="B88" s="35" t="s">
        <v>213</v>
      </c>
      <c r="C88" s="36">
        <v>35</v>
      </c>
      <c r="D88" s="44" t="str">
        <f t="shared" si="11"/>
        <v>N/A</v>
      </c>
      <c r="E88" s="36">
        <v>45</v>
      </c>
      <c r="F88" s="44" t="str">
        <f t="shared" si="12"/>
        <v>N/A</v>
      </c>
      <c r="G88" s="36">
        <v>19</v>
      </c>
      <c r="H88" s="44" t="str">
        <f t="shared" si="13"/>
        <v>N/A</v>
      </c>
      <c r="I88" s="12">
        <v>28.57</v>
      </c>
      <c r="J88" s="12">
        <v>-57.8</v>
      </c>
      <c r="K88" s="45" t="s">
        <v>736</v>
      </c>
      <c r="L88" s="9" t="str">
        <f t="shared" si="14"/>
        <v>No</v>
      </c>
    </row>
    <row r="89" spans="1:12" x14ac:dyDescent="0.25">
      <c r="A89" s="46" t="s">
        <v>1436</v>
      </c>
      <c r="B89" s="35" t="s">
        <v>213</v>
      </c>
      <c r="C89" s="47">
        <v>38.257142856999998</v>
      </c>
      <c r="D89" s="44" t="str">
        <f t="shared" si="11"/>
        <v>N/A</v>
      </c>
      <c r="E89" s="47">
        <v>63.8</v>
      </c>
      <c r="F89" s="44" t="str">
        <f t="shared" si="12"/>
        <v>N/A</v>
      </c>
      <c r="G89" s="47">
        <v>51.631578947000001</v>
      </c>
      <c r="H89" s="44" t="str">
        <f t="shared" si="13"/>
        <v>N/A</v>
      </c>
      <c r="I89" s="12">
        <v>66.77</v>
      </c>
      <c r="J89" s="12">
        <v>-19.100000000000001</v>
      </c>
      <c r="K89" s="45" t="s">
        <v>736</v>
      </c>
      <c r="L89" s="9" t="str">
        <f t="shared" si="14"/>
        <v>Yes</v>
      </c>
    </row>
    <row r="90" spans="1:12" x14ac:dyDescent="0.25">
      <c r="A90" s="46" t="s">
        <v>619</v>
      </c>
      <c r="B90" s="35" t="s">
        <v>213</v>
      </c>
      <c r="C90" s="47">
        <v>36757</v>
      </c>
      <c r="D90" s="44" t="str">
        <f t="shared" si="11"/>
        <v>N/A</v>
      </c>
      <c r="E90" s="47">
        <v>0</v>
      </c>
      <c r="F90" s="44" t="str">
        <f t="shared" si="12"/>
        <v>N/A</v>
      </c>
      <c r="G90" s="47">
        <v>0</v>
      </c>
      <c r="H90" s="44" t="str">
        <f t="shared" si="13"/>
        <v>N/A</v>
      </c>
      <c r="I90" s="12">
        <v>-100</v>
      </c>
      <c r="J90" s="12" t="s">
        <v>1745</v>
      </c>
      <c r="K90" s="45" t="s">
        <v>736</v>
      </c>
      <c r="L90" s="9" t="str">
        <f t="shared" si="14"/>
        <v>N/A</v>
      </c>
    </row>
    <row r="91" spans="1:12" x14ac:dyDescent="0.25">
      <c r="A91" s="46" t="s">
        <v>620</v>
      </c>
      <c r="B91" s="35" t="s">
        <v>213</v>
      </c>
      <c r="C91" s="36">
        <v>11</v>
      </c>
      <c r="D91" s="44" t="str">
        <f t="shared" si="11"/>
        <v>N/A</v>
      </c>
      <c r="E91" s="36">
        <v>0</v>
      </c>
      <c r="F91" s="44" t="str">
        <f t="shared" si="12"/>
        <v>N/A</v>
      </c>
      <c r="G91" s="36">
        <v>0</v>
      </c>
      <c r="H91" s="44" t="str">
        <f t="shared" si="13"/>
        <v>N/A</v>
      </c>
      <c r="I91" s="12">
        <v>-100</v>
      </c>
      <c r="J91" s="12" t="s">
        <v>1745</v>
      </c>
      <c r="K91" s="45" t="s">
        <v>736</v>
      </c>
      <c r="L91" s="9" t="str">
        <f t="shared" si="14"/>
        <v>N/A</v>
      </c>
    </row>
    <row r="92" spans="1:12" x14ac:dyDescent="0.25">
      <c r="A92" s="46" t="s">
        <v>1437</v>
      </c>
      <c r="B92" s="35" t="s">
        <v>213</v>
      </c>
      <c r="C92" s="47">
        <v>5251</v>
      </c>
      <c r="D92" s="44" t="str">
        <f t="shared" si="11"/>
        <v>N/A</v>
      </c>
      <c r="E92" s="47" t="s">
        <v>1745</v>
      </c>
      <c r="F92" s="44" t="str">
        <f t="shared" si="12"/>
        <v>N/A</v>
      </c>
      <c r="G92" s="47" t="s">
        <v>1745</v>
      </c>
      <c r="H92" s="44" t="str">
        <f t="shared" si="13"/>
        <v>N/A</v>
      </c>
      <c r="I92" s="12" t="s">
        <v>1745</v>
      </c>
      <c r="J92" s="12" t="s">
        <v>1745</v>
      </c>
      <c r="K92" s="45" t="s">
        <v>736</v>
      </c>
      <c r="L92" s="9" t="str">
        <f t="shared" si="14"/>
        <v>N/A</v>
      </c>
    </row>
    <row r="93" spans="1:12" ht="25" x14ac:dyDescent="0.25">
      <c r="A93" s="46" t="s">
        <v>621</v>
      </c>
      <c r="B93" s="35" t="s">
        <v>213</v>
      </c>
      <c r="C93" s="47">
        <v>5095</v>
      </c>
      <c r="D93" s="44" t="str">
        <f t="shared" si="11"/>
        <v>N/A</v>
      </c>
      <c r="E93" s="47">
        <v>7169</v>
      </c>
      <c r="F93" s="44" t="str">
        <f t="shared" si="12"/>
        <v>N/A</v>
      </c>
      <c r="G93" s="47">
        <v>1520</v>
      </c>
      <c r="H93" s="44" t="str">
        <f t="shared" si="13"/>
        <v>N/A</v>
      </c>
      <c r="I93" s="12">
        <v>40.71</v>
      </c>
      <c r="J93" s="12">
        <v>-78.8</v>
      </c>
      <c r="K93" s="45" t="s">
        <v>736</v>
      </c>
      <c r="L93" s="9" t="str">
        <f t="shared" si="14"/>
        <v>No</v>
      </c>
    </row>
    <row r="94" spans="1:12" x14ac:dyDescent="0.25">
      <c r="A94" s="49" t="s">
        <v>622</v>
      </c>
      <c r="B94" s="36" t="s">
        <v>213</v>
      </c>
      <c r="C94" s="36">
        <v>11</v>
      </c>
      <c r="D94" s="44" t="str">
        <f t="shared" si="11"/>
        <v>N/A</v>
      </c>
      <c r="E94" s="36">
        <v>16</v>
      </c>
      <c r="F94" s="44" t="str">
        <f t="shared" si="12"/>
        <v>N/A</v>
      </c>
      <c r="G94" s="36">
        <v>11</v>
      </c>
      <c r="H94" s="44" t="str">
        <f t="shared" si="13"/>
        <v>N/A</v>
      </c>
      <c r="I94" s="12">
        <v>77.78</v>
      </c>
      <c r="J94" s="12">
        <v>-62.5</v>
      </c>
      <c r="K94" s="50" t="s">
        <v>736</v>
      </c>
      <c r="L94" s="9" t="str">
        <f t="shared" si="14"/>
        <v>No</v>
      </c>
    </row>
    <row r="95" spans="1:12" x14ac:dyDescent="0.25">
      <c r="A95" s="46" t="s">
        <v>1438</v>
      </c>
      <c r="B95" s="35" t="s">
        <v>213</v>
      </c>
      <c r="C95" s="47">
        <v>566.11111111000002</v>
      </c>
      <c r="D95" s="44" t="str">
        <f t="shared" si="11"/>
        <v>N/A</v>
      </c>
      <c r="E95" s="47">
        <v>448.0625</v>
      </c>
      <c r="F95" s="44" t="str">
        <f t="shared" si="12"/>
        <v>N/A</v>
      </c>
      <c r="G95" s="47">
        <v>253.33333332999999</v>
      </c>
      <c r="H95" s="44" t="str">
        <f t="shared" si="13"/>
        <v>N/A</v>
      </c>
      <c r="I95" s="12">
        <v>-20.9</v>
      </c>
      <c r="J95" s="12">
        <v>-43.5</v>
      </c>
      <c r="K95" s="45" t="s">
        <v>736</v>
      </c>
      <c r="L95" s="9" t="str">
        <f t="shared" si="14"/>
        <v>No</v>
      </c>
    </row>
    <row r="96" spans="1:12" ht="25" x14ac:dyDescent="0.25">
      <c r="A96" s="46" t="s">
        <v>623</v>
      </c>
      <c r="B96" s="35" t="s">
        <v>213</v>
      </c>
      <c r="C96" s="47">
        <v>8543</v>
      </c>
      <c r="D96" s="44" t="str">
        <f t="shared" si="11"/>
        <v>N/A</v>
      </c>
      <c r="E96" s="47">
        <v>3517</v>
      </c>
      <c r="F96" s="44" t="str">
        <f t="shared" si="12"/>
        <v>N/A</v>
      </c>
      <c r="G96" s="47">
        <v>590</v>
      </c>
      <c r="H96" s="44" t="str">
        <f t="shared" si="13"/>
        <v>N/A</v>
      </c>
      <c r="I96" s="12">
        <v>-58.8</v>
      </c>
      <c r="J96" s="12">
        <v>-83.2</v>
      </c>
      <c r="K96" s="45" t="s">
        <v>736</v>
      </c>
      <c r="L96" s="9" t="str">
        <f t="shared" si="14"/>
        <v>No</v>
      </c>
    </row>
    <row r="97" spans="1:12" x14ac:dyDescent="0.25">
      <c r="A97" s="46" t="s">
        <v>624</v>
      </c>
      <c r="B97" s="35" t="s">
        <v>213</v>
      </c>
      <c r="C97" s="36">
        <v>23</v>
      </c>
      <c r="D97" s="44" t="str">
        <f t="shared" si="11"/>
        <v>N/A</v>
      </c>
      <c r="E97" s="36">
        <v>20</v>
      </c>
      <c r="F97" s="44" t="str">
        <f t="shared" si="12"/>
        <v>N/A</v>
      </c>
      <c r="G97" s="36">
        <v>11</v>
      </c>
      <c r="H97" s="44" t="str">
        <f t="shared" si="13"/>
        <v>N/A</v>
      </c>
      <c r="I97" s="12">
        <v>-13</v>
      </c>
      <c r="J97" s="12">
        <v>-70</v>
      </c>
      <c r="K97" s="45" t="s">
        <v>736</v>
      </c>
      <c r="L97" s="9" t="str">
        <f t="shared" si="14"/>
        <v>No</v>
      </c>
    </row>
    <row r="98" spans="1:12" x14ac:dyDescent="0.25">
      <c r="A98" s="46" t="s">
        <v>1439</v>
      </c>
      <c r="B98" s="35" t="s">
        <v>213</v>
      </c>
      <c r="C98" s="47">
        <v>371.43478261000001</v>
      </c>
      <c r="D98" s="44" t="str">
        <f t="shared" si="11"/>
        <v>N/A</v>
      </c>
      <c r="E98" s="47">
        <v>175.85</v>
      </c>
      <c r="F98" s="44" t="str">
        <f t="shared" si="12"/>
        <v>N/A</v>
      </c>
      <c r="G98" s="47">
        <v>98.333333332999999</v>
      </c>
      <c r="H98" s="44" t="str">
        <f t="shared" si="13"/>
        <v>N/A</v>
      </c>
      <c r="I98" s="12">
        <v>-52.7</v>
      </c>
      <c r="J98" s="12">
        <v>-44.1</v>
      </c>
      <c r="K98" s="45" t="s">
        <v>736</v>
      </c>
      <c r="L98" s="9" t="str">
        <f t="shared" si="14"/>
        <v>No</v>
      </c>
    </row>
    <row r="99" spans="1:12" ht="25" x14ac:dyDescent="0.25">
      <c r="A99" s="46" t="s">
        <v>625</v>
      </c>
      <c r="B99" s="35" t="s">
        <v>213</v>
      </c>
      <c r="C99" s="47">
        <v>0</v>
      </c>
      <c r="D99" s="44" t="str">
        <f t="shared" si="11"/>
        <v>N/A</v>
      </c>
      <c r="E99" s="47">
        <v>0</v>
      </c>
      <c r="F99" s="44" t="str">
        <f t="shared" si="12"/>
        <v>N/A</v>
      </c>
      <c r="G99" s="47">
        <v>0</v>
      </c>
      <c r="H99" s="44" t="str">
        <f t="shared" si="13"/>
        <v>N/A</v>
      </c>
      <c r="I99" s="12" t="s">
        <v>1745</v>
      </c>
      <c r="J99" s="12" t="s">
        <v>1745</v>
      </c>
      <c r="K99" s="45" t="s">
        <v>736</v>
      </c>
      <c r="L99" s="9" t="str">
        <f t="shared" si="14"/>
        <v>N/A</v>
      </c>
    </row>
    <row r="100" spans="1:12" x14ac:dyDescent="0.25">
      <c r="A100" s="46" t="s">
        <v>626</v>
      </c>
      <c r="B100" s="35" t="s">
        <v>213</v>
      </c>
      <c r="C100" s="36">
        <v>0</v>
      </c>
      <c r="D100" s="44" t="str">
        <f t="shared" si="11"/>
        <v>N/A</v>
      </c>
      <c r="E100" s="36">
        <v>0</v>
      </c>
      <c r="F100" s="44" t="str">
        <f t="shared" si="12"/>
        <v>N/A</v>
      </c>
      <c r="G100" s="36">
        <v>0</v>
      </c>
      <c r="H100" s="44" t="str">
        <f t="shared" si="13"/>
        <v>N/A</v>
      </c>
      <c r="I100" s="12" t="s">
        <v>1745</v>
      </c>
      <c r="J100" s="12" t="s">
        <v>1745</v>
      </c>
      <c r="K100" s="45" t="s">
        <v>736</v>
      </c>
      <c r="L100" s="9" t="str">
        <f t="shared" si="14"/>
        <v>N/A</v>
      </c>
    </row>
    <row r="101" spans="1:12" ht="25" x14ac:dyDescent="0.25">
      <c r="A101" s="46" t="s">
        <v>1440</v>
      </c>
      <c r="B101" s="35" t="s">
        <v>213</v>
      </c>
      <c r="C101" s="47" t="s">
        <v>1745</v>
      </c>
      <c r="D101" s="44" t="str">
        <f t="shared" si="11"/>
        <v>N/A</v>
      </c>
      <c r="E101" s="47" t="s">
        <v>1745</v>
      </c>
      <c r="F101" s="44" t="str">
        <f t="shared" si="12"/>
        <v>N/A</v>
      </c>
      <c r="G101" s="47" t="s">
        <v>1745</v>
      </c>
      <c r="H101" s="44" t="str">
        <f t="shared" si="13"/>
        <v>N/A</v>
      </c>
      <c r="I101" s="12" t="s">
        <v>1745</v>
      </c>
      <c r="J101" s="12" t="s">
        <v>1745</v>
      </c>
      <c r="K101" s="45" t="s">
        <v>736</v>
      </c>
      <c r="L101" s="9" t="str">
        <f t="shared" si="14"/>
        <v>N/A</v>
      </c>
    </row>
    <row r="102" spans="1:12" ht="25" x14ac:dyDescent="0.25">
      <c r="A102" s="46" t="s">
        <v>627</v>
      </c>
      <c r="B102" s="35" t="s">
        <v>213</v>
      </c>
      <c r="C102" s="47">
        <v>0</v>
      </c>
      <c r="D102" s="44" t="str">
        <f t="shared" si="11"/>
        <v>N/A</v>
      </c>
      <c r="E102" s="47">
        <v>0</v>
      </c>
      <c r="F102" s="44" t="str">
        <f t="shared" si="12"/>
        <v>N/A</v>
      </c>
      <c r="G102" s="47">
        <v>0</v>
      </c>
      <c r="H102" s="44" t="str">
        <f t="shared" si="13"/>
        <v>N/A</v>
      </c>
      <c r="I102" s="12" t="s">
        <v>1745</v>
      </c>
      <c r="J102" s="12" t="s">
        <v>1745</v>
      </c>
      <c r="K102" s="45" t="s">
        <v>736</v>
      </c>
      <c r="L102" s="9" t="str">
        <f t="shared" si="14"/>
        <v>N/A</v>
      </c>
    </row>
    <row r="103" spans="1:12" x14ac:dyDescent="0.25">
      <c r="A103" s="46" t="s">
        <v>628</v>
      </c>
      <c r="B103" s="35" t="s">
        <v>213</v>
      </c>
      <c r="C103" s="36">
        <v>0</v>
      </c>
      <c r="D103" s="44" t="str">
        <f t="shared" si="11"/>
        <v>N/A</v>
      </c>
      <c r="E103" s="36">
        <v>0</v>
      </c>
      <c r="F103" s="44" t="str">
        <f t="shared" si="12"/>
        <v>N/A</v>
      </c>
      <c r="G103" s="36">
        <v>0</v>
      </c>
      <c r="H103" s="44" t="str">
        <f t="shared" si="13"/>
        <v>N/A</v>
      </c>
      <c r="I103" s="12" t="s">
        <v>1745</v>
      </c>
      <c r="J103" s="12" t="s">
        <v>1745</v>
      </c>
      <c r="K103" s="45" t="s">
        <v>736</v>
      </c>
      <c r="L103" s="9" t="str">
        <f t="shared" si="14"/>
        <v>N/A</v>
      </c>
    </row>
    <row r="104" spans="1:12" ht="25" x14ac:dyDescent="0.25">
      <c r="A104" s="46" t="s">
        <v>1441</v>
      </c>
      <c r="B104" s="35" t="s">
        <v>213</v>
      </c>
      <c r="C104" s="47" t="s">
        <v>1745</v>
      </c>
      <c r="D104" s="44" t="str">
        <f t="shared" si="11"/>
        <v>N/A</v>
      </c>
      <c r="E104" s="47" t="s">
        <v>1745</v>
      </c>
      <c r="F104" s="44" t="str">
        <f t="shared" si="12"/>
        <v>N/A</v>
      </c>
      <c r="G104" s="47" t="s">
        <v>1745</v>
      </c>
      <c r="H104" s="44" t="str">
        <f t="shared" si="13"/>
        <v>N/A</v>
      </c>
      <c r="I104" s="12" t="s">
        <v>1745</v>
      </c>
      <c r="J104" s="12" t="s">
        <v>1745</v>
      </c>
      <c r="K104" s="45" t="s">
        <v>736</v>
      </c>
      <c r="L104" s="9" t="str">
        <f t="shared" si="14"/>
        <v>N/A</v>
      </c>
    </row>
    <row r="105" spans="1:12" ht="25" x14ac:dyDescent="0.25">
      <c r="A105" s="46" t="s">
        <v>629</v>
      </c>
      <c r="B105" s="35" t="s">
        <v>213</v>
      </c>
      <c r="C105" s="47">
        <v>0</v>
      </c>
      <c r="D105" s="44" t="str">
        <f t="shared" si="11"/>
        <v>N/A</v>
      </c>
      <c r="E105" s="47">
        <v>0</v>
      </c>
      <c r="F105" s="44" t="str">
        <f t="shared" si="12"/>
        <v>N/A</v>
      </c>
      <c r="G105" s="47">
        <v>4</v>
      </c>
      <c r="H105" s="44" t="str">
        <f t="shared" si="13"/>
        <v>N/A</v>
      </c>
      <c r="I105" s="12" t="s">
        <v>1745</v>
      </c>
      <c r="J105" s="12" t="s">
        <v>1745</v>
      </c>
      <c r="K105" s="45" t="s">
        <v>736</v>
      </c>
      <c r="L105" s="9" t="str">
        <f t="shared" si="14"/>
        <v>N/A</v>
      </c>
    </row>
    <row r="106" spans="1:12" x14ac:dyDescent="0.25">
      <c r="A106" s="46" t="s">
        <v>630</v>
      </c>
      <c r="B106" s="35" t="s">
        <v>213</v>
      </c>
      <c r="C106" s="36">
        <v>0</v>
      </c>
      <c r="D106" s="44" t="str">
        <f t="shared" si="11"/>
        <v>N/A</v>
      </c>
      <c r="E106" s="36">
        <v>0</v>
      </c>
      <c r="F106" s="44" t="str">
        <f t="shared" si="12"/>
        <v>N/A</v>
      </c>
      <c r="G106" s="36">
        <v>11</v>
      </c>
      <c r="H106" s="44" t="str">
        <f t="shared" si="13"/>
        <v>N/A</v>
      </c>
      <c r="I106" s="12" t="s">
        <v>1745</v>
      </c>
      <c r="J106" s="12" t="s">
        <v>1745</v>
      </c>
      <c r="K106" s="45" t="s">
        <v>736</v>
      </c>
      <c r="L106" s="9" t="str">
        <f t="shared" si="14"/>
        <v>N/A</v>
      </c>
    </row>
    <row r="107" spans="1:12" ht="25" x14ac:dyDescent="0.25">
      <c r="A107" s="46" t="s">
        <v>1442</v>
      </c>
      <c r="B107" s="35" t="s">
        <v>213</v>
      </c>
      <c r="C107" s="47" t="s">
        <v>1745</v>
      </c>
      <c r="D107" s="44" t="str">
        <f t="shared" si="11"/>
        <v>N/A</v>
      </c>
      <c r="E107" s="47" t="s">
        <v>1745</v>
      </c>
      <c r="F107" s="44" t="str">
        <f t="shared" si="12"/>
        <v>N/A</v>
      </c>
      <c r="G107" s="47">
        <v>4</v>
      </c>
      <c r="H107" s="44" t="str">
        <f t="shared" si="13"/>
        <v>N/A</v>
      </c>
      <c r="I107" s="12" t="s">
        <v>1745</v>
      </c>
      <c r="J107" s="12" t="s">
        <v>1745</v>
      </c>
      <c r="K107" s="45" t="s">
        <v>736</v>
      </c>
      <c r="L107" s="9" t="str">
        <f t="shared" si="14"/>
        <v>N/A</v>
      </c>
    </row>
    <row r="108" spans="1:12" ht="25" x14ac:dyDescent="0.25">
      <c r="A108" s="46" t="s">
        <v>631</v>
      </c>
      <c r="B108" s="35" t="s">
        <v>213</v>
      </c>
      <c r="C108" s="47">
        <v>16</v>
      </c>
      <c r="D108" s="44" t="str">
        <f t="shared" si="11"/>
        <v>N/A</v>
      </c>
      <c r="E108" s="47">
        <v>0</v>
      </c>
      <c r="F108" s="44" t="str">
        <f t="shared" si="12"/>
        <v>N/A</v>
      </c>
      <c r="G108" s="47">
        <v>0</v>
      </c>
      <c r="H108" s="44" t="str">
        <f t="shared" si="13"/>
        <v>N/A</v>
      </c>
      <c r="I108" s="12">
        <v>-100</v>
      </c>
      <c r="J108" s="12" t="s">
        <v>1745</v>
      </c>
      <c r="K108" s="45" t="s">
        <v>736</v>
      </c>
      <c r="L108" s="9" t="str">
        <f t="shared" si="14"/>
        <v>N/A</v>
      </c>
    </row>
    <row r="109" spans="1:12" x14ac:dyDescent="0.25">
      <c r="A109" s="46" t="s">
        <v>632</v>
      </c>
      <c r="B109" s="35" t="s">
        <v>213</v>
      </c>
      <c r="C109" s="36">
        <v>11</v>
      </c>
      <c r="D109" s="44" t="str">
        <f t="shared" si="11"/>
        <v>N/A</v>
      </c>
      <c r="E109" s="36">
        <v>0</v>
      </c>
      <c r="F109" s="44" t="str">
        <f t="shared" si="12"/>
        <v>N/A</v>
      </c>
      <c r="G109" s="36">
        <v>0</v>
      </c>
      <c r="H109" s="44" t="str">
        <f t="shared" si="13"/>
        <v>N/A</v>
      </c>
      <c r="I109" s="12">
        <v>-100</v>
      </c>
      <c r="J109" s="12" t="s">
        <v>1745</v>
      </c>
      <c r="K109" s="45" t="s">
        <v>736</v>
      </c>
      <c r="L109" s="9" t="str">
        <f t="shared" si="14"/>
        <v>N/A</v>
      </c>
    </row>
    <row r="110" spans="1:12" ht="25" x14ac:dyDescent="0.25">
      <c r="A110" s="46" t="s">
        <v>1443</v>
      </c>
      <c r="B110" s="35" t="s">
        <v>213</v>
      </c>
      <c r="C110" s="47">
        <v>16</v>
      </c>
      <c r="D110" s="44" t="str">
        <f t="shared" si="11"/>
        <v>N/A</v>
      </c>
      <c r="E110" s="47" t="s">
        <v>1745</v>
      </c>
      <c r="F110" s="44" t="str">
        <f t="shared" si="12"/>
        <v>N/A</v>
      </c>
      <c r="G110" s="47" t="s">
        <v>1745</v>
      </c>
      <c r="H110" s="44" t="str">
        <f t="shared" si="13"/>
        <v>N/A</v>
      </c>
      <c r="I110" s="12" t="s">
        <v>1745</v>
      </c>
      <c r="J110" s="12" t="s">
        <v>1745</v>
      </c>
      <c r="K110" s="45" t="s">
        <v>736</v>
      </c>
      <c r="L110" s="9" t="str">
        <f t="shared" si="14"/>
        <v>N/A</v>
      </c>
    </row>
    <row r="111" spans="1:12" x14ac:dyDescent="0.25">
      <c r="A111" s="46" t="s">
        <v>633</v>
      </c>
      <c r="B111" s="35" t="s">
        <v>213</v>
      </c>
      <c r="C111" s="47">
        <v>6909</v>
      </c>
      <c r="D111" s="44" t="str">
        <f t="shared" si="11"/>
        <v>N/A</v>
      </c>
      <c r="E111" s="47">
        <v>56912</v>
      </c>
      <c r="F111" s="44" t="str">
        <f t="shared" si="12"/>
        <v>N/A</v>
      </c>
      <c r="G111" s="47">
        <v>7935</v>
      </c>
      <c r="H111" s="44" t="str">
        <f t="shared" si="13"/>
        <v>N/A</v>
      </c>
      <c r="I111" s="12">
        <v>723.7</v>
      </c>
      <c r="J111" s="12">
        <v>-86.1</v>
      </c>
      <c r="K111" s="45" t="s">
        <v>736</v>
      </c>
      <c r="L111" s="9" t="str">
        <f t="shared" si="14"/>
        <v>No</v>
      </c>
    </row>
    <row r="112" spans="1:12" x14ac:dyDescent="0.25">
      <c r="A112" s="46" t="s">
        <v>634</v>
      </c>
      <c r="B112" s="35" t="s">
        <v>213</v>
      </c>
      <c r="C112" s="36">
        <v>11</v>
      </c>
      <c r="D112" s="44" t="str">
        <f t="shared" si="11"/>
        <v>N/A</v>
      </c>
      <c r="E112" s="36">
        <v>11</v>
      </c>
      <c r="F112" s="44" t="str">
        <f t="shared" si="12"/>
        <v>N/A</v>
      </c>
      <c r="G112" s="36">
        <v>11</v>
      </c>
      <c r="H112" s="44" t="str">
        <f t="shared" si="13"/>
        <v>N/A</v>
      </c>
      <c r="I112" s="12">
        <v>50</v>
      </c>
      <c r="J112" s="12">
        <v>-33.299999999999997</v>
      </c>
      <c r="K112" s="45" t="s">
        <v>736</v>
      </c>
      <c r="L112" s="9" t="str">
        <f t="shared" si="14"/>
        <v>No</v>
      </c>
    </row>
    <row r="113" spans="1:12" x14ac:dyDescent="0.25">
      <c r="A113" s="46" t="s">
        <v>1444</v>
      </c>
      <c r="B113" s="35" t="s">
        <v>213</v>
      </c>
      <c r="C113" s="47">
        <v>3454.5</v>
      </c>
      <c r="D113" s="44" t="str">
        <f t="shared" si="11"/>
        <v>N/A</v>
      </c>
      <c r="E113" s="47">
        <v>18970.666667000001</v>
      </c>
      <c r="F113" s="44" t="str">
        <f t="shared" si="12"/>
        <v>N/A</v>
      </c>
      <c r="G113" s="47">
        <v>3967.5</v>
      </c>
      <c r="H113" s="44" t="str">
        <f t="shared" si="13"/>
        <v>N/A</v>
      </c>
      <c r="I113" s="12">
        <v>449.2</v>
      </c>
      <c r="J113" s="12">
        <v>-79.099999999999994</v>
      </c>
      <c r="K113" s="45" t="s">
        <v>736</v>
      </c>
      <c r="L113" s="9" t="str">
        <f t="shared" si="14"/>
        <v>No</v>
      </c>
    </row>
    <row r="114" spans="1:12" ht="25" x14ac:dyDescent="0.25">
      <c r="A114" s="46" t="s">
        <v>635</v>
      </c>
      <c r="B114" s="35" t="s">
        <v>213</v>
      </c>
      <c r="C114" s="47">
        <v>158</v>
      </c>
      <c r="D114" s="44" t="str">
        <f t="shared" si="11"/>
        <v>N/A</v>
      </c>
      <c r="E114" s="47">
        <v>14</v>
      </c>
      <c r="F114" s="44" t="str">
        <f t="shared" si="12"/>
        <v>N/A</v>
      </c>
      <c r="G114" s="47">
        <v>128</v>
      </c>
      <c r="H114" s="44" t="str">
        <f t="shared" si="13"/>
        <v>N/A</v>
      </c>
      <c r="I114" s="12">
        <v>-91.1</v>
      </c>
      <c r="J114" s="12">
        <v>814.3</v>
      </c>
      <c r="K114" s="45" t="s">
        <v>736</v>
      </c>
      <c r="L114" s="9" t="str">
        <f>IF(J114="Div by 0", "N/A", IF(OR(J114="N/A",K114="N/A"),"N/A", IF(J114&gt;VALUE(MID(K114,1,2)), "No", IF(J114&lt;-1*VALUE(MID(K114,1,2)), "No", "Yes"))))</f>
        <v>No</v>
      </c>
    </row>
    <row r="115" spans="1:12" x14ac:dyDescent="0.25">
      <c r="A115" s="46" t="s">
        <v>636</v>
      </c>
      <c r="B115" s="35" t="s">
        <v>213</v>
      </c>
      <c r="C115" s="36">
        <v>11</v>
      </c>
      <c r="D115" s="44" t="str">
        <f t="shared" si="11"/>
        <v>N/A</v>
      </c>
      <c r="E115" s="36">
        <v>11</v>
      </c>
      <c r="F115" s="44" t="str">
        <f t="shared" si="12"/>
        <v>N/A</v>
      </c>
      <c r="G115" s="36">
        <v>11</v>
      </c>
      <c r="H115" s="44" t="str">
        <f t="shared" si="13"/>
        <v>N/A</v>
      </c>
      <c r="I115" s="12">
        <v>100</v>
      </c>
      <c r="J115" s="12">
        <v>0</v>
      </c>
      <c r="K115" s="45" t="s">
        <v>736</v>
      </c>
      <c r="L115" s="9" t="str">
        <f t="shared" ref="L115:L119" si="15">IF(J115="Div by 0", "N/A", IF(OR(J115="N/A",K115="N/A"),"N/A", IF(J115&gt;VALUE(MID(K115,1,2)), "No", IF(J115&lt;-1*VALUE(MID(K115,1,2)), "No", "Yes"))))</f>
        <v>Yes</v>
      </c>
    </row>
    <row r="116" spans="1:12" ht="25" x14ac:dyDescent="0.25">
      <c r="A116" s="46" t="s">
        <v>1445</v>
      </c>
      <c r="B116" s="35" t="s">
        <v>213</v>
      </c>
      <c r="C116" s="47">
        <v>158</v>
      </c>
      <c r="D116" s="44" t="str">
        <f t="shared" si="11"/>
        <v>N/A</v>
      </c>
      <c r="E116" s="47">
        <v>7</v>
      </c>
      <c r="F116" s="44" t="str">
        <f t="shared" si="12"/>
        <v>N/A</v>
      </c>
      <c r="G116" s="47">
        <v>64</v>
      </c>
      <c r="H116" s="44" t="str">
        <f t="shared" si="13"/>
        <v>N/A</v>
      </c>
      <c r="I116" s="12">
        <v>-95.6</v>
      </c>
      <c r="J116" s="12">
        <v>814.3</v>
      </c>
      <c r="K116" s="45" t="s">
        <v>736</v>
      </c>
      <c r="L116" s="9" t="str">
        <f t="shared" si="15"/>
        <v>No</v>
      </c>
    </row>
    <row r="117" spans="1:12" ht="25" x14ac:dyDescent="0.25">
      <c r="A117" s="46" t="s">
        <v>637</v>
      </c>
      <c r="B117" s="35" t="s">
        <v>213</v>
      </c>
      <c r="C117" s="47">
        <v>0</v>
      </c>
      <c r="D117" s="44" t="str">
        <f t="shared" si="11"/>
        <v>N/A</v>
      </c>
      <c r="E117" s="47">
        <v>0</v>
      </c>
      <c r="F117" s="44" t="str">
        <f t="shared" si="12"/>
        <v>N/A</v>
      </c>
      <c r="G117" s="47">
        <v>0</v>
      </c>
      <c r="H117" s="44" t="str">
        <f t="shared" si="13"/>
        <v>N/A</v>
      </c>
      <c r="I117" s="12" t="s">
        <v>1745</v>
      </c>
      <c r="J117" s="12" t="s">
        <v>1745</v>
      </c>
      <c r="K117" s="45" t="s">
        <v>736</v>
      </c>
      <c r="L117" s="9" t="str">
        <f t="shared" si="15"/>
        <v>N/A</v>
      </c>
    </row>
    <row r="118" spans="1:12" x14ac:dyDescent="0.25">
      <c r="A118" s="46" t="s">
        <v>638</v>
      </c>
      <c r="B118" s="35" t="s">
        <v>213</v>
      </c>
      <c r="C118" s="36">
        <v>0</v>
      </c>
      <c r="D118" s="44" t="str">
        <f t="shared" si="11"/>
        <v>N/A</v>
      </c>
      <c r="E118" s="36">
        <v>0</v>
      </c>
      <c r="F118" s="44" t="str">
        <f t="shared" si="12"/>
        <v>N/A</v>
      </c>
      <c r="G118" s="36">
        <v>0</v>
      </c>
      <c r="H118" s="44" t="str">
        <f t="shared" si="13"/>
        <v>N/A</v>
      </c>
      <c r="I118" s="12" t="s">
        <v>1745</v>
      </c>
      <c r="J118" s="12" t="s">
        <v>1745</v>
      </c>
      <c r="K118" s="45" t="s">
        <v>736</v>
      </c>
      <c r="L118" s="9" t="str">
        <f t="shared" si="15"/>
        <v>N/A</v>
      </c>
    </row>
    <row r="119" spans="1:12" ht="25" x14ac:dyDescent="0.25">
      <c r="A119" s="46" t="s">
        <v>1446</v>
      </c>
      <c r="B119" s="35" t="s">
        <v>213</v>
      </c>
      <c r="C119" s="47" t="s">
        <v>1745</v>
      </c>
      <c r="D119" s="44" t="str">
        <f t="shared" si="11"/>
        <v>N/A</v>
      </c>
      <c r="E119" s="47" t="s">
        <v>1745</v>
      </c>
      <c r="F119" s="44" t="str">
        <f t="shared" si="12"/>
        <v>N/A</v>
      </c>
      <c r="G119" s="47" t="s">
        <v>1745</v>
      </c>
      <c r="H119" s="44" t="str">
        <f t="shared" si="13"/>
        <v>N/A</v>
      </c>
      <c r="I119" s="12" t="s">
        <v>1745</v>
      </c>
      <c r="J119" s="12" t="s">
        <v>1745</v>
      </c>
      <c r="K119" s="45" t="s">
        <v>736</v>
      </c>
      <c r="L119" s="9" t="str">
        <f t="shared" si="15"/>
        <v>N/A</v>
      </c>
    </row>
    <row r="120" spans="1:12" ht="25" x14ac:dyDescent="0.25">
      <c r="A120" s="46" t="s">
        <v>639</v>
      </c>
      <c r="B120" s="35" t="s">
        <v>213</v>
      </c>
      <c r="C120" s="47">
        <v>618</v>
      </c>
      <c r="D120" s="44" t="str">
        <f t="shared" si="11"/>
        <v>N/A</v>
      </c>
      <c r="E120" s="47">
        <v>9</v>
      </c>
      <c r="F120" s="44" t="str">
        <f t="shared" si="12"/>
        <v>N/A</v>
      </c>
      <c r="G120" s="47">
        <v>256</v>
      </c>
      <c r="H120" s="44" t="str">
        <f t="shared" si="13"/>
        <v>N/A</v>
      </c>
      <c r="I120" s="12">
        <v>-98.5</v>
      </c>
      <c r="J120" s="12">
        <v>2744</v>
      </c>
      <c r="K120" s="45" t="s">
        <v>736</v>
      </c>
      <c r="L120" s="9" t="str">
        <f t="shared" ref="L120:L131" si="16">IF(J120="Div by 0", "N/A", IF(K120="N/A","N/A", IF(J120&gt;VALUE(MID(K120,1,2)), "No", IF(J120&lt;-1*VALUE(MID(K120,1,2)), "No", "Yes"))))</f>
        <v>No</v>
      </c>
    </row>
    <row r="121" spans="1:12" x14ac:dyDescent="0.25">
      <c r="A121" s="46" t="s">
        <v>640</v>
      </c>
      <c r="B121" s="35" t="s">
        <v>213</v>
      </c>
      <c r="C121" s="36">
        <v>11</v>
      </c>
      <c r="D121" s="44" t="str">
        <f t="shared" si="11"/>
        <v>N/A</v>
      </c>
      <c r="E121" s="36">
        <v>11</v>
      </c>
      <c r="F121" s="44" t="str">
        <f t="shared" si="12"/>
        <v>N/A</v>
      </c>
      <c r="G121" s="36">
        <v>11</v>
      </c>
      <c r="H121" s="44" t="str">
        <f t="shared" si="13"/>
        <v>N/A</v>
      </c>
      <c r="I121" s="12">
        <v>-88.9</v>
      </c>
      <c r="J121" s="12">
        <v>100</v>
      </c>
      <c r="K121" s="45" t="s">
        <v>736</v>
      </c>
      <c r="L121" s="9" t="str">
        <f t="shared" si="16"/>
        <v>No</v>
      </c>
    </row>
    <row r="122" spans="1:12" ht="25" x14ac:dyDescent="0.25">
      <c r="A122" s="46" t="s">
        <v>1447</v>
      </c>
      <c r="B122" s="35" t="s">
        <v>213</v>
      </c>
      <c r="C122" s="47">
        <v>68.666666667000001</v>
      </c>
      <c r="D122" s="44" t="str">
        <f t="shared" si="11"/>
        <v>N/A</v>
      </c>
      <c r="E122" s="47">
        <v>9</v>
      </c>
      <c r="F122" s="44" t="str">
        <f t="shared" si="12"/>
        <v>N/A</v>
      </c>
      <c r="G122" s="47">
        <v>128</v>
      </c>
      <c r="H122" s="44" t="str">
        <f t="shared" si="13"/>
        <v>N/A</v>
      </c>
      <c r="I122" s="12">
        <v>-86.9</v>
      </c>
      <c r="J122" s="12">
        <v>1322</v>
      </c>
      <c r="K122" s="45" t="s">
        <v>736</v>
      </c>
      <c r="L122" s="9" t="str">
        <f t="shared" si="16"/>
        <v>No</v>
      </c>
    </row>
    <row r="123" spans="1:12" ht="25" x14ac:dyDescent="0.25">
      <c r="A123" s="46" t="s">
        <v>641</v>
      </c>
      <c r="B123" s="35" t="s">
        <v>213</v>
      </c>
      <c r="C123" s="47">
        <v>0</v>
      </c>
      <c r="D123" s="44" t="str">
        <f t="shared" ref="D123:D131" si="17">IF($B123="N/A","N/A",IF(C123&gt;10,"No",IF(C123&lt;-10,"No","Yes")))</f>
        <v>N/A</v>
      </c>
      <c r="E123" s="47">
        <v>0</v>
      </c>
      <c r="F123" s="44" t="str">
        <f t="shared" ref="F123:F131" si="18">IF($B123="N/A","N/A",IF(E123&gt;10,"No",IF(E123&lt;-10,"No","Yes")))</f>
        <v>N/A</v>
      </c>
      <c r="G123" s="47">
        <v>0</v>
      </c>
      <c r="H123" s="44" t="str">
        <f t="shared" ref="H123:H131" si="19">IF($B123="N/A","N/A",IF(G123&gt;10,"No",IF(G123&lt;-10,"No","Yes")))</f>
        <v>N/A</v>
      </c>
      <c r="I123" s="12" t="s">
        <v>1745</v>
      </c>
      <c r="J123" s="12" t="s">
        <v>1745</v>
      </c>
      <c r="K123" s="45" t="s">
        <v>736</v>
      </c>
      <c r="L123" s="9" t="str">
        <f t="shared" si="16"/>
        <v>N/A</v>
      </c>
    </row>
    <row r="124" spans="1:12" x14ac:dyDescent="0.25">
      <c r="A124" s="46" t="s">
        <v>642</v>
      </c>
      <c r="B124" s="35" t="s">
        <v>213</v>
      </c>
      <c r="C124" s="36">
        <v>0</v>
      </c>
      <c r="D124" s="44" t="str">
        <f t="shared" si="17"/>
        <v>N/A</v>
      </c>
      <c r="E124" s="36">
        <v>0</v>
      </c>
      <c r="F124" s="44" t="str">
        <f t="shared" si="18"/>
        <v>N/A</v>
      </c>
      <c r="G124" s="36">
        <v>0</v>
      </c>
      <c r="H124" s="44" t="str">
        <f t="shared" si="19"/>
        <v>N/A</v>
      </c>
      <c r="I124" s="12" t="s">
        <v>1745</v>
      </c>
      <c r="J124" s="12" t="s">
        <v>1745</v>
      </c>
      <c r="K124" s="45" t="s">
        <v>736</v>
      </c>
      <c r="L124" s="9" t="str">
        <f t="shared" si="16"/>
        <v>N/A</v>
      </c>
    </row>
    <row r="125" spans="1:12" ht="25" x14ac:dyDescent="0.25">
      <c r="A125" s="46" t="s">
        <v>1448</v>
      </c>
      <c r="B125" s="35" t="s">
        <v>213</v>
      </c>
      <c r="C125" s="47" t="s">
        <v>1745</v>
      </c>
      <c r="D125" s="44" t="str">
        <f t="shared" si="17"/>
        <v>N/A</v>
      </c>
      <c r="E125" s="47" t="s">
        <v>1745</v>
      </c>
      <c r="F125" s="44" t="str">
        <f t="shared" si="18"/>
        <v>N/A</v>
      </c>
      <c r="G125" s="47" t="s">
        <v>1745</v>
      </c>
      <c r="H125" s="44" t="str">
        <f t="shared" si="19"/>
        <v>N/A</v>
      </c>
      <c r="I125" s="12" t="s">
        <v>1745</v>
      </c>
      <c r="J125" s="12" t="s">
        <v>1745</v>
      </c>
      <c r="K125" s="45" t="s">
        <v>736</v>
      </c>
      <c r="L125" s="9" t="str">
        <f t="shared" si="16"/>
        <v>N/A</v>
      </c>
    </row>
    <row r="126" spans="1:12" ht="25" x14ac:dyDescent="0.25">
      <c r="A126" s="46" t="s">
        <v>643</v>
      </c>
      <c r="B126" s="35" t="s">
        <v>213</v>
      </c>
      <c r="C126" s="47">
        <v>2286</v>
      </c>
      <c r="D126" s="44" t="str">
        <f t="shared" si="17"/>
        <v>N/A</v>
      </c>
      <c r="E126" s="47">
        <v>9003</v>
      </c>
      <c r="F126" s="44" t="str">
        <f t="shared" si="18"/>
        <v>N/A</v>
      </c>
      <c r="G126" s="47">
        <v>690</v>
      </c>
      <c r="H126" s="44" t="str">
        <f t="shared" si="19"/>
        <v>N/A</v>
      </c>
      <c r="I126" s="12">
        <v>293.8</v>
      </c>
      <c r="J126" s="12">
        <v>-92.3</v>
      </c>
      <c r="K126" s="45" t="s">
        <v>736</v>
      </c>
      <c r="L126" s="9" t="str">
        <f t="shared" si="16"/>
        <v>No</v>
      </c>
    </row>
    <row r="127" spans="1:12" x14ac:dyDescent="0.25">
      <c r="A127" s="46" t="s">
        <v>644</v>
      </c>
      <c r="B127" s="35" t="s">
        <v>213</v>
      </c>
      <c r="C127" s="36">
        <v>11</v>
      </c>
      <c r="D127" s="44" t="str">
        <f t="shared" si="17"/>
        <v>N/A</v>
      </c>
      <c r="E127" s="36">
        <v>11</v>
      </c>
      <c r="F127" s="44" t="str">
        <f t="shared" si="18"/>
        <v>N/A</v>
      </c>
      <c r="G127" s="36">
        <v>11</v>
      </c>
      <c r="H127" s="44" t="str">
        <f t="shared" si="19"/>
        <v>N/A</v>
      </c>
      <c r="I127" s="12">
        <v>14.29</v>
      </c>
      <c r="J127" s="12">
        <v>-62.5</v>
      </c>
      <c r="K127" s="45" t="s">
        <v>736</v>
      </c>
      <c r="L127" s="9" t="str">
        <f t="shared" si="16"/>
        <v>No</v>
      </c>
    </row>
    <row r="128" spans="1:12" x14ac:dyDescent="0.25">
      <c r="A128" s="46" t="s">
        <v>1449</v>
      </c>
      <c r="B128" s="35" t="s">
        <v>213</v>
      </c>
      <c r="C128" s="47">
        <v>326.57142857000002</v>
      </c>
      <c r="D128" s="44" t="str">
        <f t="shared" si="17"/>
        <v>N/A</v>
      </c>
      <c r="E128" s="47">
        <v>1125.375</v>
      </c>
      <c r="F128" s="44" t="str">
        <f t="shared" si="18"/>
        <v>N/A</v>
      </c>
      <c r="G128" s="47">
        <v>230</v>
      </c>
      <c r="H128" s="44" t="str">
        <f t="shared" si="19"/>
        <v>N/A</v>
      </c>
      <c r="I128" s="12">
        <v>244.6</v>
      </c>
      <c r="J128" s="12">
        <v>-79.599999999999994</v>
      </c>
      <c r="K128" s="45" t="s">
        <v>736</v>
      </c>
      <c r="L128" s="9" t="str">
        <f t="shared" si="16"/>
        <v>No</v>
      </c>
    </row>
    <row r="129" spans="1:12" ht="25" x14ac:dyDescent="0.25">
      <c r="A129" s="46" t="s">
        <v>645</v>
      </c>
      <c r="B129" s="35" t="s">
        <v>213</v>
      </c>
      <c r="C129" s="47">
        <v>0</v>
      </c>
      <c r="D129" s="44" t="str">
        <f t="shared" si="17"/>
        <v>N/A</v>
      </c>
      <c r="E129" s="47">
        <v>0</v>
      </c>
      <c r="F129" s="44" t="str">
        <f t="shared" si="18"/>
        <v>N/A</v>
      </c>
      <c r="G129" s="47">
        <v>0</v>
      </c>
      <c r="H129" s="44" t="str">
        <f t="shared" si="19"/>
        <v>N/A</v>
      </c>
      <c r="I129" s="12" t="s">
        <v>1745</v>
      </c>
      <c r="J129" s="12" t="s">
        <v>1745</v>
      </c>
      <c r="K129" s="45" t="s">
        <v>736</v>
      </c>
      <c r="L129" s="9" t="str">
        <f t="shared" si="16"/>
        <v>N/A</v>
      </c>
    </row>
    <row r="130" spans="1:12" x14ac:dyDescent="0.25">
      <c r="A130" s="46" t="s">
        <v>646</v>
      </c>
      <c r="B130" s="35" t="s">
        <v>213</v>
      </c>
      <c r="C130" s="36">
        <v>0</v>
      </c>
      <c r="D130" s="44" t="str">
        <f t="shared" si="17"/>
        <v>N/A</v>
      </c>
      <c r="E130" s="36">
        <v>0</v>
      </c>
      <c r="F130" s="44" t="str">
        <f t="shared" si="18"/>
        <v>N/A</v>
      </c>
      <c r="G130" s="36">
        <v>0</v>
      </c>
      <c r="H130" s="44" t="str">
        <f t="shared" si="19"/>
        <v>N/A</v>
      </c>
      <c r="I130" s="12" t="s">
        <v>1745</v>
      </c>
      <c r="J130" s="12" t="s">
        <v>1745</v>
      </c>
      <c r="K130" s="45" t="s">
        <v>736</v>
      </c>
      <c r="L130" s="9" t="str">
        <f t="shared" si="16"/>
        <v>N/A</v>
      </c>
    </row>
    <row r="131" spans="1:12" x14ac:dyDescent="0.25">
      <c r="A131" s="46" t="s">
        <v>1450</v>
      </c>
      <c r="B131" s="35" t="s">
        <v>213</v>
      </c>
      <c r="C131" s="47" t="s">
        <v>1745</v>
      </c>
      <c r="D131" s="44" t="str">
        <f t="shared" si="17"/>
        <v>N/A</v>
      </c>
      <c r="E131" s="47" t="s">
        <v>1745</v>
      </c>
      <c r="F131" s="44" t="str">
        <f t="shared" si="18"/>
        <v>N/A</v>
      </c>
      <c r="G131" s="47" t="s">
        <v>1745</v>
      </c>
      <c r="H131" s="44" t="str">
        <f t="shared" si="19"/>
        <v>N/A</v>
      </c>
      <c r="I131" s="12" t="s">
        <v>1745</v>
      </c>
      <c r="J131" s="12" t="s">
        <v>1745</v>
      </c>
      <c r="K131" s="45" t="s">
        <v>736</v>
      </c>
      <c r="L131" s="9" t="str">
        <f t="shared" si="16"/>
        <v>N/A</v>
      </c>
    </row>
    <row r="132" spans="1:12" x14ac:dyDescent="0.25">
      <c r="A132" s="46" t="s">
        <v>1451</v>
      </c>
      <c r="B132" s="35" t="s">
        <v>213</v>
      </c>
      <c r="C132" s="47">
        <v>375.57619047999998</v>
      </c>
      <c r="D132" s="44" t="str">
        <f t="shared" ref="D132:D143" si="20">IF($B132="N/A","N/A",IF(C132&gt;10,"No",IF(C132&lt;-10,"No","Yes")))</f>
        <v>N/A</v>
      </c>
      <c r="E132" s="47">
        <v>127.07027026999999</v>
      </c>
      <c r="F132" s="44" t="str">
        <f t="shared" ref="F132:F143" si="21">IF($B132="N/A","N/A",IF(E132&gt;10,"No",IF(E132&lt;-10,"No","Yes")))</f>
        <v>N/A</v>
      </c>
      <c r="G132" s="47">
        <v>71.451219511999994</v>
      </c>
      <c r="H132" s="44" t="str">
        <f t="shared" ref="H132:H143" si="22">IF($B132="N/A","N/A",IF(G132&gt;10,"No",IF(G132&lt;-10,"No","Yes")))</f>
        <v>N/A</v>
      </c>
      <c r="I132" s="12">
        <v>-66.2</v>
      </c>
      <c r="J132" s="12">
        <v>-43.8</v>
      </c>
      <c r="K132" s="45" t="s">
        <v>736</v>
      </c>
      <c r="L132" s="9" t="str">
        <f t="shared" ref="L132:L143" si="23">IF(J132="Div by 0", "N/A", IF(K132="N/A","N/A", IF(J132&gt;VALUE(MID(K132,1,2)), "No", IF(J132&lt;-1*VALUE(MID(K132,1,2)), "No", "Yes"))))</f>
        <v>No</v>
      </c>
    </row>
    <row r="133" spans="1:12" x14ac:dyDescent="0.25">
      <c r="A133" s="46" t="s">
        <v>1452</v>
      </c>
      <c r="B133" s="35" t="s">
        <v>213</v>
      </c>
      <c r="C133" s="47">
        <v>595.06542056000001</v>
      </c>
      <c r="D133" s="44" t="str">
        <f t="shared" si="20"/>
        <v>N/A</v>
      </c>
      <c r="E133" s="47">
        <v>166.65979381</v>
      </c>
      <c r="F133" s="44" t="str">
        <f t="shared" si="21"/>
        <v>N/A</v>
      </c>
      <c r="G133" s="47">
        <v>41.918367347</v>
      </c>
      <c r="H133" s="44" t="str">
        <f t="shared" si="22"/>
        <v>N/A</v>
      </c>
      <c r="I133" s="12">
        <v>-72</v>
      </c>
      <c r="J133" s="12">
        <v>-74.8</v>
      </c>
      <c r="K133" s="45" t="s">
        <v>736</v>
      </c>
      <c r="L133" s="9" t="str">
        <f t="shared" si="23"/>
        <v>No</v>
      </c>
    </row>
    <row r="134" spans="1:12" x14ac:dyDescent="0.25">
      <c r="A134" s="46" t="s">
        <v>1453</v>
      </c>
      <c r="B134" s="35" t="s">
        <v>213</v>
      </c>
      <c r="C134" s="47">
        <v>180.34615385000001</v>
      </c>
      <c r="D134" s="44" t="str">
        <f t="shared" si="20"/>
        <v>N/A</v>
      </c>
      <c r="E134" s="47">
        <v>95.350649351000001</v>
      </c>
      <c r="F134" s="44" t="str">
        <f t="shared" si="21"/>
        <v>N/A</v>
      </c>
      <c r="G134" s="47">
        <v>120.79365079</v>
      </c>
      <c r="H134" s="44" t="str">
        <f t="shared" si="22"/>
        <v>N/A</v>
      </c>
      <c r="I134" s="12">
        <v>-47.1</v>
      </c>
      <c r="J134" s="12">
        <v>26.68</v>
      </c>
      <c r="K134" s="45" t="s">
        <v>736</v>
      </c>
      <c r="L134" s="9" t="str">
        <f t="shared" si="23"/>
        <v>Yes</v>
      </c>
    </row>
    <row r="135" spans="1:12" x14ac:dyDescent="0.25">
      <c r="A135" s="46" t="s">
        <v>1454</v>
      </c>
      <c r="B135" s="35" t="s">
        <v>213</v>
      </c>
      <c r="C135" s="47">
        <v>583.84285713999998</v>
      </c>
      <c r="D135" s="44" t="str">
        <f t="shared" si="20"/>
        <v>N/A</v>
      </c>
      <c r="E135" s="47">
        <v>501.88108108</v>
      </c>
      <c r="F135" s="44" t="str">
        <f t="shared" si="21"/>
        <v>N/A</v>
      </c>
      <c r="G135" s="47">
        <v>396.03658537000001</v>
      </c>
      <c r="H135" s="44" t="str">
        <f t="shared" si="22"/>
        <v>N/A</v>
      </c>
      <c r="I135" s="12">
        <v>-14</v>
      </c>
      <c r="J135" s="12">
        <v>-21.1</v>
      </c>
      <c r="K135" s="45" t="s">
        <v>736</v>
      </c>
      <c r="L135" s="9" t="str">
        <f t="shared" si="23"/>
        <v>Yes</v>
      </c>
    </row>
    <row r="136" spans="1:12" x14ac:dyDescent="0.25">
      <c r="A136" s="46" t="s">
        <v>1455</v>
      </c>
      <c r="B136" s="35" t="s">
        <v>213</v>
      </c>
      <c r="C136" s="47">
        <v>1108.6635514</v>
      </c>
      <c r="D136" s="44" t="str">
        <f t="shared" si="20"/>
        <v>N/A</v>
      </c>
      <c r="E136" s="47">
        <v>939.31958763</v>
      </c>
      <c r="F136" s="44" t="str">
        <f t="shared" si="21"/>
        <v>N/A</v>
      </c>
      <c r="G136" s="47">
        <v>613.96938776000002</v>
      </c>
      <c r="H136" s="44" t="str">
        <f t="shared" si="22"/>
        <v>N/A</v>
      </c>
      <c r="I136" s="12">
        <v>-15.3</v>
      </c>
      <c r="J136" s="12">
        <v>-34.6</v>
      </c>
      <c r="K136" s="45" t="s">
        <v>736</v>
      </c>
      <c r="L136" s="9" t="str">
        <f t="shared" si="23"/>
        <v>No</v>
      </c>
    </row>
    <row r="137" spans="1:12" x14ac:dyDescent="0.25">
      <c r="A137" s="46" t="s">
        <v>1456</v>
      </c>
      <c r="B137" s="35" t="s">
        <v>213</v>
      </c>
      <c r="C137" s="47">
        <v>51.025641026000002</v>
      </c>
      <c r="D137" s="44" t="str">
        <f t="shared" si="20"/>
        <v>N/A</v>
      </c>
      <c r="E137" s="47">
        <v>22.519480518999998</v>
      </c>
      <c r="F137" s="44" t="str">
        <f t="shared" si="21"/>
        <v>N/A</v>
      </c>
      <c r="G137" s="47">
        <v>75.888888889</v>
      </c>
      <c r="H137" s="44" t="str">
        <f t="shared" si="22"/>
        <v>N/A</v>
      </c>
      <c r="I137" s="12">
        <v>-55.9</v>
      </c>
      <c r="J137" s="12">
        <v>237</v>
      </c>
      <c r="K137" s="45" t="s">
        <v>736</v>
      </c>
      <c r="L137" s="9" t="str">
        <f t="shared" si="23"/>
        <v>No</v>
      </c>
    </row>
    <row r="138" spans="1:12" x14ac:dyDescent="0.25">
      <c r="A138" s="46" t="s">
        <v>1457</v>
      </c>
      <c r="B138" s="35" t="s">
        <v>213</v>
      </c>
      <c r="C138" s="47">
        <v>175.03333333</v>
      </c>
      <c r="D138" s="44" t="str">
        <f t="shared" si="20"/>
        <v>N/A</v>
      </c>
      <c r="E138" s="47">
        <v>0</v>
      </c>
      <c r="F138" s="44" t="str">
        <f t="shared" si="21"/>
        <v>N/A</v>
      </c>
      <c r="G138" s="47">
        <v>0</v>
      </c>
      <c r="H138" s="44" t="str">
        <f t="shared" si="22"/>
        <v>N/A</v>
      </c>
      <c r="I138" s="12">
        <v>-100</v>
      </c>
      <c r="J138" s="12" t="s">
        <v>1745</v>
      </c>
      <c r="K138" s="45" t="s">
        <v>736</v>
      </c>
      <c r="L138" s="9" t="str">
        <f t="shared" si="23"/>
        <v>N/A</v>
      </c>
    </row>
    <row r="139" spans="1:12" x14ac:dyDescent="0.25">
      <c r="A139" s="46" t="s">
        <v>1458</v>
      </c>
      <c r="B139" s="35" t="s">
        <v>213</v>
      </c>
      <c r="C139" s="47">
        <v>14.887850467</v>
      </c>
      <c r="D139" s="44" t="str">
        <f t="shared" si="20"/>
        <v>N/A</v>
      </c>
      <c r="E139" s="47">
        <v>0</v>
      </c>
      <c r="F139" s="44" t="str">
        <f t="shared" si="21"/>
        <v>N/A</v>
      </c>
      <c r="G139" s="47">
        <v>0</v>
      </c>
      <c r="H139" s="44" t="str">
        <f t="shared" si="22"/>
        <v>N/A</v>
      </c>
      <c r="I139" s="12">
        <v>-100</v>
      </c>
      <c r="J139" s="12" t="s">
        <v>1745</v>
      </c>
      <c r="K139" s="45" t="s">
        <v>736</v>
      </c>
      <c r="L139" s="9" t="str">
        <f t="shared" si="23"/>
        <v>N/A</v>
      </c>
    </row>
    <row r="140" spans="1:12" x14ac:dyDescent="0.25">
      <c r="A140" s="46" t="s">
        <v>1459</v>
      </c>
      <c r="B140" s="35" t="s">
        <v>213</v>
      </c>
      <c r="C140" s="47">
        <v>450.82051281999998</v>
      </c>
      <c r="D140" s="44" t="str">
        <f t="shared" si="20"/>
        <v>N/A</v>
      </c>
      <c r="E140" s="47">
        <v>0</v>
      </c>
      <c r="F140" s="44" t="str">
        <f t="shared" si="21"/>
        <v>N/A</v>
      </c>
      <c r="G140" s="47">
        <v>0</v>
      </c>
      <c r="H140" s="44" t="str">
        <f t="shared" si="22"/>
        <v>N/A</v>
      </c>
      <c r="I140" s="12">
        <v>-100</v>
      </c>
      <c r="J140" s="12" t="s">
        <v>1745</v>
      </c>
      <c r="K140" s="45" t="s">
        <v>736</v>
      </c>
      <c r="L140" s="9" t="str">
        <f t="shared" si="23"/>
        <v>N/A</v>
      </c>
    </row>
    <row r="141" spans="1:12" x14ac:dyDescent="0.25">
      <c r="A141" s="46" t="s">
        <v>1460</v>
      </c>
      <c r="B141" s="35" t="s">
        <v>213</v>
      </c>
      <c r="C141" s="47">
        <v>302.89047619000002</v>
      </c>
      <c r="D141" s="44" t="str">
        <f t="shared" si="20"/>
        <v>N/A</v>
      </c>
      <c r="E141" s="47">
        <v>552.92972972999996</v>
      </c>
      <c r="F141" s="44" t="str">
        <f t="shared" si="21"/>
        <v>N/A</v>
      </c>
      <c r="G141" s="47">
        <v>191.73780488</v>
      </c>
      <c r="H141" s="44" t="str">
        <f t="shared" si="22"/>
        <v>N/A</v>
      </c>
      <c r="I141" s="12">
        <v>82.55</v>
      </c>
      <c r="J141" s="12">
        <v>-65.3</v>
      </c>
      <c r="K141" s="45" t="s">
        <v>736</v>
      </c>
      <c r="L141" s="9" t="str">
        <f t="shared" si="23"/>
        <v>No</v>
      </c>
    </row>
    <row r="142" spans="1:12" x14ac:dyDescent="0.25">
      <c r="A142" s="46" t="s">
        <v>1461</v>
      </c>
      <c r="B142" s="35" t="s">
        <v>213</v>
      </c>
      <c r="C142" s="47">
        <v>292.58878505000001</v>
      </c>
      <c r="D142" s="44" t="str">
        <f t="shared" si="20"/>
        <v>N/A</v>
      </c>
      <c r="E142" s="47">
        <v>771.17525773</v>
      </c>
      <c r="F142" s="44" t="str">
        <f t="shared" si="21"/>
        <v>N/A</v>
      </c>
      <c r="G142" s="47">
        <v>155.77551020000001</v>
      </c>
      <c r="H142" s="44" t="str">
        <f t="shared" si="22"/>
        <v>N/A</v>
      </c>
      <c r="I142" s="12">
        <v>163.6</v>
      </c>
      <c r="J142" s="12">
        <v>-79.8</v>
      </c>
      <c r="K142" s="45" t="s">
        <v>736</v>
      </c>
      <c r="L142" s="9" t="str">
        <f t="shared" si="23"/>
        <v>No</v>
      </c>
    </row>
    <row r="143" spans="1:12" x14ac:dyDescent="0.25">
      <c r="A143" s="46" t="s">
        <v>1462</v>
      </c>
      <c r="B143" s="35" t="s">
        <v>213</v>
      </c>
      <c r="C143" s="47">
        <v>259.17948718000002</v>
      </c>
      <c r="D143" s="44" t="str">
        <f t="shared" si="20"/>
        <v>N/A</v>
      </c>
      <c r="E143" s="47">
        <v>355.58441557999998</v>
      </c>
      <c r="F143" s="44" t="str">
        <f t="shared" si="21"/>
        <v>N/A</v>
      </c>
      <c r="G143" s="47">
        <v>256.80952380999997</v>
      </c>
      <c r="H143" s="44" t="str">
        <f t="shared" si="22"/>
        <v>N/A</v>
      </c>
      <c r="I143" s="12">
        <v>37.200000000000003</v>
      </c>
      <c r="J143" s="12">
        <v>-27.8</v>
      </c>
      <c r="K143" s="45" t="s">
        <v>736</v>
      </c>
      <c r="L143" s="9" t="str">
        <f t="shared" si="23"/>
        <v>Yes</v>
      </c>
    </row>
    <row r="144" spans="1:12" x14ac:dyDescent="0.25">
      <c r="A144" s="46" t="s">
        <v>89</v>
      </c>
      <c r="B144" s="35" t="s">
        <v>213</v>
      </c>
      <c r="C144" s="8">
        <v>10.952380952</v>
      </c>
      <c r="D144" s="44" t="str">
        <f t="shared" ref="D144:D161" si="24">IF($B144="N/A","N/A",IF(C144&gt;10,"No",IF(C144&lt;-10,"No","Yes")))</f>
        <v>N/A</v>
      </c>
      <c r="E144" s="8">
        <v>7.0270270269999999</v>
      </c>
      <c r="F144" s="44" t="str">
        <f t="shared" ref="F144:F161" si="25">IF($B144="N/A","N/A",IF(E144&gt;10,"No",IF(E144&lt;-10,"No","Yes")))</f>
        <v>N/A</v>
      </c>
      <c r="G144" s="8">
        <v>4.2682926829000003</v>
      </c>
      <c r="H144" s="44" t="str">
        <f t="shared" ref="H144:H161" si="26">IF($B144="N/A","N/A",IF(G144&gt;10,"No",IF(G144&lt;-10,"No","Yes")))</f>
        <v>N/A</v>
      </c>
      <c r="I144" s="12">
        <v>-35.799999999999997</v>
      </c>
      <c r="J144" s="12">
        <v>-39.299999999999997</v>
      </c>
      <c r="K144" s="45" t="s">
        <v>736</v>
      </c>
      <c r="L144" s="9" t="str">
        <f t="shared" ref="L144:L161" si="27">IF(J144="Div by 0", "N/A", IF(K144="N/A","N/A", IF(J144&gt;VALUE(MID(K144,1,2)), "No", IF(J144&lt;-1*VALUE(MID(K144,1,2)), "No", "Yes"))))</f>
        <v>No</v>
      </c>
    </row>
    <row r="145" spans="1:12" x14ac:dyDescent="0.25">
      <c r="A145" s="46" t="s">
        <v>475</v>
      </c>
      <c r="B145" s="35" t="s">
        <v>213</v>
      </c>
      <c r="C145" s="8">
        <v>14.018691588999999</v>
      </c>
      <c r="D145" s="44" t="str">
        <f t="shared" si="24"/>
        <v>N/A</v>
      </c>
      <c r="E145" s="8">
        <v>6.1855670102999998</v>
      </c>
      <c r="F145" s="44" t="str">
        <f t="shared" si="25"/>
        <v>N/A</v>
      </c>
      <c r="G145" s="8">
        <v>3.0612244897999998</v>
      </c>
      <c r="H145" s="44" t="str">
        <f t="shared" si="26"/>
        <v>N/A</v>
      </c>
      <c r="I145" s="12">
        <v>-55.9</v>
      </c>
      <c r="J145" s="12">
        <v>-50.5</v>
      </c>
      <c r="K145" s="45" t="s">
        <v>736</v>
      </c>
      <c r="L145" s="9" t="str">
        <f t="shared" si="27"/>
        <v>No</v>
      </c>
    </row>
    <row r="146" spans="1:12" x14ac:dyDescent="0.25">
      <c r="A146" s="46" t="s">
        <v>476</v>
      </c>
      <c r="B146" s="35" t="s">
        <v>213</v>
      </c>
      <c r="C146" s="8">
        <v>8.9743589743999994</v>
      </c>
      <c r="D146" s="44" t="str">
        <f t="shared" si="24"/>
        <v>N/A</v>
      </c>
      <c r="E146" s="8">
        <v>9.0909090909000003</v>
      </c>
      <c r="F146" s="44" t="str">
        <f t="shared" si="25"/>
        <v>N/A</v>
      </c>
      <c r="G146" s="8">
        <v>6.3492063492000002</v>
      </c>
      <c r="H146" s="44" t="str">
        <f t="shared" si="26"/>
        <v>N/A</v>
      </c>
      <c r="I146" s="12">
        <v>1.2989999999999999</v>
      </c>
      <c r="J146" s="12">
        <v>-30.2</v>
      </c>
      <c r="K146" s="45" t="s">
        <v>736</v>
      </c>
      <c r="L146" s="9" t="str">
        <f t="shared" si="27"/>
        <v>No</v>
      </c>
    </row>
    <row r="147" spans="1:12" x14ac:dyDescent="0.25">
      <c r="A147" s="46" t="s">
        <v>1463</v>
      </c>
      <c r="B147" s="35" t="s">
        <v>213</v>
      </c>
      <c r="C147" s="8">
        <v>6.1904761905000001</v>
      </c>
      <c r="D147" s="44" t="str">
        <f t="shared" si="24"/>
        <v>N/A</v>
      </c>
      <c r="E147" s="8">
        <v>8.6486486486</v>
      </c>
      <c r="F147" s="44" t="str">
        <f t="shared" si="25"/>
        <v>N/A</v>
      </c>
      <c r="G147" s="8">
        <v>9.1463414634000006</v>
      </c>
      <c r="H147" s="44" t="str">
        <f t="shared" si="26"/>
        <v>N/A</v>
      </c>
      <c r="I147" s="12">
        <v>39.71</v>
      </c>
      <c r="J147" s="12">
        <v>5.7549999999999999</v>
      </c>
      <c r="K147" s="45" t="s">
        <v>736</v>
      </c>
      <c r="L147" s="9" t="str">
        <f t="shared" si="27"/>
        <v>Yes</v>
      </c>
    </row>
    <row r="148" spans="1:12" x14ac:dyDescent="0.25">
      <c r="A148" s="46" t="s">
        <v>1464</v>
      </c>
      <c r="B148" s="35" t="s">
        <v>213</v>
      </c>
      <c r="C148" s="8">
        <v>11.214953271000001</v>
      </c>
      <c r="D148" s="44" t="str">
        <f t="shared" si="24"/>
        <v>N/A</v>
      </c>
      <c r="E148" s="8">
        <v>15.463917525999999</v>
      </c>
      <c r="F148" s="44" t="str">
        <f t="shared" si="25"/>
        <v>N/A</v>
      </c>
      <c r="G148" s="8">
        <v>14.285714285999999</v>
      </c>
      <c r="H148" s="44" t="str">
        <f t="shared" si="26"/>
        <v>N/A</v>
      </c>
      <c r="I148" s="12">
        <v>37.89</v>
      </c>
      <c r="J148" s="12">
        <v>-7.62</v>
      </c>
      <c r="K148" s="45" t="s">
        <v>736</v>
      </c>
      <c r="L148" s="9" t="str">
        <f t="shared" si="27"/>
        <v>Yes</v>
      </c>
    </row>
    <row r="149" spans="1:12" x14ac:dyDescent="0.25">
      <c r="A149" s="46" t="s">
        <v>1465</v>
      </c>
      <c r="B149" s="35" t="s">
        <v>213</v>
      </c>
      <c r="C149" s="8">
        <v>1.2820512821000001</v>
      </c>
      <c r="D149" s="44" t="str">
        <f t="shared" si="24"/>
        <v>N/A</v>
      </c>
      <c r="E149" s="8">
        <v>1.2987012987</v>
      </c>
      <c r="F149" s="44" t="str">
        <f t="shared" si="25"/>
        <v>N/A</v>
      </c>
      <c r="G149" s="8">
        <v>1.5873015873</v>
      </c>
      <c r="H149" s="44" t="str">
        <f t="shared" si="26"/>
        <v>N/A</v>
      </c>
      <c r="I149" s="12">
        <v>1.2989999999999999</v>
      </c>
      <c r="J149" s="12">
        <v>22.22</v>
      </c>
      <c r="K149" s="45" t="s">
        <v>736</v>
      </c>
      <c r="L149" s="9" t="str">
        <f t="shared" si="27"/>
        <v>Yes</v>
      </c>
    </row>
    <row r="150" spans="1:12" x14ac:dyDescent="0.25">
      <c r="A150" s="46" t="s">
        <v>90</v>
      </c>
      <c r="B150" s="35" t="s">
        <v>213</v>
      </c>
      <c r="C150" s="8">
        <v>3.3333333333000001</v>
      </c>
      <c r="D150" s="44" t="str">
        <f t="shared" si="24"/>
        <v>N/A</v>
      </c>
      <c r="E150" s="8">
        <v>0</v>
      </c>
      <c r="F150" s="44" t="str">
        <f t="shared" si="25"/>
        <v>N/A</v>
      </c>
      <c r="G150" s="8">
        <v>0</v>
      </c>
      <c r="H150" s="44" t="str">
        <f t="shared" si="26"/>
        <v>N/A</v>
      </c>
      <c r="I150" s="12">
        <v>-100</v>
      </c>
      <c r="J150" s="12" t="s">
        <v>1745</v>
      </c>
      <c r="K150" s="45" t="s">
        <v>736</v>
      </c>
      <c r="L150" s="9" t="str">
        <f t="shared" si="27"/>
        <v>N/A</v>
      </c>
    </row>
    <row r="151" spans="1:12" x14ac:dyDescent="0.25">
      <c r="A151" s="46" t="s">
        <v>477</v>
      </c>
      <c r="B151" s="35" t="s">
        <v>213</v>
      </c>
      <c r="C151" s="8">
        <v>3.7383177569999999</v>
      </c>
      <c r="D151" s="44" t="str">
        <f t="shared" si="24"/>
        <v>N/A</v>
      </c>
      <c r="E151" s="8">
        <v>0</v>
      </c>
      <c r="F151" s="44" t="str">
        <f t="shared" si="25"/>
        <v>N/A</v>
      </c>
      <c r="G151" s="8">
        <v>0</v>
      </c>
      <c r="H151" s="44" t="str">
        <f t="shared" si="26"/>
        <v>N/A</v>
      </c>
      <c r="I151" s="12">
        <v>-100</v>
      </c>
      <c r="J151" s="12" t="s">
        <v>1745</v>
      </c>
      <c r="K151" s="45" t="s">
        <v>736</v>
      </c>
      <c r="L151" s="9" t="str">
        <f t="shared" si="27"/>
        <v>N/A</v>
      </c>
    </row>
    <row r="152" spans="1:12" x14ac:dyDescent="0.25">
      <c r="A152" s="46" t="s">
        <v>478</v>
      </c>
      <c r="B152" s="35" t="s">
        <v>213</v>
      </c>
      <c r="C152" s="8">
        <v>3.8461538462</v>
      </c>
      <c r="D152" s="44" t="str">
        <f t="shared" si="24"/>
        <v>N/A</v>
      </c>
      <c r="E152" s="8">
        <v>0</v>
      </c>
      <c r="F152" s="44" t="str">
        <f t="shared" si="25"/>
        <v>N/A</v>
      </c>
      <c r="G152" s="8">
        <v>0</v>
      </c>
      <c r="H152" s="44" t="str">
        <f t="shared" si="26"/>
        <v>N/A</v>
      </c>
      <c r="I152" s="12">
        <v>-100</v>
      </c>
      <c r="J152" s="12" t="s">
        <v>1745</v>
      </c>
      <c r="K152" s="45" t="s">
        <v>736</v>
      </c>
      <c r="L152" s="9" t="str">
        <f t="shared" si="27"/>
        <v>N/A</v>
      </c>
    </row>
    <row r="153" spans="1:12" x14ac:dyDescent="0.25">
      <c r="A153" s="46" t="s">
        <v>117</v>
      </c>
      <c r="B153" s="35" t="s">
        <v>213</v>
      </c>
      <c r="C153" s="8">
        <v>43.809523810000002</v>
      </c>
      <c r="D153" s="44" t="str">
        <f t="shared" si="24"/>
        <v>N/A</v>
      </c>
      <c r="E153" s="8">
        <v>48.648648649000002</v>
      </c>
      <c r="F153" s="44" t="str">
        <f t="shared" si="25"/>
        <v>N/A</v>
      </c>
      <c r="G153" s="8">
        <v>29.87804878</v>
      </c>
      <c r="H153" s="44" t="str">
        <f t="shared" si="26"/>
        <v>N/A</v>
      </c>
      <c r="I153" s="12">
        <v>11.05</v>
      </c>
      <c r="J153" s="12">
        <v>-38.6</v>
      </c>
      <c r="K153" s="45" t="s">
        <v>736</v>
      </c>
      <c r="L153" s="9" t="str">
        <f t="shared" si="27"/>
        <v>No</v>
      </c>
    </row>
    <row r="154" spans="1:12" x14ac:dyDescent="0.25">
      <c r="A154" s="46" t="s">
        <v>479</v>
      </c>
      <c r="B154" s="35" t="s">
        <v>213</v>
      </c>
      <c r="C154" s="8">
        <v>36.448598130999997</v>
      </c>
      <c r="D154" s="44" t="str">
        <f t="shared" si="24"/>
        <v>N/A</v>
      </c>
      <c r="E154" s="8">
        <v>48.453608246999998</v>
      </c>
      <c r="F154" s="44" t="str">
        <f t="shared" si="25"/>
        <v>N/A</v>
      </c>
      <c r="G154" s="8">
        <v>28.571428570999998</v>
      </c>
      <c r="H154" s="44" t="str">
        <f t="shared" si="26"/>
        <v>N/A</v>
      </c>
      <c r="I154" s="12">
        <v>32.94</v>
      </c>
      <c r="J154" s="12">
        <v>-41</v>
      </c>
      <c r="K154" s="45" t="s">
        <v>736</v>
      </c>
      <c r="L154" s="9" t="str">
        <f t="shared" si="27"/>
        <v>No</v>
      </c>
    </row>
    <row r="155" spans="1:12" x14ac:dyDescent="0.25">
      <c r="A155" s="46" t="s">
        <v>480</v>
      </c>
      <c r="B155" s="35" t="s">
        <v>213</v>
      </c>
      <c r="C155" s="8">
        <v>55.128205127999998</v>
      </c>
      <c r="D155" s="44" t="str">
        <f t="shared" si="24"/>
        <v>N/A</v>
      </c>
      <c r="E155" s="8">
        <v>54.545454544999998</v>
      </c>
      <c r="F155" s="44" t="str">
        <f t="shared" si="25"/>
        <v>N/A</v>
      </c>
      <c r="G155" s="8">
        <v>33.333333332999999</v>
      </c>
      <c r="H155" s="44" t="str">
        <f t="shared" si="26"/>
        <v>N/A</v>
      </c>
      <c r="I155" s="12">
        <v>-1.06</v>
      </c>
      <c r="J155" s="12">
        <v>-38.9</v>
      </c>
      <c r="K155" s="45" t="s">
        <v>736</v>
      </c>
      <c r="L155" s="9" t="str">
        <f t="shared" si="27"/>
        <v>No</v>
      </c>
    </row>
    <row r="156" spans="1:12" x14ac:dyDescent="0.25">
      <c r="A156" s="46" t="s">
        <v>1466</v>
      </c>
      <c r="B156" s="35" t="s">
        <v>213</v>
      </c>
      <c r="C156" s="36">
        <v>9.3043478261000008</v>
      </c>
      <c r="D156" s="44" t="str">
        <f t="shared" si="24"/>
        <v>N/A</v>
      </c>
      <c r="E156" s="36">
        <v>5.5384615385</v>
      </c>
      <c r="F156" s="44" t="str">
        <f t="shared" si="25"/>
        <v>N/A</v>
      </c>
      <c r="G156" s="36">
        <v>5.4285714285999997</v>
      </c>
      <c r="H156" s="44" t="str">
        <f t="shared" si="26"/>
        <v>N/A</v>
      </c>
      <c r="I156" s="12">
        <v>-40.5</v>
      </c>
      <c r="J156" s="12">
        <v>-1.98</v>
      </c>
      <c r="K156" s="45" t="s">
        <v>736</v>
      </c>
      <c r="L156" s="9" t="str">
        <f t="shared" si="27"/>
        <v>Yes</v>
      </c>
    </row>
    <row r="157" spans="1:12" x14ac:dyDescent="0.25">
      <c r="A157" s="46" t="s">
        <v>1467</v>
      </c>
      <c r="B157" s="35" t="s">
        <v>213</v>
      </c>
      <c r="C157" s="36">
        <v>14.066666667</v>
      </c>
      <c r="D157" s="44" t="str">
        <f t="shared" si="24"/>
        <v>N/A</v>
      </c>
      <c r="E157" s="36">
        <v>9.6666666666999994</v>
      </c>
      <c r="F157" s="44" t="str">
        <f t="shared" si="25"/>
        <v>N/A</v>
      </c>
      <c r="G157" s="36">
        <v>5</v>
      </c>
      <c r="H157" s="44" t="str">
        <f t="shared" si="26"/>
        <v>N/A</v>
      </c>
      <c r="I157" s="12">
        <v>-31.3</v>
      </c>
      <c r="J157" s="12">
        <v>-48.3</v>
      </c>
      <c r="K157" s="45" t="s">
        <v>736</v>
      </c>
      <c r="L157" s="9" t="str">
        <f t="shared" si="27"/>
        <v>No</v>
      </c>
    </row>
    <row r="158" spans="1:12" x14ac:dyDescent="0.25">
      <c r="A158" s="46" t="s">
        <v>1468</v>
      </c>
      <c r="B158" s="35" t="s">
        <v>213</v>
      </c>
      <c r="C158" s="36">
        <v>0.42857142860000003</v>
      </c>
      <c r="D158" s="44" t="str">
        <f t="shared" si="24"/>
        <v>N/A</v>
      </c>
      <c r="E158" s="36">
        <v>2</v>
      </c>
      <c r="F158" s="44" t="str">
        <f t="shared" si="25"/>
        <v>N/A</v>
      </c>
      <c r="G158" s="36">
        <v>5.75</v>
      </c>
      <c r="H158" s="44" t="str">
        <f t="shared" si="26"/>
        <v>N/A</v>
      </c>
      <c r="I158" s="12">
        <v>366.7</v>
      </c>
      <c r="J158" s="12">
        <v>187.5</v>
      </c>
      <c r="K158" s="45" t="s">
        <v>736</v>
      </c>
      <c r="L158" s="9" t="str">
        <f t="shared" si="27"/>
        <v>No</v>
      </c>
    </row>
    <row r="159" spans="1:12" x14ac:dyDescent="0.25">
      <c r="A159" s="46" t="s">
        <v>1469</v>
      </c>
      <c r="B159" s="35" t="s">
        <v>213</v>
      </c>
      <c r="C159" s="36">
        <v>34.461538462</v>
      </c>
      <c r="D159" s="44" t="str">
        <f t="shared" si="24"/>
        <v>N/A</v>
      </c>
      <c r="E159" s="36">
        <v>25</v>
      </c>
      <c r="F159" s="44" t="str">
        <f t="shared" si="25"/>
        <v>N/A</v>
      </c>
      <c r="G159" s="36">
        <v>19.333333332999999</v>
      </c>
      <c r="H159" s="44" t="str">
        <f t="shared" si="26"/>
        <v>N/A</v>
      </c>
      <c r="I159" s="12">
        <v>-27.5</v>
      </c>
      <c r="J159" s="12">
        <v>-22.7</v>
      </c>
      <c r="K159" s="45" t="s">
        <v>736</v>
      </c>
      <c r="L159" s="9" t="str">
        <f t="shared" si="27"/>
        <v>Yes</v>
      </c>
    </row>
    <row r="160" spans="1:12" x14ac:dyDescent="0.25">
      <c r="A160" s="46" t="s">
        <v>1470</v>
      </c>
      <c r="B160" s="35" t="s">
        <v>213</v>
      </c>
      <c r="C160" s="36">
        <v>36.5</v>
      </c>
      <c r="D160" s="44" t="str">
        <f t="shared" si="24"/>
        <v>N/A</v>
      </c>
      <c r="E160" s="36">
        <v>26.666666667000001</v>
      </c>
      <c r="F160" s="44" t="str">
        <f t="shared" si="25"/>
        <v>N/A</v>
      </c>
      <c r="G160" s="36">
        <v>19.857142856999999</v>
      </c>
      <c r="H160" s="44" t="str">
        <f t="shared" si="26"/>
        <v>N/A</v>
      </c>
      <c r="I160" s="12">
        <v>-26.9</v>
      </c>
      <c r="J160" s="12">
        <v>-25.5</v>
      </c>
      <c r="K160" s="45" t="s">
        <v>736</v>
      </c>
      <c r="L160" s="9" t="str">
        <f t="shared" si="27"/>
        <v>Yes</v>
      </c>
    </row>
    <row r="161" spans="1:12" x14ac:dyDescent="0.25">
      <c r="A161" s="46" t="s">
        <v>1471</v>
      </c>
      <c r="B161" s="35" t="s">
        <v>213</v>
      </c>
      <c r="C161" s="36">
        <v>10</v>
      </c>
      <c r="D161" s="44" t="str">
        <f t="shared" si="24"/>
        <v>N/A</v>
      </c>
      <c r="E161" s="36">
        <v>0</v>
      </c>
      <c r="F161" s="44" t="str">
        <f t="shared" si="25"/>
        <v>N/A</v>
      </c>
      <c r="G161" s="36">
        <v>12</v>
      </c>
      <c r="H161" s="44" t="str">
        <f t="shared" si="26"/>
        <v>N/A</v>
      </c>
      <c r="I161" s="12">
        <v>-100</v>
      </c>
      <c r="J161" s="12" t="s">
        <v>1745</v>
      </c>
      <c r="K161" s="45" t="s">
        <v>736</v>
      </c>
      <c r="L161" s="9" t="str">
        <f t="shared" si="27"/>
        <v>N/A</v>
      </c>
    </row>
    <row r="162" spans="1:12" x14ac:dyDescent="0.25">
      <c r="A162" s="46" t="s">
        <v>1604</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1745</v>
      </c>
      <c r="J162" s="12" t="s">
        <v>1745</v>
      </c>
      <c r="K162" s="14" t="s">
        <v>213</v>
      </c>
      <c r="L162" s="9" t="str">
        <f t="shared" ref="L162:L172" si="31">IF(J162="Div by 0", "N/A", IF(K162="N/A","N/A", IF(J162&gt;VALUE(MID(K162,1,2)), "No", IF(J162&lt;-1*VALUE(MID(K162,1,2)), "No", "Yes"))))</f>
        <v>N/A</v>
      </c>
    </row>
    <row r="163" spans="1:12" x14ac:dyDescent="0.25">
      <c r="A163" s="46" t="s">
        <v>126</v>
      </c>
      <c r="B163" s="35" t="s">
        <v>213</v>
      </c>
      <c r="C163" s="36">
        <v>0</v>
      </c>
      <c r="D163" s="44" t="str">
        <f t="shared" si="28"/>
        <v>N/A</v>
      </c>
      <c r="E163" s="36">
        <v>0</v>
      </c>
      <c r="F163" s="44" t="str">
        <f t="shared" si="29"/>
        <v>N/A</v>
      </c>
      <c r="G163" s="36">
        <v>0</v>
      </c>
      <c r="H163" s="44" t="str">
        <f t="shared" si="30"/>
        <v>N/A</v>
      </c>
      <c r="I163" s="12" t="s">
        <v>1745</v>
      </c>
      <c r="J163" s="12" t="s">
        <v>1745</v>
      </c>
      <c r="K163" s="14" t="s">
        <v>213</v>
      </c>
      <c r="L163" s="9" t="str">
        <f t="shared" si="31"/>
        <v>N/A</v>
      </c>
    </row>
    <row r="164" spans="1:12" ht="25" x14ac:dyDescent="0.25">
      <c r="A164" s="46" t="s">
        <v>1605</v>
      </c>
      <c r="B164" s="35" t="s">
        <v>213</v>
      </c>
      <c r="C164" s="36">
        <v>0</v>
      </c>
      <c r="D164" s="44" t="str">
        <f t="shared" si="28"/>
        <v>N/A</v>
      </c>
      <c r="E164" s="36">
        <v>0</v>
      </c>
      <c r="F164" s="44" t="str">
        <f t="shared" si="29"/>
        <v>N/A</v>
      </c>
      <c r="G164" s="36">
        <v>0</v>
      </c>
      <c r="H164" s="44" t="str">
        <f t="shared" si="30"/>
        <v>N/A</v>
      </c>
      <c r="I164" s="12" t="s">
        <v>1745</v>
      </c>
      <c r="J164" s="12" t="s">
        <v>1745</v>
      </c>
      <c r="K164" s="14" t="s">
        <v>213</v>
      </c>
      <c r="L164" s="9" t="str">
        <f t="shared" si="31"/>
        <v>N/A</v>
      </c>
    </row>
    <row r="165" spans="1:12" ht="25" x14ac:dyDescent="0.25">
      <c r="A165" s="46" t="s">
        <v>1472</v>
      </c>
      <c r="B165" s="35" t="s">
        <v>213</v>
      </c>
      <c r="C165" s="36">
        <v>0</v>
      </c>
      <c r="D165" s="44" t="str">
        <f t="shared" si="28"/>
        <v>N/A</v>
      </c>
      <c r="E165" s="36">
        <v>0</v>
      </c>
      <c r="F165" s="44" t="str">
        <f t="shared" si="29"/>
        <v>N/A</v>
      </c>
      <c r="G165" s="36">
        <v>0</v>
      </c>
      <c r="H165" s="44" t="str">
        <f t="shared" si="30"/>
        <v>N/A</v>
      </c>
      <c r="I165" s="12" t="s">
        <v>1745</v>
      </c>
      <c r="J165" s="12" t="s">
        <v>1745</v>
      </c>
      <c r="K165" s="14" t="s">
        <v>213</v>
      </c>
      <c r="L165" s="9" t="str">
        <f t="shared" si="31"/>
        <v>N/A</v>
      </c>
    </row>
    <row r="166" spans="1:12" x14ac:dyDescent="0.25">
      <c r="A166" s="46" t="s">
        <v>1606</v>
      </c>
      <c r="B166" s="35" t="s">
        <v>213</v>
      </c>
      <c r="C166" s="36">
        <v>0</v>
      </c>
      <c r="D166" s="44" t="str">
        <f t="shared" si="28"/>
        <v>N/A</v>
      </c>
      <c r="E166" s="36">
        <v>0</v>
      </c>
      <c r="F166" s="44" t="str">
        <f t="shared" si="29"/>
        <v>N/A</v>
      </c>
      <c r="G166" s="36">
        <v>0</v>
      </c>
      <c r="H166" s="44" t="str">
        <f t="shared" si="30"/>
        <v>N/A</v>
      </c>
      <c r="I166" s="12" t="s">
        <v>1745</v>
      </c>
      <c r="J166" s="12" t="s">
        <v>1745</v>
      </c>
      <c r="K166" s="14" t="s">
        <v>213</v>
      </c>
      <c r="L166" s="9" t="str">
        <f t="shared" si="31"/>
        <v>N/A</v>
      </c>
    </row>
    <row r="167" spans="1:12" x14ac:dyDescent="0.25">
      <c r="A167" s="46" t="s">
        <v>1607</v>
      </c>
      <c r="B167" s="35" t="s">
        <v>213</v>
      </c>
      <c r="C167" s="36">
        <v>0</v>
      </c>
      <c r="D167" s="44" t="str">
        <f t="shared" si="28"/>
        <v>N/A</v>
      </c>
      <c r="E167" s="36">
        <v>0</v>
      </c>
      <c r="F167" s="44" t="str">
        <f t="shared" si="29"/>
        <v>N/A</v>
      </c>
      <c r="G167" s="36">
        <v>0</v>
      </c>
      <c r="H167" s="44" t="str">
        <f t="shared" si="30"/>
        <v>N/A</v>
      </c>
      <c r="I167" s="12" t="s">
        <v>1745</v>
      </c>
      <c r="J167" s="12" t="s">
        <v>1745</v>
      </c>
      <c r="K167" s="14" t="s">
        <v>213</v>
      </c>
      <c r="L167" s="9" t="str">
        <f t="shared" si="31"/>
        <v>N/A</v>
      </c>
    </row>
    <row r="168" spans="1:12" x14ac:dyDescent="0.25">
      <c r="A168" s="46" t="s">
        <v>125</v>
      </c>
      <c r="B168" s="35" t="s">
        <v>213</v>
      </c>
      <c r="C168" s="47">
        <v>40192</v>
      </c>
      <c r="D168" s="44" t="str">
        <f t="shared" si="28"/>
        <v>N/A</v>
      </c>
      <c r="E168" s="47">
        <v>26451</v>
      </c>
      <c r="F168" s="44" t="str">
        <f t="shared" si="29"/>
        <v>N/A</v>
      </c>
      <c r="G168" s="47">
        <v>13169</v>
      </c>
      <c r="H168" s="44" t="str">
        <f t="shared" si="30"/>
        <v>N/A</v>
      </c>
      <c r="I168" s="12">
        <v>-34.200000000000003</v>
      </c>
      <c r="J168" s="12">
        <v>-50.2</v>
      </c>
      <c r="K168" s="14" t="s">
        <v>213</v>
      </c>
      <c r="L168" s="9" t="str">
        <f t="shared" si="31"/>
        <v>N/A</v>
      </c>
    </row>
    <row r="169" spans="1:12" x14ac:dyDescent="0.25">
      <c r="A169" s="46" t="s">
        <v>1608</v>
      </c>
      <c r="B169" s="35" t="s">
        <v>213</v>
      </c>
      <c r="C169" s="47">
        <v>40192</v>
      </c>
      <c r="D169" s="44" t="str">
        <f t="shared" si="28"/>
        <v>N/A</v>
      </c>
      <c r="E169" s="47">
        <v>6419</v>
      </c>
      <c r="F169" s="44" t="str">
        <f t="shared" si="29"/>
        <v>N/A</v>
      </c>
      <c r="G169" s="47">
        <v>4547</v>
      </c>
      <c r="H169" s="44" t="str">
        <f t="shared" si="30"/>
        <v>N/A</v>
      </c>
      <c r="I169" s="12">
        <v>-84</v>
      </c>
      <c r="J169" s="12">
        <v>-29.2</v>
      </c>
      <c r="K169" s="14" t="s">
        <v>213</v>
      </c>
      <c r="L169" s="9" t="str">
        <f t="shared" si="31"/>
        <v>N/A</v>
      </c>
    </row>
    <row r="170" spans="1:12" x14ac:dyDescent="0.25">
      <c r="A170" s="46" t="s">
        <v>1365</v>
      </c>
      <c r="B170" s="35" t="s">
        <v>213</v>
      </c>
      <c r="C170" s="47">
        <v>37508</v>
      </c>
      <c r="D170" s="44" t="str">
        <f t="shared" si="28"/>
        <v>N/A</v>
      </c>
      <c r="E170" s="47">
        <v>23344</v>
      </c>
      <c r="F170" s="44" t="str">
        <f t="shared" si="29"/>
        <v>N/A</v>
      </c>
      <c r="G170" s="47">
        <v>13017</v>
      </c>
      <c r="H170" s="44" t="str">
        <f t="shared" si="30"/>
        <v>N/A</v>
      </c>
      <c r="I170" s="12">
        <v>-37.799999999999997</v>
      </c>
      <c r="J170" s="12">
        <v>-44.2</v>
      </c>
      <c r="K170" s="14" t="s">
        <v>213</v>
      </c>
      <c r="L170" s="9" t="str">
        <f t="shared" si="31"/>
        <v>N/A</v>
      </c>
    </row>
    <row r="171" spans="1:12" x14ac:dyDescent="0.25">
      <c r="A171" s="46" t="s">
        <v>1602</v>
      </c>
      <c r="B171" s="35" t="s">
        <v>213</v>
      </c>
      <c r="C171" s="47">
        <v>33177</v>
      </c>
      <c r="D171" s="44" t="str">
        <f t="shared" si="28"/>
        <v>N/A</v>
      </c>
      <c r="E171" s="47">
        <v>0</v>
      </c>
      <c r="F171" s="44" t="str">
        <f t="shared" si="29"/>
        <v>N/A</v>
      </c>
      <c r="G171" s="47">
        <v>0</v>
      </c>
      <c r="H171" s="44" t="str">
        <f t="shared" si="30"/>
        <v>N/A</v>
      </c>
      <c r="I171" s="12">
        <v>-100</v>
      </c>
      <c r="J171" s="12" t="s">
        <v>1745</v>
      </c>
      <c r="K171" s="14" t="s">
        <v>213</v>
      </c>
      <c r="L171" s="9" t="str">
        <f t="shared" si="31"/>
        <v>N/A</v>
      </c>
    </row>
    <row r="172" spans="1:12" x14ac:dyDescent="0.25">
      <c r="A172" s="46" t="s">
        <v>1603</v>
      </c>
      <c r="B172" s="35" t="s">
        <v>213</v>
      </c>
      <c r="C172" s="47">
        <v>6536</v>
      </c>
      <c r="D172" s="44" t="str">
        <f t="shared" si="28"/>
        <v>N/A</v>
      </c>
      <c r="E172" s="47">
        <v>26451</v>
      </c>
      <c r="F172" s="44" t="str">
        <f t="shared" si="29"/>
        <v>N/A</v>
      </c>
      <c r="G172" s="47">
        <v>6108</v>
      </c>
      <c r="H172" s="44" t="str">
        <f t="shared" si="30"/>
        <v>N/A</v>
      </c>
      <c r="I172" s="12">
        <v>304.7</v>
      </c>
      <c r="J172" s="12">
        <v>-76.900000000000006</v>
      </c>
      <c r="K172" s="14" t="s">
        <v>213</v>
      </c>
      <c r="L172" s="9" t="str">
        <f t="shared" si="31"/>
        <v>N/A</v>
      </c>
    </row>
    <row r="173" spans="1:12" ht="25" x14ac:dyDescent="0.25">
      <c r="A173" s="46" t="s">
        <v>1366</v>
      </c>
      <c r="B173" s="35" t="s">
        <v>213</v>
      </c>
      <c r="C173" s="47">
        <v>0</v>
      </c>
      <c r="D173" s="44" t="str">
        <f t="shared" ref="D173:D187" si="32">IF($B173="N/A","N/A",IF(C173&gt;10,"No",IF(C173&lt;-10,"No","Yes")))</f>
        <v>N/A</v>
      </c>
      <c r="E173" s="47">
        <v>0</v>
      </c>
      <c r="F173" s="44" t="str">
        <f t="shared" ref="F173:F187" si="33">IF($B173="N/A","N/A",IF(E173&gt;10,"No",IF(E173&lt;-10,"No","Yes")))</f>
        <v>N/A</v>
      </c>
      <c r="G173" s="47">
        <v>0</v>
      </c>
      <c r="H173" s="44" t="str">
        <f t="shared" ref="H173:H187" si="34">IF($B173="N/A","N/A",IF(G173&gt;10,"No",IF(G173&lt;-10,"No","Yes")))</f>
        <v>N/A</v>
      </c>
      <c r="I173" s="12" t="s">
        <v>1745</v>
      </c>
      <c r="J173" s="12" t="s">
        <v>1745</v>
      </c>
      <c r="K173" s="45" t="s">
        <v>736</v>
      </c>
      <c r="L173" s="9" t="str">
        <f t="shared" ref="L173:L187" si="35">IF(J173="Div by 0", "N/A", IF(K173="N/A","N/A", IF(J173&gt;VALUE(MID(K173,1,2)), "No", IF(J173&lt;-1*VALUE(MID(K173,1,2)), "No", "Yes"))))</f>
        <v>N/A</v>
      </c>
    </row>
    <row r="174" spans="1:12" x14ac:dyDescent="0.25">
      <c r="A174" s="46" t="s">
        <v>647</v>
      </c>
      <c r="B174" s="35" t="s">
        <v>213</v>
      </c>
      <c r="C174" s="36">
        <v>0</v>
      </c>
      <c r="D174" s="44" t="str">
        <f t="shared" si="32"/>
        <v>N/A</v>
      </c>
      <c r="E174" s="36">
        <v>0</v>
      </c>
      <c r="F174" s="44" t="str">
        <f t="shared" si="33"/>
        <v>N/A</v>
      </c>
      <c r="G174" s="36">
        <v>0</v>
      </c>
      <c r="H174" s="44" t="str">
        <f t="shared" si="34"/>
        <v>N/A</v>
      </c>
      <c r="I174" s="12" t="s">
        <v>1745</v>
      </c>
      <c r="J174" s="12" t="s">
        <v>1745</v>
      </c>
      <c r="K174" s="45" t="s">
        <v>736</v>
      </c>
      <c r="L174" s="9" t="str">
        <f t="shared" si="35"/>
        <v>N/A</v>
      </c>
    </row>
    <row r="175" spans="1:12" x14ac:dyDescent="0.25">
      <c r="A175" s="46" t="s">
        <v>1367</v>
      </c>
      <c r="B175" s="35" t="s">
        <v>213</v>
      </c>
      <c r="C175" s="47" t="s">
        <v>1745</v>
      </c>
      <c r="D175" s="44" t="str">
        <f t="shared" si="32"/>
        <v>N/A</v>
      </c>
      <c r="E175" s="47" t="s">
        <v>1745</v>
      </c>
      <c r="F175" s="44" t="str">
        <f t="shared" si="33"/>
        <v>N/A</v>
      </c>
      <c r="G175" s="47" t="s">
        <v>1745</v>
      </c>
      <c r="H175" s="44" t="str">
        <f t="shared" si="34"/>
        <v>N/A</v>
      </c>
      <c r="I175" s="12" t="s">
        <v>1745</v>
      </c>
      <c r="J175" s="12" t="s">
        <v>1745</v>
      </c>
      <c r="K175" s="45" t="s">
        <v>736</v>
      </c>
      <c r="L175" s="9" t="str">
        <f t="shared" si="35"/>
        <v>N/A</v>
      </c>
    </row>
    <row r="176" spans="1:12" ht="25" x14ac:dyDescent="0.25">
      <c r="A176" s="46" t="s">
        <v>1368</v>
      </c>
      <c r="B176" s="35" t="s">
        <v>213</v>
      </c>
      <c r="C176" s="47">
        <v>0</v>
      </c>
      <c r="D176" s="44" t="str">
        <f t="shared" si="32"/>
        <v>N/A</v>
      </c>
      <c r="E176" s="47">
        <v>0</v>
      </c>
      <c r="F176" s="44" t="str">
        <f t="shared" si="33"/>
        <v>N/A</v>
      </c>
      <c r="G176" s="47">
        <v>0</v>
      </c>
      <c r="H176" s="44" t="str">
        <f t="shared" si="34"/>
        <v>N/A</v>
      </c>
      <c r="I176" s="12" t="s">
        <v>1745</v>
      </c>
      <c r="J176" s="12" t="s">
        <v>1745</v>
      </c>
      <c r="K176" s="45" t="s">
        <v>736</v>
      </c>
      <c r="L176" s="9" t="str">
        <f t="shared" si="35"/>
        <v>N/A</v>
      </c>
    </row>
    <row r="177" spans="1:12" x14ac:dyDescent="0.25">
      <c r="A177" s="46" t="s">
        <v>514</v>
      </c>
      <c r="B177" s="35" t="s">
        <v>213</v>
      </c>
      <c r="C177" s="36">
        <v>0</v>
      </c>
      <c r="D177" s="44" t="str">
        <f t="shared" si="32"/>
        <v>N/A</v>
      </c>
      <c r="E177" s="36">
        <v>0</v>
      </c>
      <c r="F177" s="44" t="str">
        <f t="shared" si="33"/>
        <v>N/A</v>
      </c>
      <c r="G177" s="36">
        <v>0</v>
      </c>
      <c r="H177" s="44" t="str">
        <f t="shared" si="34"/>
        <v>N/A</v>
      </c>
      <c r="I177" s="12" t="s">
        <v>1745</v>
      </c>
      <c r="J177" s="12" t="s">
        <v>1745</v>
      </c>
      <c r="K177" s="45" t="s">
        <v>736</v>
      </c>
      <c r="L177" s="9" t="str">
        <f t="shared" si="35"/>
        <v>N/A</v>
      </c>
    </row>
    <row r="178" spans="1:12" x14ac:dyDescent="0.25">
      <c r="A178" s="46" t="s">
        <v>1369</v>
      </c>
      <c r="B178" s="35" t="s">
        <v>213</v>
      </c>
      <c r="C178" s="47" t="s">
        <v>1745</v>
      </c>
      <c r="D178" s="44" t="str">
        <f t="shared" si="32"/>
        <v>N/A</v>
      </c>
      <c r="E178" s="47" t="s">
        <v>1745</v>
      </c>
      <c r="F178" s="44" t="str">
        <f t="shared" si="33"/>
        <v>N/A</v>
      </c>
      <c r="G178" s="47" t="s">
        <v>1745</v>
      </c>
      <c r="H178" s="44" t="str">
        <f t="shared" si="34"/>
        <v>N/A</v>
      </c>
      <c r="I178" s="12" t="s">
        <v>1745</v>
      </c>
      <c r="J178" s="12" t="s">
        <v>1745</v>
      </c>
      <c r="K178" s="45" t="s">
        <v>736</v>
      </c>
      <c r="L178" s="9" t="str">
        <f t="shared" si="35"/>
        <v>N/A</v>
      </c>
    </row>
    <row r="179" spans="1:12" ht="25" x14ac:dyDescent="0.25">
      <c r="A179" s="46" t="s">
        <v>1370</v>
      </c>
      <c r="B179" s="35" t="s">
        <v>213</v>
      </c>
      <c r="C179" s="47">
        <v>1616</v>
      </c>
      <c r="D179" s="44" t="str">
        <f t="shared" si="32"/>
        <v>N/A</v>
      </c>
      <c r="E179" s="47">
        <v>505</v>
      </c>
      <c r="F179" s="44" t="str">
        <f t="shared" si="33"/>
        <v>N/A</v>
      </c>
      <c r="G179" s="47">
        <v>0</v>
      </c>
      <c r="H179" s="44" t="str">
        <f t="shared" si="34"/>
        <v>N/A</v>
      </c>
      <c r="I179" s="12">
        <v>-68.8</v>
      </c>
      <c r="J179" s="12">
        <v>-100</v>
      </c>
      <c r="K179" s="45" t="s">
        <v>736</v>
      </c>
      <c r="L179" s="9" t="str">
        <f t="shared" si="35"/>
        <v>No</v>
      </c>
    </row>
    <row r="180" spans="1:12" x14ac:dyDescent="0.25">
      <c r="A180" s="46" t="s">
        <v>515</v>
      </c>
      <c r="B180" s="35" t="s">
        <v>213</v>
      </c>
      <c r="C180" s="36">
        <v>11</v>
      </c>
      <c r="D180" s="44" t="str">
        <f t="shared" si="32"/>
        <v>N/A</v>
      </c>
      <c r="E180" s="36">
        <v>11</v>
      </c>
      <c r="F180" s="44" t="str">
        <f t="shared" si="33"/>
        <v>N/A</v>
      </c>
      <c r="G180" s="36">
        <v>0</v>
      </c>
      <c r="H180" s="44" t="str">
        <f t="shared" si="34"/>
        <v>N/A</v>
      </c>
      <c r="I180" s="12">
        <v>-66.7</v>
      </c>
      <c r="J180" s="12">
        <v>-100</v>
      </c>
      <c r="K180" s="45" t="s">
        <v>736</v>
      </c>
      <c r="L180" s="9" t="str">
        <f t="shared" si="35"/>
        <v>No</v>
      </c>
    </row>
    <row r="181" spans="1:12" x14ac:dyDescent="0.25">
      <c r="A181" s="46" t="s">
        <v>1371</v>
      </c>
      <c r="B181" s="35" t="s">
        <v>213</v>
      </c>
      <c r="C181" s="47">
        <v>269.33333333000002</v>
      </c>
      <c r="D181" s="44" t="str">
        <f t="shared" si="32"/>
        <v>N/A</v>
      </c>
      <c r="E181" s="47">
        <v>252.5</v>
      </c>
      <c r="F181" s="44" t="str">
        <f t="shared" si="33"/>
        <v>N/A</v>
      </c>
      <c r="G181" s="47" t="s">
        <v>1745</v>
      </c>
      <c r="H181" s="44" t="str">
        <f t="shared" si="34"/>
        <v>N/A</v>
      </c>
      <c r="I181" s="12">
        <v>-6.25</v>
      </c>
      <c r="J181" s="12" t="s">
        <v>1745</v>
      </c>
      <c r="K181" s="45" t="s">
        <v>736</v>
      </c>
      <c r="L181" s="9" t="str">
        <f t="shared" si="35"/>
        <v>N/A</v>
      </c>
    </row>
    <row r="182" spans="1:12" ht="25" x14ac:dyDescent="0.25">
      <c r="A182" s="46" t="s">
        <v>1372</v>
      </c>
      <c r="B182" s="35" t="s">
        <v>213</v>
      </c>
      <c r="C182" s="47">
        <v>0</v>
      </c>
      <c r="D182" s="44" t="str">
        <f t="shared" si="32"/>
        <v>N/A</v>
      </c>
      <c r="E182" s="47">
        <v>0</v>
      </c>
      <c r="F182" s="44" t="str">
        <f t="shared" si="33"/>
        <v>N/A</v>
      </c>
      <c r="G182" s="47">
        <v>0</v>
      </c>
      <c r="H182" s="44" t="str">
        <f t="shared" si="34"/>
        <v>N/A</v>
      </c>
      <c r="I182" s="12" t="s">
        <v>1745</v>
      </c>
      <c r="J182" s="12" t="s">
        <v>1745</v>
      </c>
      <c r="K182" s="45" t="s">
        <v>736</v>
      </c>
      <c r="L182" s="9" t="str">
        <f t="shared" si="35"/>
        <v>N/A</v>
      </c>
    </row>
    <row r="183" spans="1:12" x14ac:dyDescent="0.25">
      <c r="A183" s="46" t="s">
        <v>516</v>
      </c>
      <c r="B183" s="35" t="s">
        <v>213</v>
      </c>
      <c r="C183" s="36">
        <v>0</v>
      </c>
      <c r="D183" s="44" t="str">
        <f t="shared" si="32"/>
        <v>N/A</v>
      </c>
      <c r="E183" s="36">
        <v>0</v>
      </c>
      <c r="F183" s="44" t="str">
        <f t="shared" si="33"/>
        <v>N/A</v>
      </c>
      <c r="G183" s="36">
        <v>0</v>
      </c>
      <c r="H183" s="44" t="str">
        <f t="shared" si="34"/>
        <v>N/A</v>
      </c>
      <c r="I183" s="12" t="s">
        <v>1745</v>
      </c>
      <c r="J183" s="12" t="s">
        <v>1745</v>
      </c>
      <c r="K183" s="45" t="s">
        <v>736</v>
      </c>
      <c r="L183" s="9" t="str">
        <f t="shared" si="35"/>
        <v>N/A</v>
      </c>
    </row>
    <row r="184" spans="1:12" x14ac:dyDescent="0.25">
      <c r="A184" s="46" t="s">
        <v>1373</v>
      </c>
      <c r="B184" s="35" t="s">
        <v>213</v>
      </c>
      <c r="C184" s="47" t="s">
        <v>1745</v>
      </c>
      <c r="D184" s="44" t="str">
        <f t="shared" si="32"/>
        <v>N/A</v>
      </c>
      <c r="E184" s="47" t="s">
        <v>1745</v>
      </c>
      <c r="F184" s="44" t="str">
        <f t="shared" si="33"/>
        <v>N/A</v>
      </c>
      <c r="G184" s="47" t="s">
        <v>1745</v>
      </c>
      <c r="H184" s="44" t="str">
        <f t="shared" si="34"/>
        <v>N/A</v>
      </c>
      <c r="I184" s="12" t="s">
        <v>1745</v>
      </c>
      <c r="J184" s="12" t="s">
        <v>1745</v>
      </c>
      <c r="K184" s="45" t="s">
        <v>736</v>
      </c>
      <c r="L184" s="9" t="str">
        <f t="shared" si="35"/>
        <v>N/A</v>
      </c>
    </row>
    <row r="185" spans="1:12" ht="25" x14ac:dyDescent="0.25">
      <c r="A185" s="46" t="s">
        <v>1374</v>
      </c>
      <c r="B185" s="35" t="s">
        <v>213</v>
      </c>
      <c r="C185" s="47">
        <v>0</v>
      </c>
      <c r="D185" s="44" t="str">
        <f t="shared" si="32"/>
        <v>N/A</v>
      </c>
      <c r="E185" s="47">
        <v>0</v>
      </c>
      <c r="F185" s="44" t="str">
        <f t="shared" si="33"/>
        <v>N/A</v>
      </c>
      <c r="G185" s="47">
        <v>0</v>
      </c>
      <c r="H185" s="44" t="str">
        <f t="shared" si="34"/>
        <v>N/A</v>
      </c>
      <c r="I185" s="12" t="s">
        <v>1745</v>
      </c>
      <c r="J185" s="12" t="s">
        <v>1745</v>
      </c>
      <c r="K185" s="45" t="s">
        <v>736</v>
      </c>
      <c r="L185" s="9" t="str">
        <f t="shared" si="35"/>
        <v>N/A</v>
      </c>
    </row>
    <row r="186" spans="1:12" ht="25" x14ac:dyDescent="0.25">
      <c r="A186" s="46" t="s">
        <v>517</v>
      </c>
      <c r="B186" s="35" t="s">
        <v>213</v>
      </c>
      <c r="C186" s="36">
        <v>0</v>
      </c>
      <c r="D186" s="44" t="str">
        <f t="shared" si="32"/>
        <v>N/A</v>
      </c>
      <c r="E186" s="36">
        <v>0</v>
      </c>
      <c r="F186" s="44" t="str">
        <f t="shared" si="33"/>
        <v>N/A</v>
      </c>
      <c r="G186" s="36">
        <v>0</v>
      </c>
      <c r="H186" s="44" t="str">
        <f t="shared" si="34"/>
        <v>N/A</v>
      </c>
      <c r="I186" s="12" t="s">
        <v>1745</v>
      </c>
      <c r="J186" s="12" t="s">
        <v>1745</v>
      </c>
      <c r="K186" s="45" t="s">
        <v>736</v>
      </c>
      <c r="L186" s="9" t="str">
        <f t="shared" si="35"/>
        <v>N/A</v>
      </c>
    </row>
    <row r="187" spans="1:12" ht="25" x14ac:dyDescent="0.25">
      <c r="A187" s="46" t="s">
        <v>1375</v>
      </c>
      <c r="B187" s="35" t="s">
        <v>213</v>
      </c>
      <c r="C187" s="47" t="s">
        <v>1745</v>
      </c>
      <c r="D187" s="44" t="str">
        <f t="shared" si="32"/>
        <v>N/A</v>
      </c>
      <c r="E187" s="47" t="s">
        <v>1745</v>
      </c>
      <c r="F187" s="44" t="str">
        <f t="shared" si="33"/>
        <v>N/A</v>
      </c>
      <c r="G187" s="47" t="s">
        <v>1745</v>
      </c>
      <c r="H187" s="44" t="str">
        <f t="shared" si="34"/>
        <v>N/A</v>
      </c>
      <c r="I187" s="12" t="s">
        <v>1745</v>
      </c>
      <c r="J187" s="12" t="s">
        <v>1745</v>
      </c>
      <c r="K187" s="45" t="s">
        <v>736</v>
      </c>
      <c r="L187" s="9" t="str">
        <f t="shared" si="35"/>
        <v>N/A</v>
      </c>
    </row>
    <row r="188" spans="1:12" x14ac:dyDescent="0.25">
      <c r="A188" s="4" t="s">
        <v>1376</v>
      </c>
      <c r="B188" s="35" t="s">
        <v>213</v>
      </c>
      <c r="C188" s="47" t="s">
        <v>1745</v>
      </c>
      <c r="D188" s="44" t="str">
        <f t="shared" ref="D188:D203" si="36">IF($B188="N/A","N/A",IF(C188&gt;10,"No",IF(C188&lt;-10,"No","Yes")))</f>
        <v>N/A</v>
      </c>
      <c r="E188" s="47" t="s">
        <v>1745</v>
      </c>
      <c r="F188" s="44" t="str">
        <f t="shared" ref="F188:F203" si="37">IF($B188="N/A","N/A",IF(E188&gt;10,"No",IF(E188&lt;-10,"No","Yes")))</f>
        <v>N/A</v>
      </c>
      <c r="G188" s="47" t="s">
        <v>1745</v>
      </c>
      <c r="H188" s="44" t="str">
        <f t="shared" ref="H188:H203" si="38">IF($B188="N/A","N/A",IF(G188&gt;10,"No",IF(G188&lt;-10,"No","Yes")))</f>
        <v>N/A</v>
      </c>
      <c r="I188" s="12" t="s">
        <v>1745</v>
      </c>
      <c r="J188" s="12" t="s">
        <v>1745</v>
      </c>
      <c r="K188" s="45" t="s">
        <v>736</v>
      </c>
      <c r="L188" s="9" t="str">
        <f t="shared" ref="L188:L203" si="39">IF(J188="Div by 0", "N/A", IF(K188="N/A","N/A", IF(J188&gt;VALUE(MID(K188,1,2)), "No", IF(J188&lt;-1*VALUE(MID(K188,1,2)), "No", "Yes"))))</f>
        <v>N/A</v>
      </c>
    </row>
    <row r="189" spans="1:12" x14ac:dyDescent="0.25">
      <c r="A189" s="4" t="s">
        <v>1473</v>
      </c>
      <c r="B189" s="35" t="s">
        <v>213</v>
      </c>
      <c r="C189" s="36" t="s">
        <v>1745</v>
      </c>
      <c r="D189" s="44" t="str">
        <f t="shared" si="36"/>
        <v>N/A</v>
      </c>
      <c r="E189" s="36" t="s">
        <v>1745</v>
      </c>
      <c r="F189" s="44" t="str">
        <f t="shared" si="37"/>
        <v>N/A</v>
      </c>
      <c r="G189" s="36" t="s">
        <v>1745</v>
      </c>
      <c r="H189" s="44" t="str">
        <f t="shared" si="38"/>
        <v>N/A</v>
      </c>
      <c r="I189" s="12" t="s">
        <v>1745</v>
      </c>
      <c r="J189" s="12" t="s">
        <v>1745</v>
      </c>
      <c r="K189" s="45" t="s">
        <v>736</v>
      </c>
      <c r="L189" s="9" t="str">
        <f t="shared" si="39"/>
        <v>N/A</v>
      </c>
    </row>
    <row r="190" spans="1:12" x14ac:dyDescent="0.25">
      <c r="A190" s="4" t="s">
        <v>1474</v>
      </c>
      <c r="B190" s="35" t="s">
        <v>213</v>
      </c>
      <c r="C190" s="47" t="s">
        <v>1745</v>
      </c>
      <c r="D190" s="44" t="str">
        <f t="shared" si="36"/>
        <v>N/A</v>
      </c>
      <c r="E190" s="47" t="s">
        <v>1745</v>
      </c>
      <c r="F190" s="44" t="str">
        <f t="shared" si="37"/>
        <v>N/A</v>
      </c>
      <c r="G190" s="47" t="s">
        <v>1745</v>
      </c>
      <c r="H190" s="44" t="str">
        <f t="shared" si="38"/>
        <v>N/A</v>
      </c>
      <c r="I190" s="12" t="s">
        <v>1745</v>
      </c>
      <c r="J190" s="12" t="s">
        <v>1745</v>
      </c>
      <c r="K190" s="45" t="s">
        <v>736</v>
      </c>
      <c r="L190" s="9" t="str">
        <f t="shared" si="39"/>
        <v>N/A</v>
      </c>
    </row>
    <row r="191" spans="1:12" x14ac:dyDescent="0.25">
      <c r="A191" s="4" t="s">
        <v>1475</v>
      </c>
      <c r="B191" s="35" t="s">
        <v>213</v>
      </c>
      <c r="C191" s="47" t="s">
        <v>1745</v>
      </c>
      <c r="D191" s="44" t="str">
        <f t="shared" si="36"/>
        <v>N/A</v>
      </c>
      <c r="E191" s="47" t="s">
        <v>1745</v>
      </c>
      <c r="F191" s="44" t="str">
        <f t="shared" si="37"/>
        <v>N/A</v>
      </c>
      <c r="G191" s="47" t="s">
        <v>1745</v>
      </c>
      <c r="H191" s="44" t="str">
        <f t="shared" si="38"/>
        <v>N/A</v>
      </c>
      <c r="I191" s="12" t="s">
        <v>1745</v>
      </c>
      <c r="J191" s="12" t="s">
        <v>1745</v>
      </c>
      <c r="K191" s="45" t="s">
        <v>736</v>
      </c>
      <c r="L191" s="9" t="str">
        <f t="shared" si="39"/>
        <v>N/A</v>
      </c>
    </row>
    <row r="192" spans="1:12" x14ac:dyDescent="0.25">
      <c r="A192" s="4" t="s">
        <v>1476</v>
      </c>
      <c r="B192" s="35" t="s">
        <v>213</v>
      </c>
      <c r="C192" s="47" t="s">
        <v>1745</v>
      </c>
      <c r="D192" s="44" t="str">
        <f t="shared" si="36"/>
        <v>N/A</v>
      </c>
      <c r="E192" s="47" t="s">
        <v>1745</v>
      </c>
      <c r="F192" s="44" t="str">
        <f t="shared" si="37"/>
        <v>N/A</v>
      </c>
      <c r="G192" s="47" t="s">
        <v>1745</v>
      </c>
      <c r="H192" s="44" t="str">
        <f t="shared" si="38"/>
        <v>N/A</v>
      </c>
      <c r="I192" s="12" t="s">
        <v>1745</v>
      </c>
      <c r="J192" s="12" t="s">
        <v>1745</v>
      </c>
      <c r="K192" s="45" t="s">
        <v>736</v>
      </c>
      <c r="L192" s="9" t="str">
        <f t="shared" si="39"/>
        <v>N/A</v>
      </c>
    </row>
    <row r="193" spans="1:12" x14ac:dyDescent="0.25">
      <c r="A193" s="46" t="s">
        <v>1477</v>
      </c>
      <c r="B193" s="35" t="s">
        <v>213</v>
      </c>
      <c r="C193" s="9">
        <v>0</v>
      </c>
      <c r="D193" s="44" t="str">
        <f t="shared" si="36"/>
        <v>N/A</v>
      </c>
      <c r="E193" s="9">
        <v>0</v>
      </c>
      <c r="F193" s="44" t="str">
        <f t="shared" si="37"/>
        <v>N/A</v>
      </c>
      <c r="G193" s="9">
        <v>0</v>
      </c>
      <c r="H193" s="44" t="str">
        <f t="shared" si="38"/>
        <v>N/A</v>
      </c>
      <c r="I193" s="12" t="s">
        <v>1745</v>
      </c>
      <c r="J193" s="12" t="s">
        <v>1745</v>
      </c>
      <c r="K193" s="45" t="s">
        <v>736</v>
      </c>
      <c r="L193" s="9" t="str">
        <f t="shared" si="39"/>
        <v>N/A</v>
      </c>
    </row>
    <row r="194" spans="1:12" x14ac:dyDescent="0.25">
      <c r="A194" s="46" t="s">
        <v>1478</v>
      </c>
      <c r="B194" s="35" t="s">
        <v>213</v>
      </c>
      <c r="C194" s="9">
        <v>0</v>
      </c>
      <c r="D194" s="44" t="str">
        <f t="shared" si="36"/>
        <v>N/A</v>
      </c>
      <c r="E194" s="9">
        <v>0</v>
      </c>
      <c r="F194" s="44" t="str">
        <f t="shared" si="37"/>
        <v>N/A</v>
      </c>
      <c r="G194" s="9">
        <v>0</v>
      </c>
      <c r="H194" s="44" t="str">
        <f t="shared" si="38"/>
        <v>N/A</v>
      </c>
      <c r="I194" s="12" t="s">
        <v>1745</v>
      </c>
      <c r="J194" s="12" t="s">
        <v>1745</v>
      </c>
      <c r="K194" s="45" t="s">
        <v>736</v>
      </c>
      <c r="L194" s="9" t="str">
        <f t="shared" si="39"/>
        <v>N/A</v>
      </c>
    </row>
    <row r="195" spans="1:12" x14ac:dyDescent="0.25">
      <c r="A195" s="46" t="s">
        <v>1479</v>
      </c>
      <c r="B195" s="35" t="s">
        <v>213</v>
      </c>
      <c r="C195" s="9">
        <v>0</v>
      </c>
      <c r="D195" s="44" t="str">
        <f t="shared" si="36"/>
        <v>N/A</v>
      </c>
      <c r="E195" s="9">
        <v>0</v>
      </c>
      <c r="F195" s="44" t="str">
        <f t="shared" si="37"/>
        <v>N/A</v>
      </c>
      <c r="G195" s="9">
        <v>0</v>
      </c>
      <c r="H195" s="44" t="str">
        <f t="shared" si="38"/>
        <v>N/A</v>
      </c>
      <c r="I195" s="12" t="s">
        <v>1745</v>
      </c>
      <c r="J195" s="12" t="s">
        <v>1745</v>
      </c>
      <c r="K195" s="45" t="s">
        <v>736</v>
      </c>
      <c r="L195" s="9" t="str">
        <f t="shared" si="39"/>
        <v>N/A</v>
      </c>
    </row>
    <row r="196" spans="1:12" x14ac:dyDescent="0.25">
      <c r="A196" s="4" t="s">
        <v>1388</v>
      </c>
      <c r="B196" s="35" t="s">
        <v>213</v>
      </c>
      <c r="C196" s="47" t="s">
        <v>1745</v>
      </c>
      <c r="D196" s="44" t="str">
        <f t="shared" si="36"/>
        <v>N/A</v>
      </c>
      <c r="E196" s="47" t="s">
        <v>1745</v>
      </c>
      <c r="F196" s="44" t="str">
        <f t="shared" si="37"/>
        <v>N/A</v>
      </c>
      <c r="G196" s="47" t="s">
        <v>1745</v>
      </c>
      <c r="H196" s="44" t="str">
        <f t="shared" si="38"/>
        <v>N/A</v>
      </c>
      <c r="I196" s="12" t="s">
        <v>1745</v>
      </c>
      <c r="J196" s="12" t="s">
        <v>1745</v>
      </c>
      <c r="K196" s="45" t="s">
        <v>736</v>
      </c>
      <c r="L196" s="9" t="str">
        <f t="shared" si="39"/>
        <v>N/A</v>
      </c>
    </row>
    <row r="197" spans="1:12" x14ac:dyDescent="0.25">
      <c r="A197" s="4" t="s">
        <v>1480</v>
      </c>
      <c r="B197" s="35" t="s">
        <v>213</v>
      </c>
      <c r="C197" s="36" t="s">
        <v>1745</v>
      </c>
      <c r="D197" s="44" t="str">
        <f t="shared" si="36"/>
        <v>N/A</v>
      </c>
      <c r="E197" s="36" t="s">
        <v>1745</v>
      </c>
      <c r="F197" s="44" t="str">
        <f t="shared" si="37"/>
        <v>N/A</v>
      </c>
      <c r="G197" s="36" t="s">
        <v>1745</v>
      </c>
      <c r="H197" s="44" t="str">
        <f t="shared" si="38"/>
        <v>N/A</v>
      </c>
      <c r="I197" s="12" t="s">
        <v>1745</v>
      </c>
      <c r="J197" s="12" t="s">
        <v>1745</v>
      </c>
      <c r="K197" s="45" t="s">
        <v>736</v>
      </c>
      <c r="L197" s="9" t="str">
        <f t="shared" si="39"/>
        <v>N/A</v>
      </c>
    </row>
    <row r="198" spans="1:12" ht="25" x14ac:dyDescent="0.25">
      <c r="A198" s="4" t="s">
        <v>1481</v>
      </c>
      <c r="B198" s="35" t="s">
        <v>213</v>
      </c>
      <c r="C198" s="47" t="s">
        <v>1745</v>
      </c>
      <c r="D198" s="44" t="str">
        <f t="shared" si="36"/>
        <v>N/A</v>
      </c>
      <c r="E198" s="47" t="s">
        <v>1745</v>
      </c>
      <c r="F198" s="44" t="str">
        <f t="shared" si="37"/>
        <v>N/A</v>
      </c>
      <c r="G198" s="47" t="s">
        <v>1745</v>
      </c>
      <c r="H198" s="44" t="str">
        <f t="shared" si="38"/>
        <v>N/A</v>
      </c>
      <c r="I198" s="12" t="s">
        <v>1745</v>
      </c>
      <c r="J198" s="12" t="s">
        <v>1745</v>
      </c>
      <c r="K198" s="45" t="s">
        <v>736</v>
      </c>
      <c r="L198" s="9" t="str">
        <f t="shared" si="39"/>
        <v>N/A</v>
      </c>
    </row>
    <row r="199" spans="1:12" ht="25" x14ac:dyDescent="0.25">
      <c r="A199" s="4" t="s">
        <v>1482</v>
      </c>
      <c r="B199" s="35" t="s">
        <v>213</v>
      </c>
      <c r="C199" s="47" t="s">
        <v>1745</v>
      </c>
      <c r="D199" s="44" t="str">
        <f t="shared" si="36"/>
        <v>N/A</v>
      </c>
      <c r="E199" s="47" t="s">
        <v>1745</v>
      </c>
      <c r="F199" s="44" t="str">
        <f t="shared" si="37"/>
        <v>N/A</v>
      </c>
      <c r="G199" s="47" t="s">
        <v>1745</v>
      </c>
      <c r="H199" s="44" t="str">
        <f t="shared" si="38"/>
        <v>N/A</v>
      </c>
      <c r="I199" s="12" t="s">
        <v>1745</v>
      </c>
      <c r="J199" s="12" t="s">
        <v>1745</v>
      </c>
      <c r="K199" s="45" t="s">
        <v>736</v>
      </c>
      <c r="L199" s="9" t="str">
        <f t="shared" si="39"/>
        <v>N/A</v>
      </c>
    </row>
    <row r="200" spans="1:12" ht="25" x14ac:dyDescent="0.25">
      <c r="A200" s="4" t="s">
        <v>1483</v>
      </c>
      <c r="B200" s="35" t="s">
        <v>213</v>
      </c>
      <c r="C200" s="47" t="s">
        <v>1745</v>
      </c>
      <c r="D200" s="44" t="str">
        <f t="shared" si="36"/>
        <v>N/A</v>
      </c>
      <c r="E200" s="47" t="s">
        <v>1745</v>
      </c>
      <c r="F200" s="44" t="str">
        <f t="shared" si="37"/>
        <v>N/A</v>
      </c>
      <c r="G200" s="47" t="s">
        <v>1745</v>
      </c>
      <c r="H200" s="44" t="str">
        <f t="shared" si="38"/>
        <v>N/A</v>
      </c>
      <c r="I200" s="12" t="s">
        <v>1745</v>
      </c>
      <c r="J200" s="12" t="s">
        <v>1745</v>
      </c>
      <c r="K200" s="45" t="s">
        <v>736</v>
      </c>
      <c r="L200" s="9" t="str">
        <f t="shared" si="39"/>
        <v>N/A</v>
      </c>
    </row>
    <row r="201" spans="1:12" ht="25" x14ac:dyDescent="0.25">
      <c r="A201" s="4" t="s">
        <v>1484</v>
      </c>
      <c r="B201" s="35" t="s">
        <v>213</v>
      </c>
      <c r="C201" s="9">
        <v>0</v>
      </c>
      <c r="D201" s="44" t="str">
        <f t="shared" si="36"/>
        <v>N/A</v>
      </c>
      <c r="E201" s="9">
        <v>0</v>
      </c>
      <c r="F201" s="44" t="str">
        <f t="shared" si="37"/>
        <v>N/A</v>
      </c>
      <c r="G201" s="9">
        <v>0</v>
      </c>
      <c r="H201" s="44" t="str">
        <f t="shared" si="38"/>
        <v>N/A</v>
      </c>
      <c r="I201" s="12" t="s">
        <v>1745</v>
      </c>
      <c r="J201" s="12" t="s">
        <v>1745</v>
      </c>
      <c r="K201" s="45" t="s">
        <v>736</v>
      </c>
      <c r="L201" s="9" t="str">
        <f t="shared" si="39"/>
        <v>N/A</v>
      </c>
    </row>
    <row r="202" spans="1:12" ht="25" x14ac:dyDescent="0.25">
      <c r="A202" s="4" t="s">
        <v>1485</v>
      </c>
      <c r="B202" s="35" t="s">
        <v>213</v>
      </c>
      <c r="C202" s="9">
        <v>0</v>
      </c>
      <c r="D202" s="44" t="str">
        <f t="shared" si="36"/>
        <v>N/A</v>
      </c>
      <c r="E202" s="9">
        <v>0</v>
      </c>
      <c r="F202" s="44" t="str">
        <f t="shared" si="37"/>
        <v>N/A</v>
      </c>
      <c r="G202" s="9">
        <v>0</v>
      </c>
      <c r="H202" s="44" t="str">
        <f t="shared" si="38"/>
        <v>N/A</v>
      </c>
      <c r="I202" s="12" t="s">
        <v>1745</v>
      </c>
      <c r="J202" s="12" t="s">
        <v>1745</v>
      </c>
      <c r="K202" s="45" t="s">
        <v>736</v>
      </c>
      <c r="L202" s="9" t="str">
        <f t="shared" si="39"/>
        <v>N/A</v>
      </c>
    </row>
    <row r="203" spans="1:12" ht="25" x14ac:dyDescent="0.25">
      <c r="A203" s="4" t="s">
        <v>1486</v>
      </c>
      <c r="B203" s="35" t="s">
        <v>213</v>
      </c>
      <c r="C203" s="9">
        <v>0</v>
      </c>
      <c r="D203" s="44" t="str">
        <f t="shared" si="36"/>
        <v>N/A</v>
      </c>
      <c r="E203" s="9">
        <v>0</v>
      </c>
      <c r="F203" s="44" t="str">
        <f t="shared" si="37"/>
        <v>N/A</v>
      </c>
      <c r="G203" s="9">
        <v>0</v>
      </c>
      <c r="H203" s="44" t="str">
        <f t="shared" si="38"/>
        <v>N/A</v>
      </c>
      <c r="I203" s="12" t="s">
        <v>1745</v>
      </c>
      <c r="J203" s="12" t="s">
        <v>1745</v>
      </c>
      <c r="K203" s="45" t="s">
        <v>736</v>
      </c>
      <c r="L203" s="9" t="str">
        <f t="shared" si="39"/>
        <v>N/A</v>
      </c>
    </row>
    <row r="204" spans="1:12" x14ac:dyDescent="0.25">
      <c r="A204" s="166" t="s">
        <v>1633</v>
      </c>
      <c r="B204" s="167"/>
      <c r="C204" s="167"/>
      <c r="D204" s="167"/>
      <c r="E204" s="167"/>
      <c r="F204" s="167"/>
      <c r="G204" s="167"/>
      <c r="H204" s="167"/>
      <c r="I204" s="167"/>
      <c r="J204" s="167"/>
      <c r="K204" s="167"/>
      <c r="L204" s="168"/>
    </row>
    <row r="205" spans="1:12" x14ac:dyDescent="0.25">
      <c r="A205" s="156" t="s">
        <v>1631</v>
      </c>
      <c r="B205" s="157"/>
      <c r="C205" s="157"/>
      <c r="D205" s="157"/>
      <c r="E205" s="157"/>
      <c r="F205" s="157"/>
      <c r="G205" s="157"/>
      <c r="H205" s="157"/>
      <c r="I205" s="157"/>
      <c r="J205" s="157"/>
      <c r="K205" s="157"/>
      <c r="L205" s="158"/>
    </row>
    <row r="206" spans="1:12" s="21" customFormat="1" x14ac:dyDescent="0.25">
      <c r="A206" s="159" t="s">
        <v>1732</v>
      </c>
      <c r="B206" s="159"/>
      <c r="C206" s="159"/>
      <c r="D206" s="159"/>
      <c r="E206" s="159"/>
      <c r="F206" s="159"/>
      <c r="G206" s="159"/>
      <c r="H206" s="159"/>
      <c r="I206" s="159"/>
      <c r="J206" s="159"/>
      <c r="K206" s="159"/>
      <c r="L206" s="160"/>
    </row>
    <row r="207" spans="1:12" x14ac:dyDescent="0.25">
      <c r="A207" s="54"/>
      <c r="B207" s="48"/>
    </row>
    <row r="208" spans="1:12" x14ac:dyDescent="0.25">
      <c r="A208" s="2"/>
      <c r="B208" s="48"/>
    </row>
    <row r="209" spans="1:2" x14ac:dyDescent="0.25">
      <c r="A209" s="2"/>
      <c r="B209" s="48"/>
    </row>
    <row r="210" spans="1:2" x14ac:dyDescent="0.25">
      <c r="A210" s="54"/>
      <c r="B210" s="48"/>
    </row>
    <row r="211" spans="1:2" x14ac:dyDescent="0.25">
      <c r="A211" s="56"/>
      <c r="B211" s="48"/>
    </row>
    <row r="212" spans="1:2" x14ac:dyDescent="0.25">
      <c r="A212" s="56"/>
      <c r="B212" s="54"/>
    </row>
    <row r="213" spans="1:2" x14ac:dyDescent="0.25">
      <c r="A213" s="56"/>
      <c r="B213" s="54"/>
    </row>
    <row r="214" spans="1:2" x14ac:dyDescent="0.25">
      <c r="A214" s="56"/>
      <c r="B214" s="54"/>
    </row>
    <row r="215" spans="1:2" x14ac:dyDescent="0.25">
      <c r="A215" s="56"/>
      <c r="B215" s="54"/>
    </row>
    <row r="216" spans="1:2" x14ac:dyDescent="0.25">
      <c r="A216" s="56"/>
      <c r="B216" s="54"/>
    </row>
    <row r="217" spans="1:2" x14ac:dyDescent="0.25">
      <c r="A217" s="56"/>
      <c r="B217" s="54"/>
    </row>
    <row r="218" spans="1:2" x14ac:dyDescent="0.25">
      <c r="A218" s="56"/>
      <c r="B218" s="54"/>
    </row>
    <row r="219" spans="1:2" x14ac:dyDescent="0.25">
      <c r="A219" s="54"/>
      <c r="B219" s="54"/>
    </row>
    <row r="220" spans="1:2" x14ac:dyDescent="0.25">
      <c r="A220" s="54"/>
    </row>
    <row r="221" spans="1:2" x14ac:dyDescent="0.25">
      <c r="A221" s="54"/>
    </row>
    <row r="222" spans="1:2" x14ac:dyDescent="0.25">
      <c r="A222" s="54"/>
    </row>
    <row r="223" spans="1:2" x14ac:dyDescent="0.25">
      <c r="A223" s="54"/>
    </row>
    <row r="224" spans="1:2" x14ac:dyDescent="0.25">
      <c r="A224" s="54"/>
    </row>
    <row r="225" spans="1:1" x14ac:dyDescent="0.25">
      <c r="A225" s="54"/>
    </row>
    <row r="226" spans="1:1" x14ac:dyDescent="0.25">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6" activePane="bottomRight" state="frozen"/>
      <selection activeCell="A11" sqref="A11"/>
      <selection pane="topRight" activeCell="A11" sqref="A11"/>
      <selection pane="bottomLeft" activeCell="A11" sqref="A11"/>
      <selection pane="bottomRight" sqref="A1:L1"/>
    </sheetView>
  </sheetViews>
  <sheetFormatPr defaultColWidth="9.1796875" defaultRowHeight="12.5" x14ac:dyDescent="0.25"/>
  <cols>
    <col min="1" max="1" width="77.26953125" style="55" customWidth="1"/>
    <col min="2" max="2" width="10.7265625" style="55"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43"/>
  </cols>
  <sheetData>
    <row r="1" spans="1:12" s="20" customFormat="1" ht="18.75" customHeight="1" x14ac:dyDescent="0.25">
      <c r="A1" s="147" t="s">
        <v>1726</v>
      </c>
      <c r="B1" s="148"/>
      <c r="C1" s="148"/>
      <c r="D1" s="148"/>
      <c r="E1" s="148"/>
      <c r="F1" s="148"/>
      <c r="G1" s="148"/>
      <c r="H1" s="148"/>
      <c r="I1" s="148"/>
      <c r="J1" s="148"/>
      <c r="K1" s="148"/>
      <c r="L1" s="149"/>
    </row>
    <row r="2" spans="1:12" s="21" customFormat="1" ht="50.25" customHeight="1" x14ac:dyDescent="0.3">
      <c r="A2" s="174" t="s">
        <v>1596</v>
      </c>
      <c r="B2" s="175"/>
      <c r="C2" s="175"/>
      <c r="D2" s="175"/>
      <c r="E2" s="175"/>
      <c r="F2" s="175"/>
      <c r="G2" s="175"/>
      <c r="H2" s="175"/>
      <c r="I2" s="175"/>
      <c r="J2" s="175"/>
      <c r="K2" s="175"/>
      <c r="L2" s="176"/>
    </row>
    <row r="3" spans="1:12" s="21" customFormat="1" ht="13" x14ac:dyDescent="0.3">
      <c r="A3" s="153" t="s">
        <v>1744</v>
      </c>
      <c r="B3" s="172"/>
      <c r="C3" s="172"/>
      <c r="D3" s="172"/>
      <c r="E3" s="172"/>
      <c r="F3" s="172"/>
      <c r="G3" s="172"/>
      <c r="H3" s="172"/>
      <c r="I3" s="172"/>
      <c r="J3" s="172"/>
      <c r="K3" s="172"/>
      <c r="L3" s="173"/>
    </row>
    <row r="4" spans="1:12" s="21" customFormat="1" ht="13" x14ac:dyDescent="0.3">
      <c r="A4" s="169" t="s">
        <v>648</v>
      </c>
      <c r="B4" s="170"/>
      <c r="C4" s="170"/>
      <c r="D4" s="170"/>
      <c r="E4" s="170"/>
      <c r="F4" s="170"/>
      <c r="G4" s="170"/>
      <c r="H4" s="170"/>
      <c r="I4" s="170"/>
      <c r="J4" s="170"/>
      <c r="K4" s="170"/>
      <c r="L4" s="171"/>
    </row>
    <row r="5" spans="1:12" ht="52" x14ac:dyDescent="0.3">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5">
      <c r="A6" s="3" t="s">
        <v>9</v>
      </c>
      <c r="B6" s="35" t="s">
        <v>213</v>
      </c>
      <c r="C6" s="36">
        <v>6208</v>
      </c>
      <c r="D6" s="44" t="str">
        <f>IF($B6="N/A","N/A",IF(C6&gt;10,"No",IF(C6&lt;-10,"No","Yes")))</f>
        <v>N/A</v>
      </c>
      <c r="E6" s="36">
        <v>1378</v>
      </c>
      <c r="F6" s="44" t="str">
        <f>IF($B6="N/A","N/A",IF(E6&gt;10,"No",IF(E6&lt;-10,"No","Yes")))</f>
        <v>N/A</v>
      </c>
      <c r="G6" s="36">
        <v>529</v>
      </c>
      <c r="H6" s="44" t="str">
        <f>IF($B6="N/A","N/A",IF(G6&gt;10,"No",IF(G6&lt;-10,"No","Yes")))</f>
        <v>N/A</v>
      </c>
      <c r="I6" s="12">
        <v>-77.8</v>
      </c>
      <c r="J6" s="12">
        <v>-61.6</v>
      </c>
      <c r="K6" s="45" t="s">
        <v>736</v>
      </c>
      <c r="L6" s="9" t="str">
        <f t="shared" ref="L6:L46" si="0">IF(J6="Div by 0", "N/A", IF(K6="N/A","N/A", IF(J6&gt;VALUE(MID(K6,1,2)), "No", IF(J6&lt;-1*VALUE(MID(K6,1,2)), "No", "Yes"))))</f>
        <v>No</v>
      </c>
    </row>
    <row r="7" spans="1:12" x14ac:dyDescent="0.25">
      <c r="A7" s="46" t="s">
        <v>10</v>
      </c>
      <c r="B7" s="35" t="s">
        <v>213</v>
      </c>
      <c r="C7" s="36">
        <v>1899</v>
      </c>
      <c r="D7" s="44" t="str">
        <f>IF($B7="N/A","N/A",IF(C7&gt;10,"No",IF(C7&lt;-10,"No","Yes")))</f>
        <v>N/A</v>
      </c>
      <c r="E7" s="36">
        <v>383</v>
      </c>
      <c r="F7" s="44" t="str">
        <f>IF($B7="N/A","N/A",IF(E7&gt;10,"No",IF(E7&lt;-10,"No","Yes")))</f>
        <v>N/A</v>
      </c>
      <c r="G7" s="36">
        <v>152</v>
      </c>
      <c r="H7" s="44" t="str">
        <f>IF($B7="N/A","N/A",IF(G7&gt;10,"No",IF(G7&lt;-10,"No","Yes")))</f>
        <v>N/A</v>
      </c>
      <c r="I7" s="12">
        <v>-79.8</v>
      </c>
      <c r="J7" s="12">
        <v>-60.3</v>
      </c>
      <c r="K7" s="45" t="s">
        <v>736</v>
      </c>
      <c r="L7" s="9" t="str">
        <f t="shared" si="0"/>
        <v>No</v>
      </c>
    </row>
    <row r="8" spans="1:12" x14ac:dyDescent="0.25">
      <c r="A8" s="46" t="s">
        <v>91</v>
      </c>
      <c r="B8" s="9" t="s">
        <v>297</v>
      </c>
      <c r="C8" s="8">
        <v>30.589561856</v>
      </c>
      <c r="D8" s="44" t="str">
        <f>IF($B8="N/A","N/A",IF(C8&gt;90,"No",IF(C8&lt;65,"No","Yes")))</f>
        <v>No</v>
      </c>
      <c r="E8" s="8">
        <v>27.793904209000001</v>
      </c>
      <c r="F8" s="44" t="str">
        <f>IF($B8="N/A","N/A",IF(E8&gt;90,"No",IF(E8&lt;65,"No","Yes")))</f>
        <v>No</v>
      </c>
      <c r="G8" s="8">
        <v>28.733459357000001</v>
      </c>
      <c r="H8" s="44" t="str">
        <f>IF($B8="N/A","N/A",IF(G8&gt;90,"No",IF(G8&lt;65,"No","Yes")))</f>
        <v>No</v>
      </c>
      <c r="I8" s="12">
        <v>-9.14</v>
      </c>
      <c r="J8" s="12">
        <v>3.38</v>
      </c>
      <c r="K8" s="45" t="s">
        <v>736</v>
      </c>
      <c r="L8" s="9" t="str">
        <f t="shared" si="0"/>
        <v>Yes</v>
      </c>
    </row>
    <row r="9" spans="1:12" x14ac:dyDescent="0.25">
      <c r="A9" s="46" t="s">
        <v>92</v>
      </c>
      <c r="B9" s="9" t="s">
        <v>298</v>
      </c>
      <c r="C9" s="8">
        <v>53.389830508000003</v>
      </c>
      <c r="D9" s="44" t="str">
        <f>IF($B9="N/A","N/A",IF(C9&gt;100,"No",IF(C9&lt;90,"No","Yes")))</f>
        <v>No</v>
      </c>
      <c r="E9" s="8">
        <v>57.522123894000003</v>
      </c>
      <c r="F9" s="44" t="str">
        <f>IF($B9="N/A","N/A",IF(E9&gt;100,"No",IF(E9&lt;90,"No","Yes")))</f>
        <v>No</v>
      </c>
      <c r="G9" s="8">
        <v>38.938053097000001</v>
      </c>
      <c r="H9" s="44" t="str">
        <f>IF($B9="N/A","N/A",IF(G9&gt;100,"No",IF(G9&lt;90,"No","Yes")))</f>
        <v>No</v>
      </c>
      <c r="I9" s="12">
        <v>7.74</v>
      </c>
      <c r="J9" s="12">
        <v>-32.299999999999997</v>
      </c>
      <c r="K9" s="45" t="s">
        <v>736</v>
      </c>
      <c r="L9" s="9" t="str">
        <f t="shared" si="0"/>
        <v>No</v>
      </c>
    </row>
    <row r="10" spans="1:12" x14ac:dyDescent="0.25">
      <c r="A10" s="46" t="s">
        <v>93</v>
      </c>
      <c r="B10" s="9" t="s">
        <v>299</v>
      </c>
      <c r="C10" s="8">
        <v>60.583941606000003</v>
      </c>
      <c r="D10" s="44" t="str">
        <f>IF($B10="N/A","N/A",IF(C10&gt;100,"No",IF(C10&lt;85,"No","Yes")))</f>
        <v>No</v>
      </c>
      <c r="E10" s="8">
        <v>48.062015504000001</v>
      </c>
      <c r="F10" s="44" t="str">
        <f>IF($B10="N/A","N/A",IF(E10&gt;100,"No",IF(E10&lt;85,"No","Yes")))</f>
        <v>No</v>
      </c>
      <c r="G10" s="8">
        <v>37.5</v>
      </c>
      <c r="H10" s="44" t="str">
        <f>IF($B10="N/A","N/A",IF(G10&gt;100,"No",IF(G10&lt;85,"No","Yes")))</f>
        <v>No</v>
      </c>
      <c r="I10" s="12">
        <v>-20.7</v>
      </c>
      <c r="J10" s="12">
        <v>-22</v>
      </c>
      <c r="K10" s="45" t="s">
        <v>736</v>
      </c>
      <c r="L10" s="9" t="str">
        <f t="shared" si="0"/>
        <v>Yes</v>
      </c>
    </row>
    <row r="11" spans="1:12" x14ac:dyDescent="0.25">
      <c r="A11" s="46" t="s">
        <v>94</v>
      </c>
      <c r="B11" s="9" t="s">
        <v>300</v>
      </c>
      <c r="C11" s="8">
        <v>24.274155164</v>
      </c>
      <c r="D11" s="44" t="str">
        <f>IF($B11="N/A","N/A",IF(C11&gt;100,"No",IF(C11&lt;80,"No","Yes")))</f>
        <v>No</v>
      </c>
      <c r="E11" s="8">
        <v>11.452513966</v>
      </c>
      <c r="F11" s="44" t="str">
        <f>IF($B11="N/A","N/A",IF(E11&gt;100,"No",IF(E11&lt;80,"No","Yes")))</f>
        <v>No</v>
      </c>
      <c r="G11" s="8">
        <v>17.610062892999998</v>
      </c>
      <c r="H11" s="44" t="str">
        <f>IF($B11="N/A","N/A",IF(G11&gt;100,"No",IF(G11&lt;80,"No","Yes")))</f>
        <v>No</v>
      </c>
      <c r="I11" s="12">
        <v>-52.8</v>
      </c>
      <c r="J11" s="12">
        <v>53.77</v>
      </c>
      <c r="K11" s="45" t="s">
        <v>736</v>
      </c>
      <c r="L11" s="9" t="str">
        <f t="shared" si="0"/>
        <v>No</v>
      </c>
    </row>
    <row r="12" spans="1:12" x14ac:dyDescent="0.25">
      <c r="A12" s="46" t="s">
        <v>95</v>
      </c>
      <c r="B12" s="9" t="s">
        <v>300</v>
      </c>
      <c r="C12" s="8">
        <v>32.268951194000003</v>
      </c>
      <c r="D12" s="44" t="str">
        <f>IF($B12="N/A","N/A",IF(C12&gt;100,"No",IF(C12&lt;80,"No","Yes")))</f>
        <v>No</v>
      </c>
      <c r="E12" s="8">
        <v>27.634961440000001</v>
      </c>
      <c r="F12" s="44" t="str">
        <f>IF($B12="N/A","N/A",IF(E12&gt;100,"No",IF(E12&lt;80,"No","Yes")))</f>
        <v>No</v>
      </c>
      <c r="G12" s="8">
        <v>27.329192547000002</v>
      </c>
      <c r="H12" s="44" t="str">
        <f>IF($B12="N/A","N/A",IF(G12&gt;100,"No",IF(G12&lt;80,"No","Yes")))</f>
        <v>No</v>
      </c>
      <c r="I12" s="12">
        <v>-14.4</v>
      </c>
      <c r="J12" s="12">
        <v>-1.1100000000000001</v>
      </c>
      <c r="K12" s="45" t="s">
        <v>736</v>
      </c>
      <c r="L12" s="9" t="str">
        <f t="shared" si="0"/>
        <v>Yes</v>
      </c>
    </row>
    <row r="13" spans="1:12" x14ac:dyDescent="0.25">
      <c r="A13" s="3" t="s">
        <v>96</v>
      </c>
      <c r="B13" s="35" t="s">
        <v>213</v>
      </c>
      <c r="C13" s="36">
        <v>1247.53</v>
      </c>
      <c r="D13" s="44" t="str">
        <f t="shared" ref="D13:D44" si="1">IF($B13="N/A","N/A",IF(C13&gt;10,"No",IF(C13&lt;-10,"No","Yes")))</f>
        <v>N/A</v>
      </c>
      <c r="E13" s="36">
        <v>349.75</v>
      </c>
      <c r="F13" s="44" t="str">
        <f t="shared" ref="F13:F44" si="2">IF($B13="N/A","N/A",IF(E13&gt;10,"No",IF(E13&lt;-10,"No","Yes")))</f>
        <v>N/A</v>
      </c>
      <c r="G13" s="36">
        <v>213.68</v>
      </c>
      <c r="H13" s="44" t="str">
        <f t="shared" ref="H13:H44" si="3">IF($B13="N/A","N/A",IF(G13&gt;10,"No",IF(G13&lt;-10,"No","Yes")))</f>
        <v>N/A</v>
      </c>
      <c r="I13" s="12">
        <v>-72</v>
      </c>
      <c r="J13" s="12">
        <v>-38.9</v>
      </c>
      <c r="K13" s="45" t="s">
        <v>736</v>
      </c>
      <c r="L13" s="9" t="str">
        <f t="shared" si="0"/>
        <v>No</v>
      </c>
    </row>
    <row r="14" spans="1:12" x14ac:dyDescent="0.25">
      <c r="A14" s="3" t="s">
        <v>100</v>
      </c>
      <c r="B14" s="35" t="s">
        <v>213</v>
      </c>
      <c r="C14" s="36">
        <v>118</v>
      </c>
      <c r="D14" s="44" t="str">
        <f t="shared" si="1"/>
        <v>N/A</v>
      </c>
      <c r="E14" s="36">
        <v>113</v>
      </c>
      <c r="F14" s="44" t="str">
        <f t="shared" si="2"/>
        <v>N/A</v>
      </c>
      <c r="G14" s="36">
        <v>113</v>
      </c>
      <c r="H14" s="44" t="str">
        <f t="shared" si="3"/>
        <v>N/A</v>
      </c>
      <c r="I14" s="12">
        <v>-4.24</v>
      </c>
      <c r="J14" s="12">
        <v>0</v>
      </c>
      <c r="K14" s="45" t="s">
        <v>736</v>
      </c>
      <c r="L14" s="9" t="str">
        <f t="shared" si="0"/>
        <v>Yes</v>
      </c>
    </row>
    <row r="15" spans="1:12" x14ac:dyDescent="0.25">
      <c r="A15" s="3" t="s">
        <v>977</v>
      </c>
      <c r="B15" s="35" t="s">
        <v>213</v>
      </c>
      <c r="C15" s="36">
        <v>11</v>
      </c>
      <c r="D15" s="44" t="str">
        <f t="shared" si="1"/>
        <v>N/A</v>
      </c>
      <c r="E15" s="36">
        <v>11</v>
      </c>
      <c r="F15" s="44" t="str">
        <f t="shared" si="2"/>
        <v>N/A</v>
      </c>
      <c r="G15" s="36">
        <v>11</v>
      </c>
      <c r="H15" s="44" t="str">
        <f t="shared" si="3"/>
        <v>N/A</v>
      </c>
      <c r="I15" s="12">
        <v>25</v>
      </c>
      <c r="J15" s="12">
        <v>-60</v>
      </c>
      <c r="K15" s="45" t="s">
        <v>736</v>
      </c>
      <c r="L15" s="9" t="str">
        <f t="shared" si="0"/>
        <v>No</v>
      </c>
    </row>
    <row r="16" spans="1:12" x14ac:dyDescent="0.25">
      <c r="A16" s="3" t="s">
        <v>978</v>
      </c>
      <c r="B16" s="35" t="s">
        <v>213</v>
      </c>
      <c r="C16" s="36">
        <v>40</v>
      </c>
      <c r="D16" s="44" t="str">
        <f t="shared" si="1"/>
        <v>N/A</v>
      </c>
      <c r="E16" s="36">
        <v>35</v>
      </c>
      <c r="F16" s="44" t="str">
        <f t="shared" si="2"/>
        <v>N/A</v>
      </c>
      <c r="G16" s="36">
        <v>25</v>
      </c>
      <c r="H16" s="44" t="str">
        <f t="shared" si="3"/>
        <v>N/A</v>
      </c>
      <c r="I16" s="12">
        <v>-12.5</v>
      </c>
      <c r="J16" s="12">
        <v>-28.6</v>
      </c>
      <c r="K16" s="45" t="s">
        <v>736</v>
      </c>
      <c r="L16" s="9" t="str">
        <f t="shared" si="0"/>
        <v>Yes</v>
      </c>
    </row>
    <row r="17" spans="1:12" x14ac:dyDescent="0.25">
      <c r="A17" s="3" t="s">
        <v>979</v>
      </c>
      <c r="B17" s="35" t="s">
        <v>213</v>
      </c>
      <c r="C17" s="36">
        <v>74</v>
      </c>
      <c r="D17" s="44" t="str">
        <f t="shared" si="1"/>
        <v>N/A</v>
      </c>
      <c r="E17" s="36">
        <v>73</v>
      </c>
      <c r="F17" s="44" t="str">
        <f t="shared" si="2"/>
        <v>N/A</v>
      </c>
      <c r="G17" s="36">
        <v>86</v>
      </c>
      <c r="H17" s="44" t="str">
        <f t="shared" si="3"/>
        <v>N/A</v>
      </c>
      <c r="I17" s="12">
        <v>-1.35</v>
      </c>
      <c r="J17" s="12">
        <v>17.809999999999999</v>
      </c>
      <c r="K17" s="45" t="s">
        <v>736</v>
      </c>
      <c r="L17" s="9" t="str">
        <f t="shared" si="0"/>
        <v>Yes</v>
      </c>
    </row>
    <row r="18" spans="1:12" x14ac:dyDescent="0.25">
      <c r="A18" s="3" t="s">
        <v>980</v>
      </c>
      <c r="B18" s="35" t="s">
        <v>213</v>
      </c>
      <c r="C18" s="36">
        <v>0</v>
      </c>
      <c r="D18" s="44" t="str">
        <f t="shared" si="1"/>
        <v>N/A</v>
      </c>
      <c r="E18" s="36">
        <v>0</v>
      </c>
      <c r="F18" s="44" t="str">
        <f t="shared" si="2"/>
        <v>N/A</v>
      </c>
      <c r="G18" s="36">
        <v>0</v>
      </c>
      <c r="H18" s="44" t="str">
        <f t="shared" si="3"/>
        <v>N/A</v>
      </c>
      <c r="I18" s="12" t="s">
        <v>1745</v>
      </c>
      <c r="J18" s="12" t="s">
        <v>1745</v>
      </c>
      <c r="K18" s="45" t="s">
        <v>736</v>
      </c>
      <c r="L18" s="9" t="str">
        <f t="shared" si="0"/>
        <v>N/A</v>
      </c>
    </row>
    <row r="19" spans="1:12" x14ac:dyDescent="0.25">
      <c r="A19" s="3" t="s">
        <v>981</v>
      </c>
      <c r="B19" s="35" t="s">
        <v>213</v>
      </c>
      <c r="C19" s="36">
        <v>0</v>
      </c>
      <c r="D19" s="44" t="str">
        <f t="shared" si="1"/>
        <v>N/A</v>
      </c>
      <c r="E19" s="36">
        <v>0</v>
      </c>
      <c r="F19" s="44" t="str">
        <f t="shared" si="2"/>
        <v>N/A</v>
      </c>
      <c r="G19" s="36">
        <v>0</v>
      </c>
      <c r="H19" s="44" t="str">
        <f t="shared" si="3"/>
        <v>N/A</v>
      </c>
      <c r="I19" s="12" t="s">
        <v>1745</v>
      </c>
      <c r="J19" s="12" t="s">
        <v>1745</v>
      </c>
      <c r="K19" s="45" t="s">
        <v>736</v>
      </c>
      <c r="L19" s="9" t="str">
        <f t="shared" si="0"/>
        <v>N/A</v>
      </c>
    </row>
    <row r="20" spans="1:12" x14ac:dyDescent="0.25">
      <c r="A20" s="3" t="s">
        <v>101</v>
      </c>
      <c r="B20" s="35" t="s">
        <v>213</v>
      </c>
      <c r="C20" s="36">
        <v>137</v>
      </c>
      <c r="D20" s="44" t="str">
        <f t="shared" si="1"/>
        <v>N/A</v>
      </c>
      <c r="E20" s="36">
        <v>129</v>
      </c>
      <c r="F20" s="44" t="str">
        <f t="shared" si="2"/>
        <v>N/A</v>
      </c>
      <c r="G20" s="36">
        <v>96</v>
      </c>
      <c r="H20" s="44" t="str">
        <f t="shared" si="3"/>
        <v>N/A</v>
      </c>
      <c r="I20" s="12">
        <v>-5.84</v>
      </c>
      <c r="J20" s="12">
        <v>-25.6</v>
      </c>
      <c r="K20" s="45" t="s">
        <v>736</v>
      </c>
      <c r="L20" s="9" t="str">
        <f t="shared" si="0"/>
        <v>Yes</v>
      </c>
    </row>
    <row r="21" spans="1:12" x14ac:dyDescent="0.25">
      <c r="A21" s="3" t="s">
        <v>982</v>
      </c>
      <c r="B21" s="35" t="s">
        <v>213</v>
      </c>
      <c r="C21" s="36">
        <v>20</v>
      </c>
      <c r="D21" s="44" t="str">
        <f t="shared" si="1"/>
        <v>N/A</v>
      </c>
      <c r="E21" s="36">
        <v>14</v>
      </c>
      <c r="F21" s="44" t="str">
        <f t="shared" si="2"/>
        <v>N/A</v>
      </c>
      <c r="G21" s="36">
        <v>11</v>
      </c>
      <c r="H21" s="44" t="str">
        <f t="shared" si="3"/>
        <v>N/A</v>
      </c>
      <c r="I21" s="12">
        <v>-30</v>
      </c>
      <c r="J21" s="12">
        <v>-21.4</v>
      </c>
      <c r="K21" s="45" t="s">
        <v>736</v>
      </c>
      <c r="L21" s="9" t="str">
        <f t="shared" si="0"/>
        <v>Yes</v>
      </c>
    </row>
    <row r="22" spans="1:12" x14ac:dyDescent="0.25">
      <c r="A22" s="3" t="s">
        <v>983</v>
      </c>
      <c r="B22" s="35" t="s">
        <v>213</v>
      </c>
      <c r="C22" s="36">
        <v>34</v>
      </c>
      <c r="D22" s="44" t="str">
        <f t="shared" si="1"/>
        <v>N/A</v>
      </c>
      <c r="E22" s="36">
        <v>23</v>
      </c>
      <c r="F22" s="44" t="str">
        <f t="shared" si="2"/>
        <v>N/A</v>
      </c>
      <c r="G22" s="36">
        <v>19</v>
      </c>
      <c r="H22" s="44" t="str">
        <f t="shared" si="3"/>
        <v>N/A</v>
      </c>
      <c r="I22" s="12">
        <v>-32.4</v>
      </c>
      <c r="J22" s="12">
        <v>-17.399999999999999</v>
      </c>
      <c r="K22" s="45" t="s">
        <v>736</v>
      </c>
      <c r="L22" s="9" t="str">
        <f t="shared" si="0"/>
        <v>Yes</v>
      </c>
    </row>
    <row r="23" spans="1:12" x14ac:dyDescent="0.25">
      <c r="A23" s="3" t="s">
        <v>984</v>
      </c>
      <c r="B23" s="35" t="s">
        <v>213</v>
      </c>
      <c r="C23" s="36">
        <v>70</v>
      </c>
      <c r="D23" s="44" t="str">
        <f>IF($B23="N/A","N/A",IF(C23&gt;10,"No",IF(C23&lt;-10,"No","Yes")))</f>
        <v>N/A</v>
      </c>
      <c r="E23" s="36">
        <v>82</v>
      </c>
      <c r="F23" s="44" t="str">
        <f t="shared" si="2"/>
        <v>N/A</v>
      </c>
      <c r="G23" s="36">
        <v>60</v>
      </c>
      <c r="H23" s="44" t="str">
        <f t="shared" si="3"/>
        <v>N/A</v>
      </c>
      <c r="I23" s="12">
        <v>17.14</v>
      </c>
      <c r="J23" s="12">
        <v>-26.8</v>
      </c>
      <c r="K23" s="45" t="s">
        <v>736</v>
      </c>
      <c r="L23" s="9" t="str">
        <f t="shared" si="0"/>
        <v>Yes</v>
      </c>
    </row>
    <row r="24" spans="1:12" x14ac:dyDescent="0.25">
      <c r="A24" s="3" t="s">
        <v>985</v>
      </c>
      <c r="B24" s="35" t="s">
        <v>213</v>
      </c>
      <c r="C24" s="36">
        <v>0</v>
      </c>
      <c r="D24" s="44" t="str">
        <f t="shared" si="1"/>
        <v>N/A</v>
      </c>
      <c r="E24" s="36">
        <v>0</v>
      </c>
      <c r="F24" s="44" t="str">
        <f t="shared" si="2"/>
        <v>N/A</v>
      </c>
      <c r="G24" s="36">
        <v>11</v>
      </c>
      <c r="H24" s="44" t="str">
        <f t="shared" si="3"/>
        <v>N/A</v>
      </c>
      <c r="I24" s="12" t="s">
        <v>1745</v>
      </c>
      <c r="J24" s="12" t="s">
        <v>1745</v>
      </c>
      <c r="K24" s="45" t="s">
        <v>736</v>
      </c>
      <c r="L24" s="9" t="str">
        <f t="shared" si="0"/>
        <v>N/A</v>
      </c>
    </row>
    <row r="25" spans="1:12" x14ac:dyDescent="0.25">
      <c r="A25" s="3" t="s">
        <v>986</v>
      </c>
      <c r="B25" s="35" t="s">
        <v>213</v>
      </c>
      <c r="C25" s="36">
        <v>13</v>
      </c>
      <c r="D25" s="44" t="str">
        <f t="shared" si="1"/>
        <v>N/A</v>
      </c>
      <c r="E25" s="36">
        <v>11</v>
      </c>
      <c r="F25" s="44" t="str">
        <f t="shared" si="2"/>
        <v>N/A</v>
      </c>
      <c r="G25" s="36">
        <v>11</v>
      </c>
      <c r="H25" s="44" t="str">
        <f t="shared" si="3"/>
        <v>N/A</v>
      </c>
      <c r="I25" s="12">
        <v>-23.1</v>
      </c>
      <c r="J25" s="12">
        <v>-50</v>
      </c>
      <c r="K25" s="45" t="s">
        <v>736</v>
      </c>
      <c r="L25" s="9" t="str">
        <f t="shared" si="0"/>
        <v>No</v>
      </c>
    </row>
    <row r="26" spans="1:12" x14ac:dyDescent="0.25">
      <c r="A26" s="3" t="s">
        <v>104</v>
      </c>
      <c r="B26" s="35" t="s">
        <v>213</v>
      </c>
      <c r="C26" s="36">
        <v>2101</v>
      </c>
      <c r="D26" s="44" t="str">
        <f t="shared" si="1"/>
        <v>N/A</v>
      </c>
      <c r="E26" s="36">
        <v>358</v>
      </c>
      <c r="F26" s="44" t="str">
        <f t="shared" si="2"/>
        <v>N/A</v>
      </c>
      <c r="G26" s="36">
        <v>159</v>
      </c>
      <c r="H26" s="44" t="str">
        <f t="shared" si="3"/>
        <v>N/A</v>
      </c>
      <c r="I26" s="12">
        <v>-83</v>
      </c>
      <c r="J26" s="12">
        <v>-55.6</v>
      </c>
      <c r="K26" s="45" t="s">
        <v>736</v>
      </c>
      <c r="L26" s="9" t="str">
        <f t="shared" si="0"/>
        <v>No</v>
      </c>
    </row>
    <row r="27" spans="1:12" x14ac:dyDescent="0.25">
      <c r="A27" s="3" t="s">
        <v>987</v>
      </c>
      <c r="B27" s="35" t="s">
        <v>213</v>
      </c>
      <c r="C27" s="36">
        <v>660</v>
      </c>
      <c r="D27" s="44" t="str">
        <f t="shared" si="1"/>
        <v>N/A</v>
      </c>
      <c r="E27" s="36">
        <v>84</v>
      </c>
      <c r="F27" s="44" t="str">
        <f t="shared" si="2"/>
        <v>N/A</v>
      </c>
      <c r="G27" s="36">
        <v>40</v>
      </c>
      <c r="H27" s="44" t="str">
        <f t="shared" si="3"/>
        <v>N/A</v>
      </c>
      <c r="I27" s="12">
        <v>-87.3</v>
      </c>
      <c r="J27" s="12">
        <v>-52.4</v>
      </c>
      <c r="K27" s="45" t="s">
        <v>736</v>
      </c>
      <c r="L27" s="9" t="str">
        <f t="shared" si="0"/>
        <v>No</v>
      </c>
    </row>
    <row r="28" spans="1:12" x14ac:dyDescent="0.25">
      <c r="A28" s="3" t="s">
        <v>988</v>
      </c>
      <c r="B28" s="35" t="s">
        <v>213</v>
      </c>
      <c r="C28" s="36">
        <v>0</v>
      </c>
      <c r="D28" s="44" t="str">
        <f t="shared" si="1"/>
        <v>N/A</v>
      </c>
      <c r="E28" s="36">
        <v>0</v>
      </c>
      <c r="F28" s="44" t="str">
        <f t="shared" si="2"/>
        <v>N/A</v>
      </c>
      <c r="G28" s="36">
        <v>0</v>
      </c>
      <c r="H28" s="44" t="str">
        <f t="shared" si="3"/>
        <v>N/A</v>
      </c>
      <c r="I28" s="12" t="s">
        <v>1745</v>
      </c>
      <c r="J28" s="12" t="s">
        <v>1745</v>
      </c>
      <c r="K28" s="45" t="s">
        <v>736</v>
      </c>
      <c r="L28" s="9" t="str">
        <f t="shared" si="0"/>
        <v>N/A</v>
      </c>
    </row>
    <row r="29" spans="1:12" x14ac:dyDescent="0.25">
      <c r="A29" s="3" t="s">
        <v>989</v>
      </c>
      <c r="B29" s="35" t="s">
        <v>213</v>
      </c>
      <c r="C29" s="36">
        <v>0</v>
      </c>
      <c r="D29" s="44" t="str">
        <f t="shared" si="1"/>
        <v>N/A</v>
      </c>
      <c r="E29" s="36">
        <v>0</v>
      </c>
      <c r="F29" s="44" t="str">
        <f t="shared" si="2"/>
        <v>N/A</v>
      </c>
      <c r="G29" s="36">
        <v>0</v>
      </c>
      <c r="H29" s="44" t="str">
        <f t="shared" si="3"/>
        <v>N/A</v>
      </c>
      <c r="I29" s="12" t="s">
        <v>1745</v>
      </c>
      <c r="J29" s="12" t="s">
        <v>1745</v>
      </c>
      <c r="K29" s="45" t="s">
        <v>736</v>
      </c>
      <c r="L29" s="9" t="str">
        <f t="shared" si="0"/>
        <v>N/A</v>
      </c>
    </row>
    <row r="30" spans="1:12" x14ac:dyDescent="0.25">
      <c r="A30" s="3" t="s">
        <v>990</v>
      </c>
      <c r="B30" s="35" t="s">
        <v>213</v>
      </c>
      <c r="C30" s="36">
        <v>1244</v>
      </c>
      <c r="D30" s="44" t="str">
        <f t="shared" si="1"/>
        <v>N/A</v>
      </c>
      <c r="E30" s="36">
        <v>164</v>
      </c>
      <c r="F30" s="44" t="str">
        <f t="shared" si="2"/>
        <v>N/A</v>
      </c>
      <c r="G30" s="36">
        <v>31</v>
      </c>
      <c r="H30" s="44" t="str">
        <f t="shared" si="3"/>
        <v>N/A</v>
      </c>
      <c r="I30" s="12">
        <v>-86.8</v>
      </c>
      <c r="J30" s="12">
        <v>-81.099999999999994</v>
      </c>
      <c r="K30" s="45" t="s">
        <v>736</v>
      </c>
      <c r="L30" s="9" t="str">
        <f t="shared" si="0"/>
        <v>No</v>
      </c>
    </row>
    <row r="31" spans="1:12" x14ac:dyDescent="0.25">
      <c r="A31" s="3" t="s">
        <v>991</v>
      </c>
      <c r="B31" s="35" t="s">
        <v>213</v>
      </c>
      <c r="C31" s="36">
        <v>23</v>
      </c>
      <c r="D31" s="44" t="str">
        <f t="shared" si="1"/>
        <v>N/A</v>
      </c>
      <c r="E31" s="36">
        <v>11</v>
      </c>
      <c r="F31" s="44" t="str">
        <f t="shared" si="2"/>
        <v>N/A</v>
      </c>
      <c r="G31" s="36">
        <v>0</v>
      </c>
      <c r="H31" s="44" t="str">
        <f t="shared" si="3"/>
        <v>N/A</v>
      </c>
      <c r="I31" s="12">
        <v>-73.900000000000006</v>
      </c>
      <c r="J31" s="12">
        <v>-100</v>
      </c>
      <c r="K31" s="45" t="s">
        <v>736</v>
      </c>
      <c r="L31" s="9" t="str">
        <f t="shared" si="0"/>
        <v>No</v>
      </c>
    </row>
    <row r="32" spans="1:12" x14ac:dyDescent="0.25">
      <c r="A32" s="3" t="s">
        <v>992</v>
      </c>
      <c r="B32" s="35" t="s">
        <v>213</v>
      </c>
      <c r="C32" s="36">
        <v>172</v>
      </c>
      <c r="D32" s="44" t="str">
        <f t="shared" si="1"/>
        <v>N/A</v>
      </c>
      <c r="E32" s="36">
        <v>104</v>
      </c>
      <c r="F32" s="44" t="str">
        <f t="shared" si="2"/>
        <v>N/A</v>
      </c>
      <c r="G32" s="36">
        <v>87</v>
      </c>
      <c r="H32" s="44" t="str">
        <f t="shared" si="3"/>
        <v>N/A</v>
      </c>
      <c r="I32" s="12">
        <v>-39.5</v>
      </c>
      <c r="J32" s="12">
        <v>-16.3</v>
      </c>
      <c r="K32" s="45" t="s">
        <v>736</v>
      </c>
      <c r="L32" s="9" t="str">
        <f t="shared" si="0"/>
        <v>Yes</v>
      </c>
    </row>
    <row r="33" spans="1:12" x14ac:dyDescent="0.25">
      <c r="A33" s="3" t="s">
        <v>993</v>
      </c>
      <c r="B33" s="35" t="s">
        <v>213</v>
      </c>
      <c r="C33" s="36">
        <v>11</v>
      </c>
      <c r="D33" s="44" t="str">
        <f t="shared" si="1"/>
        <v>N/A</v>
      </c>
      <c r="E33" s="36">
        <v>0</v>
      </c>
      <c r="F33" s="44" t="str">
        <f t="shared" si="2"/>
        <v>N/A</v>
      </c>
      <c r="G33" s="36">
        <v>11</v>
      </c>
      <c r="H33" s="44" t="str">
        <f t="shared" si="3"/>
        <v>N/A</v>
      </c>
      <c r="I33" s="12">
        <v>-100</v>
      </c>
      <c r="J33" s="12" t="s">
        <v>1745</v>
      </c>
      <c r="K33" s="45" t="s">
        <v>736</v>
      </c>
      <c r="L33" s="9" t="str">
        <f t="shared" si="0"/>
        <v>N/A</v>
      </c>
    </row>
    <row r="34" spans="1:12" x14ac:dyDescent="0.25">
      <c r="A34" s="3" t="s">
        <v>105</v>
      </c>
      <c r="B34" s="35" t="s">
        <v>213</v>
      </c>
      <c r="C34" s="36">
        <v>3852</v>
      </c>
      <c r="D34" s="44" t="str">
        <f t="shared" si="1"/>
        <v>N/A</v>
      </c>
      <c r="E34" s="36">
        <v>778</v>
      </c>
      <c r="F34" s="44" t="str">
        <f t="shared" si="2"/>
        <v>N/A</v>
      </c>
      <c r="G34" s="36">
        <v>161</v>
      </c>
      <c r="H34" s="44" t="str">
        <f t="shared" si="3"/>
        <v>N/A</v>
      </c>
      <c r="I34" s="12">
        <v>-79.8</v>
      </c>
      <c r="J34" s="12">
        <v>-79.3</v>
      </c>
      <c r="K34" s="45" t="s">
        <v>736</v>
      </c>
      <c r="L34" s="9" t="str">
        <f t="shared" si="0"/>
        <v>No</v>
      </c>
    </row>
    <row r="35" spans="1:12" x14ac:dyDescent="0.25">
      <c r="A35" s="3" t="s">
        <v>994</v>
      </c>
      <c r="B35" s="35" t="s">
        <v>213</v>
      </c>
      <c r="C35" s="36">
        <v>611</v>
      </c>
      <c r="D35" s="44" t="str">
        <f t="shared" si="1"/>
        <v>N/A</v>
      </c>
      <c r="E35" s="36">
        <v>109</v>
      </c>
      <c r="F35" s="44" t="str">
        <f t="shared" si="2"/>
        <v>N/A</v>
      </c>
      <c r="G35" s="36">
        <v>31</v>
      </c>
      <c r="H35" s="44" t="str">
        <f t="shared" si="3"/>
        <v>N/A</v>
      </c>
      <c r="I35" s="12">
        <v>-82.2</v>
      </c>
      <c r="J35" s="12">
        <v>-71.599999999999994</v>
      </c>
      <c r="K35" s="45" t="s">
        <v>736</v>
      </c>
      <c r="L35" s="9" t="str">
        <f t="shared" si="0"/>
        <v>No</v>
      </c>
    </row>
    <row r="36" spans="1:12" x14ac:dyDescent="0.25">
      <c r="A36" s="3" t="s">
        <v>995</v>
      </c>
      <c r="B36" s="35" t="s">
        <v>213</v>
      </c>
      <c r="C36" s="36">
        <v>0</v>
      </c>
      <c r="D36" s="44" t="str">
        <f t="shared" si="1"/>
        <v>N/A</v>
      </c>
      <c r="E36" s="36">
        <v>0</v>
      </c>
      <c r="F36" s="44" t="str">
        <f t="shared" si="2"/>
        <v>N/A</v>
      </c>
      <c r="G36" s="36">
        <v>0</v>
      </c>
      <c r="H36" s="44" t="str">
        <f t="shared" si="3"/>
        <v>N/A</v>
      </c>
      <c r="I36" s="12" t="s">
        <v>1745</v>
      </c>
      <c r="J36" s="12" t="s">
        <v>1745</v>
      </c>
      <c r="K36" s="45" t="s">
        <v>736</v>
      </c>
      <c r="L36" s="9" t="str">
        <f t="shared" si="0"/>
        <v>N/A</v>
      </c>
    </row>
    <row r="37" spans="1:12" x14ac:dyDescent="0.25">
      <c r="A37" s="3" t="s">
        <v>996</v>
      </c>
      <c r="B37" s="35" t="s">
        <v>213</v>
      </c>
      <c r="C37" s="36">
        <v>11</v>
      </c>
      <c r="D37" s="44" t="str">
        <f t="shared" si="1"/>
        <v>N/A</v>
      </c>
      <c r="E37" s="36">
        <v>11</v>
      </c>
      <c r="F37" s="44" t="str">
        <f t="shared" si="2"/>
        <v>N/A</v>
      </c>
      <c r="G37" s="36">
        <v>11</v>
      </c>
      <c r="H37" s="44" t="str">
        <f t="shared" si="3"/>
        <v>N/A</v>
      </c>
      <c r="I37" s="12">
        <v>0</v>
      </c>
      <c r="J37" s="12">
        <v>100</v>
      </c>
      <c r="K37" s="45" t="s">
        <v>736</v>
      </c>
      <c r="L37" s="9" t="str">
        <f t="shared" si="0"/>
        <v>No</v>
      </c>
    </row>
    <row r="38" spans="1:12" x14ac:dyDescent="0.25">
      <c r="A38" s="3" t="s">
        <v>997</v>
      </c>
      <c r="B38" s="35" t="s">
        <v>213</v>
      </c>
      <c r="C38" s="36">
        <v>0</v>
      </c>
      <c r="D38" s="44" t="str">
        <f t="shared" si="1"/>
        <v>N/A</v>
      </c>
      <c r="E38" s="36">
        <v>0</v>
      </c>
      <c r="F38" s="44" t="str">
        <f t="shared" si="2"/>
        <v>N/A</v>
      </c>
      <c r="G38" s="36">
        <v>11</v>
      </c>
      <c r="H38" s="44" t="str">
        <f t="shared" si="3"/>
        <v>N/A</v>
      </c>
      <c r="I38" s="12" t="s">
        <v>1745</v>
      </c>
      <c r="J38" s="12" t="s">
        <v>1745</v>
      </c>
      <c r="K38" s="45" t="s">
        <v>736</v>
      </c>
      <c r="L38" s="9" t="str">
        <f t="shared" si="0"/>
        <v>N/A</v>
      </c>
    </row>
    <row r="39" spans="1:12" x14ac:dyDescent="0.25">
      <c r="A39" s="3" t="s">
        <v>998</v>
      </c>
      <c r="B39" s="35" t="s">
        <v>213</v>
      </c>
      <c r="C39" s="36">
        <v>56</v>
      </c>
      <c r="D39" s="44" t="str">
        <f t="shared" si="1"/>
        <v>N/A</v>
      </c>
      <c r="E39" s="36">
        <v>28</v>
      </c>
      <c r="F39" s="44" t="str">
        <f t="shared" si="2"/>
        <v>N/A</v>
      </c>
      <c r="G39" s="36">
        <v>11</v>
      </c>
      <c r="H39" s="44" t="str">
        <f t="shared" si="3"/>
        <v>N/A</v>
      </c>
      <c r="I39" s="12">
        <v>-50</v>
      </c>
      <c r="J39" s="12">
        <v>-85.7</v>
      </c>
      <c r="K39" s="45" t="s">
        <v>736</v>
      </c>
      <c r="L39" s="9" t="str">
        <f t="shared" si="0"/>
        <v>No</v>
      </c>
    </row>
    <row r="40" spans="1:12" x14ac:dyDescent="0.25">
      <c r="A40" s="3" t="s">
        <v>999</v>
      </c>
      <c r="B40" s="35" t="s">
        <v>213</v>
      </c>
      <c r="C40" s="36">
        <v>3184</v>
      </c>
      <c r="D40" s="44" t="str">
        <f t="shared" si="1"/>
        <v>N/A</v>
      </c>
      <c r="E40" s="36">
        <v>640</v>
      </c>
      <c r="F40" s="44" t="str">
        <f t="shared" si="2"/>
        <v>N/A</v>
      </c>
      <c r="G40" s="36">
        <v>118</v>
      </c>
      <c r="H40" s="44" t="str">
        <f t="shared" si="3"/>
        <v>N/A</v>
      </c>
      <c r="I40" s="12">
        <v>-79.900000000000006</v>
      </c>
      <c r="J40" s="12">
        <v>-81.599999999999994</v>
      </c>
      <c r="K40" s="45" t="s">
        <v>736</v>
      </c>
      <c r="L40" s="9" t="str">
        <f t="shared" si="0"/>
        <v>No</v>
      </c>
    </row>
    <row r="41" spans="1:12" x14ac:dyDescent="0.25">
      <c r="A41" s="46" t="s">
        <v>84</v>
      </c>
      <c r="B41" s="35" t="s">
        <v>213</v>
      </c>
      <c r="C41" s="47">
        <v>5402100</v>
      </c>
      <c r="D41" s="44" t="str">
        <f t="shared" si="1"/>
        <v>N/A</v>
      </c>
      <c r="E41" s="47">
        <v>1504167</v>
      </c>
      <c r="F41" s="44" t="str">
        <f t="shared" si="2"/>
        <v>N/A</v>
      </c>
      <c r="G41" s="47">
        <v>1104347</v>
      </c>
      <c r="H41" s="44" t="str">
        <f t="shared" si="3"/>
        <v>N/A</v>
      </c>
      <c r="I41" s="12">
        <v>-72.2</v>
      </c>
      <c r="J41" s="12">
        <v>-26.6</v>
      </c>
      <c r="K41" s="45" t="s">
        <v>736</v>
      </c>
      <c r="L41" s="9" t="str">
        <f t="shared" si="0"/>
        <v>Yes</v>
      </c>
    </row>
    <row r="42" spans="1:12" x14ac:dyDescent="0.25">
      <c r="A42" s="46" t="s">
        <v>1487</v>
      </c>
      <c r="B42" s="35" t="s">
        <v>213</v>
      </c>
      <c r="C42" s="47">
        <v>870.18363402</v>
      </c>
      <c r="D42" s="44" t="str">
        <f t="shared" si="1"/>
        <v>N/A</v>
      </c>
      <c r="E42" s="47">
        <v>1091.5580551999999</v>
      </c>
      <c r="F42" s="44" t="str">
        <f t="shared" si="2"/>
        <v>N/A</v>
      </c>
      <c r="G42" s="47">
        <v>2087.6124764000001</v>
      </c>
      <c r="H42" s="44" t="str">
        <f t="shared" si="3"/>
        <v>N/A</v>
      </c>
      <c r="I42" s="12">
        <v>25.44</v>
      </c>
      <c r="J42" s="12">
        <v>91.25</v>
      </c>
      <c r="K42" s="45" t="s">
        <v>736</v>
      </c>
      <c r="L42" s="9" t="str">
        <f t="shared" si="0"/>
        <v>No</v>
      </c>
    </row>
    <row r="43" spans="1:12" x14ac:dyDescent="0.25">
      <c r="A43" s="46" t="s">
        <v>1488</v>
      </c>
      <c r="B43" s="35" t="s">
        <v>213</v>
      </c>
      <c r="C43" s="47">
        <v>2844.7077408999999</v>
      </c>
      <c r="D43" s="44" t="str">
        <f t="shared" si="1"/>
        <v>N/A</v>
      </c>
      <c r="E43" s="47">
        <v>3927.3289817</v>
      </c>
      <c r="F43" s="44" t="str">
        <f t="shared" si="2"/>
        <v>N/A</v>
      </c>
      <c r="G43" s="47">
        <v>7265.4407895000004</v>
      </c>
      <c r="H43" s="44" t="str">
        <f t="shared" si="3"/>
        <v>N/A</v>
      </c>
      <c r="I43" s="12">
        <v>38.06</v>
      </c>
      <c r="J43" s="12">
        <v>85</v>
      </c>
      <c r="K43" s="45" t="s">
        <v>736</v>
      </c>
      <c r="L43" s="9" t="str">
        <f t="shared" si="0"/>
        <v>No</v>
      </c>
    </row>
    <row r="44" spans="1:12" x14ac:dyDescent="0.25">
      <c r="A44" s="4" t="s">
        <v>107</v>
      </c>
      <c r="B44" s="35" t="s">
        <v>213</v>
      </c>
      <c r="C44" s="47">
        <v>117204</v>
      </c>
      <c r="D44" s="44" t="str">
        <f t="shared" si="1"/>
        <v>N/A</v>
      </c>
      <c r="E44" s="47">
        <v>175918</v>
      </c>
      <c r="F44" s="44" t="str">
        <f t="shared" si="2"/>
        <v>N/A</v>
      </c>
      <c r="G44" s="47">
        <v>137851</v>
      </c>
      <c r="H44" s="44" t="str">
        <f t="shared" si="3"/>
        <v>N/A</v>
      </c>
      <c r="I44" s="12">
        <v>50.1</v>
      </c>
      <c r="J44" s="12">
        <v>-21.6</v>
      </c>
      <c r="K44" s="45" t="s">
        <v>736</v>
      </c>
      <c r="L44" s="9" t="str">
        <f t="shared" si="0"/>
        <v>Yes</v>
      </c>
    </row>
    <row r="45" spans="1:12" x14ac:dyDescent="0.25">
      <c r="A45" s="46" t="s">
        <v>158</v>
      </c>
      <c r="B45" s="48" t="s">
        <v>217</v>
      </c>
      <c r="C45" s="1">
        <v>383</v>
      </c>
      <c r="D45" s="44" t="str">
        <f>IF($B45="N/A","N/A",IF(C45&gt;0,"No",IF(C45&lt;0,"No","Yes")))</f>
        <v>No</v>
      </c>
      <c r="E45" s="1">
        <v>249</v>
      </c>
      <c r="F45" s="44" t="str">
        <f>IF($B45="N/A","N/A",IF(E45&gt;0,"No",IF(E45&lt;0,"No","Yes")))</f>
        <v>No</v>
      </c>
      <c r="G45" s="1">
        <v>60</v>
      </c>
      <c r="H45" s="44" t="str">
        <f>IF($B45="N/A","N/A",IF(G45&gt;0,"No",IF(G45&lt;0,"No","Yes")))</f>
        <v>No</v>
      </c>
      <c r="I45" s="12">
        <v>-35</v>
      </c>
      <c r="J45" s="12">
        <v>-75.900000000000006</v>
      </c>
      <c r="K45" s="45" t="s">
        <v>736</v>
      </c>
      <c r="L45" s="9" t="str">
        <f t="shared" si="0"/>
        <v>No</v>
      </c>
    </row>
    <row r="46" spans="1:12" x14ac:dyDescent="0.25">
      <c r="A46" s="46" t="s">
        <v>156</v>
      </c>
      <c r="B46" s="35" t="s">
        <v>213</v>
      </c>
      <c r="C46" s="47">
        <v>117204</v>
      </c>
      <c r="D46" s="44" t="str">
        <f t="shared" ref="D46:D47" si="4">IF($B46="N/A","N/A",IF(C46&gt;10,"No",IF(C46&lt;-10,"No","Yes")))</f>
        <v>N/A</v>
      </c>
      <c r="E46" s="47">
        <v>175918</v>
      </c>
      <c r="F46" s="44" t="str">
        <f t="shared" ref="F46:F47" si="5">IF($B46="N/A","N/A",IF(E46&gt;10,"No",IF(E46&lt;-10,"No","Yes")))</f>
        <v>N/A</v>
      </c>
      <c r="G46" s="47">
        <v>137851</v>
      </c>
      <c r="H46" s="44" t="str">
        <f t="shared" ref="H46:H47" si="6">IF($B46="N/A","N/A",IF(G46&gt;10,"No",IF(G46&lt;-10,"No","Yes")))</f>
        <v>N/A</v>
      </c>
      <c r="I46" s="12">
        <v>50.1</v>
      </c>
      <c r="J46" s="12">
        <v>-21.6</v>
      </c>
      <c r="K46" s="45" t="s">
        <v>736</v>
      </c>
      <c r="L46" s="9" t="str">
        <f t="shared" si="0"/>
        <v>Yes</v>
      </c>
    </row>
    <row r="47" spans="1:12" x14ac:dyDescent="0.25">
      <c r="A47" s="46" t="s">
        <v>1290</v>
      </c>
      <c r="B47" s="35" t="s">
        <v>213</v>
      </c>
      <c r="C47" s="47">
        <v>306.01566580000002</v>
      </c>
      <c r="D47" s="44" t="str">
        <f t="shared" si="4"/>
        <v>N/A</v>
      </c>
      <c r="E47" s="47">
        <v>706.49799197000004</v>
      </c>
      <c r="F47" s="44" t="str">
        <f t="shared" si="5"/>
        <v>N/A</v>
      </c>
      <c r="G47" s="47">
        <v>2297.5166666999999</v>
      </c>
      <c r="H47" s="44" t="str">
        <f t="shared" si="6"/>
        <v>N/A</v>
      </c>
      <c r="I47" s="12">
        <v>130.9</v>
      </c>
      <c r="J47" s="12">
        <v>225.2</v>
      </c>
      <c r="K47" s="45" t="s">
        <v>736</v>
      </c>
      <c r="L47" s="9" t="str">
        <f>IF(J47="Div by 0", "N/A", IF(OR(J47="N/A",K47="N/A"),"N/A", IF(J47&gt;VALUE(MID(K47,1,2)), "No", IF(J47&lt;-1*VALUE(MID(K47,1,2)), "No", "Yes"))))</f>
        <v>No</v>
      </c>
    </row>
    <row r="48" spans="1:12" x14ac:dyDescent="0.25">
      <c r="A48" s="46" t="s">
        <v>1489</v>
      </c>
      <c r="B48" s="35" t="s">
        <v>213</v>
      </c>
      <c r="C48" s="47">
        <v>2051.7457626999999</v>
      </c>
      <c r="D48" s="44" t="str">
        <f t="shared" ref="D48:D74" si="7">IF($B48="N/A","N/A",IF(C48&gt;10,"No",IF(C48&lt;-10,"No","Yes")))</f>
        <v>N/A</v>
      </c>
      <c r="E48" s="47">
        <v>2005.8584071</v>
      </c>
      <c r="F48" s="44" t="str">
        <f t="shared" ref="F48:F74" si="8">IF($B48="N/A","N/A",IF(E48&gt;10,"No",IF(E48&lt;-10,"No","Yes")))</f>
        <v>N/A</v>
      </c>
      <c r="G48" s="47">
        <v>1127.9292035000001</v>
      </c>
      <c r="H48" s="44" t="str">
        <f t="shared" ref="H48:H74" si="9">IF($B48="N/A","N/A",IF(G48&gt;10,"No",IF(G48&lt;-10,"No","Yes")))</f>
        <v>N/A</v>
      </c>
      <c r="I48" s="12">
        <v>-2.2400000000000002</v>
      </c>
      <c r="J48" s="12">
        <v>-43.8</v>
      </c>
      <c r="K48" s="45" t="s">
        <v>736</v>
      </c>
      <c r="L48" s="9" t="str">
        <f t="shared" ref="L48:L74" si="10">IF(J48="Div by 0", "N/A", IF(K48="N/A","N/A", IF(J48&gt;VALUE(MID(K48,1,2)), "No", IF(J48&lt;-1*VALUE(MID(K48,1,2)), "No", "Yes"))))</f>
        <v>No</v>
      </c>
    </row>
    <row r="49" spans="1:12" x14ac:dyDescent="0.25">
      <c r="A49" s="46" t="s">
        <v>1490</v>
      </c>
      <c r="B49" s="35" t="s">
        <v>213</v>
      </c>
      <c r="C49" s="47">
        <v>132.25</v>
      </c>
      <c r="D49" s="44" t="str">
        <f t="shared" si="7"/>
        <v>N/A</v>
      </c>
      <c r="E49" s="47">
        <v>25.6</v>
      </c>
      <c r="F49" s="44" t="str">
        <f t="shared" si="8"/>
        <v>N/A</v>
      </c>
      <c r="G49" s="47">
        <v>445</v>
      </c>
      <c r="H49" s="44" t="str">
        <f t="shared" si="9"/>
        <v>N/A</v>
      </c>
      <c r="I49" s="12">
        <v>-80.599999999999994</v>
      </c>
      <c r="J49" s="12">
        <v>1638</v>
      </c>
      <c r="K49" s="45" t="s">
        <v>736</v>
      </c>
      <c r="L49" s="9" t="str">
        <f t="shared" si="10"/>
        <v>No</v>
      </c>
    </row>
    <row r="50" spans="1:12" x14ac:dyDescent="0.25">
      <c r="A50" s="46" t="s">
        <v>1491</v>
      </c>
      <c r="B50" s="35" t="s">
        <v>213</v>
      </c>
      <c r="C50" s="47">
        <v>3267.9749999999999</v>
      </c>
      <c r="D50" s="44" t="str">
        <f t="shared" si="7"/>
        <v>N/A</v>
      </c>
      <c r="E50" s="47">
        <v>2932.1428571000001</v>
      </c>
      <c r="F50" s="44" t="str">
        <f t="shared" si="8"/>
        <v>N/A</v>
      </c>
      <c r="G50" s="47">
        <v>2000.4</v>
      </c>
      <c r="H50" s="44" t="str">
        <f t="shared" si="9"/>
        <v>N/A</v>
      </c>
      <c r="I50" s="12">
        <v>-10.3</v>
      </c>
      <c r="J50" s="12">
        <v>-31.8</v>
      </c>
      <c r="K50" s="45" t="s">
        <v>736</v>
      </c>
      <c r="L50" s="9" t="str">
        <f t="shared" si="10"/>
        <v>No</v>
      </c>
    </row>
    <row r="51" spans="1:12" x14ac:dyDescent="0.25">
      <c r="A51" s="46" t="s">
        <v>1492</v>
      </c>
      <c r="B51" s="35" t="s">
        <v>213</v>
      </c>
      <c r="C51" s="47">
        <v>1498.0810810999999</v>
      </c>
      <c r="D51" s="44" t="str">
        <f t="shared" si="7"/>
        <v>N/A</v>
      </c>
      <c r="E51" s="47">
        <v>1697.3835615999999</v>
      </c>
      <c r="F51" s="44" t="str">
        <f t="shared" si="8"/>
        <v>N/A</v>
      </c>
      <c r="G51" s="47">
        <v>890.18604650999998</v>
      </c>
      <c r="H51" s="44" t="str">
        <f t="shared" si="9"/>
        <v>N/A</v>
      </c>
      <c r="I51" s="12">
        <v>13.3</v>
      </c>
      <c r="J51" s="12">
        <v>-47.6</v>
      </c>
      <c r="K51" s="45" t="s">
        <v>736</v>
      </c>
      <c r="L51" s="9" t="str">
        <f t="shared" si="10"/>
        <v>No</v>
      </c>
    </row>
    <row r="52" spans="1:12" x14ac:dyDescent="0.25">
      <c r="A52" s="46" t="s">
        <v>1493</v>
      </c>
      <c r="B52" s="35" t="s">
        <v>213</v>
      </c>
      <c r="C52" s="47" t="s">
        <v>1745</v>
      </c>
      <c r="D52" s="44" t="str">
        <f t="shared" si="7"/>
        <v>N/A</v>
      </c>
      <c r="E52" s="47" t="s">
        <v>1745</v>
      </c>
      <c r="F52" s="44" t="str">
        <f t="shared" si="8"/>
        <v>N/A</v>
      </c>
      <c r="G52" s="47" t="s">
        <v>1745</v>
      </c>
      <c r="H52" s="44" t="str">
        <f t="shared" si="9"/>
        <v>N/A</v>
      </c>
      <c r="I52" s="12" t="s">
        <v>1745</v>
      </c>
      <c r="J52" s="12" t="s">
        <v>1745</v>
      </c>
      <c r="K52" s="45" t="s">
        <v>736</v>
      </c>
      <c r="L52" s="9" t="str">
        <f t="shared" si="10"/>
        <v>N/A</v>
      </c>
    </row>
    <row r="53" spans="1:12" x14ac:dyDescent="0.25">
      <c r="A53" s="46" t="s">
        <v>1494</v>
      </c>
      <c r="B53" s="35" t="s">
        <v>213</v>
      </c>
      <c r="C53" s="47" t="s">
        <v>1745</v>
      </c>
      <c r="D53" s="44" t="str">
        <f t="shared" si="7"/>
        <v>N/A</v>
      </c>
      <c r="E53" s="47" t="s">
        <v>1745</v>
      </c>
      <c r="F53" s="44" t="str">
        <f t="shared" si="8"/>
        <v>N/A</v>
      </c>
      <c r="G53" s="47" t="s">
        <v>1745</v>
      </c>
      <c r="H53" s="44" t="str">
        <f t="shared" si="9"/>
        <v>N/A</v>
      </c>
      <c r="I53" s="12" t="s">
        <v>1745</v>
      </c>
      <c r="J53" s="12" t="s">
        <v>1745</v>
      </c>
      <c r="K53" s="45" t="s">
        <v>736</v>
      </c>
      <c r="L53" s="9" t="str">
        <f t="shared" si="10"/>
        <v>N/A</v>
      </c>
    </row>
    <row r="54" spans="1:12" x14ac:dyDescent="0.25">
      <c r="A54" s="46" t="s">
        <v>1495</v>
      </c>
      <c r="B54" s="35" t="s">
        <v>213</v>
      </c>
      <c r="C54" s="47">
        <v>3687.8832117000002</v>
      </c>
      <c r="D54" s="44" t="str">
        <f t="shared" si="7"/>
        <v>N/A</v>
      </c>
      <c r="E54" s="47">
        <v>2286.2170543000002</v>
      </c>
      <c r="F54" s="44" t="str">
        <f t="shared" si="8"/>
        <v>N/A</v>
      </c>
      <c r="G54" s="47">
        <v>3396.9895833</v>
      </c>
      <c r="H54" s="44" t="str">
        <f t="shared" si="9"/>
        <v>N/A</v>
      </c>
      <c r="I54" s="12">
        <v>-38</v>
      </c>
      <c r="J54" s="12">
        <v>48.59</v>
      </c>
      <c r="K54" s="45" t="s">
        <v>736</v>
      </c>
      <c r="L54" s="9" t="str">
        <f t="shared" si="10"/>
        <v>No</v>
      </c>
    </row>
    <row r="55" spans="1:12" x14ac:dyDescent="0.25">
      <c r="A55" s="46" t="s">
        <v>1496</v>
      </c>
      <c r="B55" s="35" t="s">
        <v>213</v>
      </c>
      <c r="C55" s="47">
        <v>9053.5499999999993</v>
      </c>
      <c r="D55" s="44" t="str">
        <f t="shared" si="7"/>
        <v>N/A</v>
      </c>
      <c r="E55" s="47">
        <v>14960.071429</v>
      </c>
      <c r="F55" s="44" t="str">
        <f t="shared" si="8"/>
        <v>N/A</v>
      </c>
      <c r="G55" s="47">
        <v>1238.3636363999999</v>
      </c>
      <c r="H55" s="44" t="str">
        <f t="shared" si="9"/>
        <v>N/A</v>
      </c>
      <c r="I55" s="12">
        <v>65.239999999999995</v>
      </c>
      <c r="J55" s="12">
        <v>-91.7</v>
      </c>
      <c r="K55" s="45" t="s">
        <v>736</v>
      </c>
      <c r="L55" s="9" t="str">
        <f t="shared" si="10"/>
        <v>No</v>
      </c>
    </row>
    <row r="56" spans="1:12" x14ac:dyDescent="0.25">
      <c r="A56" s="46" t="s">
        <v>1497</v>
      </c>
      <c r="B56" s="35" t="s">
        <v>213</v>
      </c>
      <c r="C56" s="47">
        <v>3638.3529411999998</v>
      </c>
      <c r="D56" s="44" t="str">
        <f t="shared" si="7"/>
        <v>N/A</v>
      </c>
      <c r="E56" s="47">
        <v>1058.0434783000001</v>
      </c>
      <c r="F56" s="44" t="str">
        <f t="shared" si="8"/>
        <v>N/A</v>
      </c>
      <c r="G56" s="47">
        <v>10082.684211</v>
      </c>
      <c r="H56" s="44" t="str">
        <f t="shared" si="9"/>
        <v>N/A</v>
      </c>
      <c r="I56" s="12">
        <v>-70.900000000000006</v>
      </c>
      <c r="J56" s="12">
        <v>853</v>
      </c>
      <c r="K56" s="45" t="s">
        <v>736</v>
      </c>
      <c r="L56" s="9" t="str">
        <f t="shared" si="10"/>
        <v>No</v>
      </c>
    </row>
    <row r="57" spans="1:12" x14ac:dyDescent="0.25">
      <c r="A57" s="46" t="s">
        <v>1498</v>
      </c>
      <c r="B57" s="35" t="s">
        <v>213</v>
      </c>
      <c r="C57" s="47">
        <v>2819.8142856999998</v>
      </c>
      <c r="D57" s="44" t="str">
        <f t="shared" si="7"/>
        <v>N/A</v>
      </c>
      <c r="E57" s="47">
        <v>729.76829267999994</v>
      </c>
      <c r="F57" s="44" t="str">
        <f t="shared" si="8"/>
        <v>N/A</v>
      </c>
      <c r="G57" s="47">
        <v>1933.4</v>
      </c>
      <c r="H57" s="44" t="str">
        <f t="shared" si="9"/>
        <v>N/A</v>
      </c>
      <c r="I57" s="12">
        <v>-74.099999999999994</v>
      </c>
      <c r="J57" s="12">
        <v>164.9</v>
      </c>
      <c r="K57" s="45" t="s">
        <v>736</v>
      </c>
      <c r="L57" s="9" t="str">
        <f t="shared" si="10"/>
        <v>No</v>
      </c>
    </row>
    <row r="58" spans="1:12" x14ac:dyDescent="0.25">
      <c r="A58" s="46" t="s">
        <v>1499</v>
      </c>
      <c r="B58" s="35" t="s">
        <v>213</v>
      </c>
      <c r="C58" s="47" t="s">
        <v>1745</v>
      </c>
      <c r="D58" s="44" t="str">
        <f t="shared" si="7"/>
        <v>N/A</v>
      </c>
      <c r="E58" s="47" t="s">
        <v>1745</v>
      </c>
      <c r="F58" s="44" t="str">
        <f t="shared" si="8"/>
        <v>N/A</v>
      </c>
      <c r="G58" s="47">
        <v>4914</v>
      </c>
      <c r="H58" s="44" t="str">
        <f t="shared" si="9"/>
        <v>N/A</v>
      </c>
      <c r="I58" s="12" t="s">
        <v>1745</v>
      </c>
      <c r="J58" s="12" t="s">
        <v>1745</v>
      </c>
      <c r="K58" s="45" t="s">
        <v>736</v>
      </c>
      <c r="L58" s="9" t="str">
        <f t="shared" si="10"/>
        <v>N/A</v>
      </c>
    </row>
    <row r="59" spans="1:12" x14ac:dyDescent="0.25">
      <c r="A59" s="46" t="s">
        <v>1500</v>
      </c>
      <c r="B59" s="35" t="s">
        <v>213</v>
      </c>
      <c r="C59" s="47">
        <v>236.76923077000001</v>
      </c>
      <c r="D59" s="44" t="str">
        <f t="shared" si="7"/>
        <v>N/A</v>
      </c>
      <c r="E59" s="47">
        <v>130.5</v>
      </c>
      <c r="F59" s="44" t="str">
        <f t="shared" si="8"/>
        <v>N/A</v>
      </c>
      <c r="G59" s="47">
        <v>0</v>
      </c>
      <c r="H59" s="44" t="str">
        <f t="shared" si="9"/>
        <v>N/A</v>
      </c>
      <c r="I59" s="12">
        <v>-44.9</v>
      </c>
      <c r="J59" s="12">
        <v>-100</v>
      </c>
      <c r="K59" s="45" t="s">
        <v>736</v>
      </c>
      <c r="L59" s="9" t="str">
        <f t="shared" si="10"/>
        <v>No</v>
      </c>
    </row>
    <row r="60" spans="1:12" x14ac:dyDescent="0.25">
      <c r="A60" s="46" t="s">
        <v>1501</v>
      </c>
      <c r="B60" s="35" t="s">
        <v>213</v>
      </c>
      <c r="C60" s="47">
        <v>496.86863398000003</v>
      </c>
      <c r="D60" s="44" t="str">
        <f t="shared" si="7"/>
        <v>N/A</v>
      </c>
      <c r="E60" s="47">
        <v>808.18715083999996</v>
      </c>
      <c r="F60" s="44" t="str">
        <f t="shared" si="8"/>
        <v>N/A</v>
      </c>
      <c r="G60" s="47">
        <v>2813.0943395999998</v>
      </c>
      <c r="H60" s="44" t="str">
        <f t="shared" si="9"/>
        <v>N/A</v>
      </c>
      <c r="I60" s="12">
        <v>62.66</v>
      </c>
      <c r="J60" s="12">
        <v>248.1</v>
      </c>
      <c r="K60" s="45" t="s">
        <v>736</v>
      </c>
      <c r="L60" s="9" t="str">
        <f t="shared" si="10"/>
        <v>No</v>
      </c>
    </row>
    <row r="61" spans="1:12" x14ac:dyDescent="0.25">
      <c r="A61" s="46" t="s">
        <v>1502</v>
      </c>
      <c r="B61" s="35" t="s">
        <v>213</v>
      </c>
      <c r="C61" s="47">
        <v>429.79393938999999</v>
      </c>
      <c r="D61" s="44" t="str">
        <f t="shared" si="7"/>
        <v>N/A</v>
      </c>
      <c r="E61" s="47">
        <v>139.78571428999999</v>
      </c>
      <c r="F61" s="44" t="str">
        <f t="shared" si="8"/>
        <v>N/A</v>
      </c>
      <c r="G61" s="47">
        <v>211.82499999999999</v>
      </c>
      <c r="H61" s="44" t="str">
        <f t="shared" si="9"/>
        <v>N/A</v>
      </c>
      <c r="I61" s="12">
        <v>-67.5</v>
      </c>
      <c r="J61" s="12">
        <v>51.54</v>
      </c>
      <c r="K61" s="45" t="s">
        <v>736</v>
      </c>
      <c r="L61" s="9" t="str">
        <f t="shared" si="10"/>
        <v>No</v>
      </c>
    </row>
    <row r="62" spans="1:12" x14ac:dyDescent="0.25">
      <c r="A62" s="46" t="s">
        <v>1503</v>
      </c>
      <c r="B62" s="35" t="s">
        <v>213</v>
      </c>
      <c r="C62" s="47" t="s">
        <v>1745</v>
      </c>
      <c r="D62" s="44" t="str">
        <f t="shared" si="7"/>
        <v>N/A</v>
      </c>
      <c r="E62" s="47" t="s">
        <v>1745</v>
      </c>
      <c r="F62" s="44" t="str">
        <f t="shared" si="8"/>
        <v>N/A</v>
      </c>
      <c r="G62" s="47" t="s">
        <v>1745</v>
      </c>
      <c r="H62" s="44" t="str">
        <f t="shared" si="9"/>
        <v>N/A</v>
      </c>
      <c r="I62" s="12" t="s">
        <v>1745</v>
      </c>
      <c r="J62" s="12" t="s">
        <v>1745</v>
      </c>
      <c r="K62" s="45" t="s">
        <v>736</v>
      </c>
      <c r="L62" s="9" t="str">
        <f t="shared" si="10"/>
        <v>N/A</v>
      </c>
    </row>
    <row r="63" spans="1:12" ht="25" x14ac:dyDescent="0.25">
      <c r="A63" s="46" t="s">
        <v>1504</v>
      </c>
      <c r="B63" s="35" t="s">
        <v>213</v>
      </c>
      <c r="C63" s="47" t="s">
        <v>1745</v>
      </c>
      <c r="D63" s="44" t="str">
        <f t="shared" si="7"/>
        <v>N/A</v>
      </c>
      <c r="E63" s="47" t="s">
        <v>1745</v>
      </c>
      <c r="F63" s="44" t="str">
        <f t="shared" si="8"/>
        <v>N/A</v>
      </c>
      <c r="G63" s="47" t="s">
        <v>1745</v>
      </c>
      <c r="H63" s="44" t="str">
        <f t="shared" si="9"/>
        <v>N/A</v>
      </c>
      <c r="I63" s="12" t="s">
        <v>1745</v>
      </c>
      <c r="J63" s="12" t="s">
        <v>1745</v>
      </c>
      <c r="K63" s="45" t="s">
        <v>736</v>
      </c>
      <c r="L63" s="9" t="str">
        <f t="shared" si="10"/>
        <v>N/A</v>
      </c>
    </row>
    <row r="64" spans="1:12" x14ac:dyDescent="0.25">
      <c r="A64" s="46" t="s">
        <v>1505</v>
      </c>
      <c r="B64" s="35" t="s">
        <v>213</v>
      </c>
      <c r="C64" s="47">
        <v>409.02572347</v>
      </c>
      <c r="D64" s="44" t="str">
        <f t="shared" si="7"/>
        <v>N/A</v>
      </c>
      <c r="E64" s="47">
        <v>260.37804877999997</v>
      </c>
      <c r="F64" s="44" t="str">
        <f t="shared" si="8"/>
        <v>N/A</v>
      </c>
      <c r="G64" s="47">
        <v>599.96774194</v>
      </c>
      <c r="H64" s="44" t="str">
        <f t="shared" si="9"/>
        <v>N/A</v>
      </c>
      <c r="I64" s="12">
        <v>-36.299999999999997</v>
      </c>
      <c r="J64" s="12">
        <v>130.4</v>
      </c>
      <c r="K64" s="45" t="s">
        <v>736</v>
      </c>
      <c r="L64" s="9" t="str">
        <f t="shared" si="10"/>
        <v>No</v>
      </c>
    </row>
    <row r="65" spans="1:12" x14ac:dyDescent="0.25">
      <c r="A65" s="46" t="s">
        <v>1506</v>
      </c>
      <c r="B65" s="35" t="s">
        <v>213</v>
      </c>
      <c r="C65" s="47">
        <v>71.52173913</v>
      </c>
      <c r="D65" s="44" t="str">
        <f t="shared" si="7"/>
        <v>N/A</v>
      </c>
      <c r="E65" s="47">
        <v>126</v>
      </c>
      <c r="F65" s="44" t="str">
        <f t="shared" si="8"/>
        <v>N/A</v>
      </c>
      <c r="G65" s="47" t="s">
        <v>1745</v>
      </c>
      <c r="H65" s="44" t="str">
        <f t="shared" si="9"/>
        <v>N/A</v>
      </c>
      <c r="I65" s="12">
        <v>76.17</v>
      </c>
      <c r="J65" s="12" t="s">
        <v>1745</v>
      </c>
      <c r="K65" s="45" t="s">
        <v>736</v>
      </c>
      <c r="L65" s="9" t="str">
        <f t="shared" si="10"/>
        <v>N/A</v>
      </c>
    </row>
    <row r="66" spans="1:12" x14ac:dyDescent="0.25">
      <c r="A66" s="46" t="s">
        <v>1507</v>
      </c>
      <c r="B66" s="35" t="s">
        <v>213</v>
      </c>
      <c r="C66" s="47">
        <v>1452.2325581</v>
      </c>
      <c r="D66" s="44" t="str">
        <f t="shared" si="7"/>
        <v>N/A</v>
      </c>
      <c r="E66" s="47">
        <v>2251.2596153999998</v>
      </c>
      <c r="F66" s="44" t="str">
        <f t="shared" si="8"/>
        <v>N/A</v>
      </c>
      <c r="G66" s="47">
        <v>4830</v>
      </c>
      <c r="H66" s="44" t="str">
        <f t="shared" si="9"/>
        <v>N/A</v>
      </c>
      <c r="I66" s="12">
        <v>55.02</v>
      </c>
      <c r="J66" s="12">
        <v>114.5</v>
      </c>
      <c r="K66" s="45" t="s">
        <v>736</v>
      </c>
      <c r="L66" s="9" t="str">
        <f t="shared" si="10"/>
        <v>No</v>
      </c>
    </row>
    <row r="67" spans="1:12" x14ac:dyDescent="0.25">
      <c r="A67" s="46" t="s">
        <v>1508</v>
      </c>
      <c r="B67" s="35" t="s">
        <v>213</v>
      </c>
      <c r="C67" s="47">
        <v>0</v>
      </c>
      <c r="D67" s="44" t="str">
        <f t="shared" si="7"/>
        <v>N/A</v>
      </c>
      <c r="E67" s="47" t="s">
        <v>1745</v>
      </c>
      <c r="F67" s="44" t="str">
        <f t="shared" si="8"/>
        <v>N/A</v>
      </c>
      <c r="G67" s="47">
        <v>0</v>
      </c>
      <c r="H67" s="44" t="str">
        <f t="shared" si="9"/>
        <v>N/A</v>
      </c>
      <c r="I67" s="12" t="s">
        <v>1745</v>
      </c>
      <c r="J67" s="12" t="s">
        <v>1745</v>
      </c>
      <c r="K67" s="45" t="s">
        <v>736</v>
      </c>
      <c r="L67" s="9" t="str">
        <f t="shared" si="10"/>
        <v>N/A</v>
      </c>
    </row>
    <row r="68" spans="1:12" x14ac:dyDescent="0.25">
      <c r="A68" s="46" t="s">
        <v>1509</v>
      </c>
      <c r="B68" s="35" t="s">
        <v>213</v>
      </c>
      <c r="C68" s="47">
        <v>937.39174455</v>
      </c>
      <c r="D68" s="44" t="str">
        <f t="shared" si="7"/>
        <v>N/A</v>
      </c>
      <c r="E68" s="47">
        <v>891.06940873999997</v>
      </c>
      <c r="F68" s="44" t="str">
        <f t="shared" si="8"/>
        <v>N/A</v>
      </c>
      <c r="G68" s="47">
        <v>1263.9627329</v>
      </c>
      <c r="H68" s="44" t="str">
        <f t="shared" si="9"/>
        <v>N/A</v>
      </c>
      <c r="I68" s="12">
        <v>-4.9400000000000004</v>
      </c>
      <c r="J68" s="12">
        <v>41.85</v>
      </c>
      <c r="K68" s="45" t="s">
        <v>736</v>
      </c>
      <c r="L68" s="9" t="str">
        <f t="shared" si="10"/>
        <v>No</v>
      </c>
    </row>
    <row r="69" spans="1:12" x14ac:dyDescent="0.25">
      <c r="A69" s="46" t="s">
        <v>1510</v>
      </c>
      <c r="B69" s="35" t="s">
        <v>213</v>
      </c>
      <c r="C69" s="47">
        <v>454.48117839999998</v>
      </c>
      <c r="D69" s="44" t="str">
        <f t="shared" si="7"/>
        <v>N/A</v>
      </c>
      <c r="E69" s="47">
        <v>382.76146789000001</v>
      </c>
      <c r="F69" s="44" t="str">
        <f t="shared" si="8"/>
        <v>N/A</v>
      </c>
      <c r="G69" s="47">
        <v>87</v>
      </c>
      <c r="H69" s="44" t="str">
        <f t="shared" si="9"/>
        <v>N/A</v>
      </c>
      <c r="I69" s="12">
        <v>-15.8</v>
      </c>
      <c r="J69" s="12">
        <v>-77.3</v>
      </c>
      <c r="K69" s="45" t="s">
        <v>736</v>
      </c>
      <c r="L69" s="9" t="str">
        <f t="shared" si="10"/>
        <v>No</v>
      </c>
    </row>
    <row r="70" spans="1:12" x14ac:dyDescent="0.25">
      <c r="A70" s="46" t="s">
        <v>1511</v>
      </c>
      <c r="B70" s="35" t="s">
        <v>213</v>
      </c>
      <c r="C70" s="47" t="s">
        <v>1745</v>
      </c>
      <c r="D70" s="44" t="str">
        <f t="shared" si="7"/>
        <v>N/A</v>
      </c>
      <c r="E70" s="47" t="s">
        <v>1745</v>
      </c>
      <c r="F70" s="44" t="str">
        <f t="shared" si="8"/>
        <v>N/A</v>
      </c>
      <c r="G70" s="47" t="s">
        <v>1745</v>
      </c>
      <c r="H70" s="44" t="str">
        <f t="shared" si="9"/>
        <v>N/A</v>
      </c>
      <c r="I70" s="12" t="s">
        <v>1745</v>
      </c>
      <c r="J70" s="12" t="s">
        <v>1745</v>
      </c>
      <c r="K70" s="45" t="s">
        <v>736</v>
      </c>
      <c r="L70" s="9" t="str">
        <f t="shared" si="10"/>
        <v>N/A</v>
      </c>
    </row>
    <row r="71" spans="1:12" ht="25" x14ac:dyDescent="0.25">
      <c r="A71" s="46" t="s">
        <v>1512</v>
      </c>
      <c r="B71" s="35" t="s">
        <v>213</v>
      </c>
      <c r="C71" s="47">
        <v>2058</v>
      </c>
      <c r="D71" s="44" t="str">
        <f t="shared" si="7"/>
        <v>N/A</v>
      </c>
      <c r="E71" s="47">
        <v>0</v>
      </c>
      <c r="F71" s="44" t="str">
        <f t="shared" si="8"/>
        <v>N/A</v>
      </c>
      <c r="G71" s="47">
        <v>5116.5</v>
      </c>
      <c r="H71" s="44" t="str">
        <f t="shared" si="9"/>
        <v>N/A</v>
      </c>
      <c r="I71" s="12">
        <v>-100</v>
      </c>
      <c r="J71" s="12" t="s">
        <v>1745</v>
      </c>
      <c r="K71" s="45" t="s">
        <v>736</v>
      </c>
      <c r="L71" s="9" t="str">
        <f t="shared" si="10"/>
        <v>N/A</v>
      </c>
    </row>
    <row r="72" spans="1:12" x14ac:dyDescent="0.25">
      <c r="A72" s="46" t="s">
        <v>1513</v>
      </c>
      <c r="B72" s="35" t="s">
        <v>213</v>
      </c>
      <c r="C72" s="47" t="s">
        <v>1745</v>
      </c>
      <c r="D72" s="44" t="str">
        <f t="shared" si="7"/>
        <v>N/A</v>
      </c>
      <c r="E72" s="47" t="s">
        <v>1745</v>
      </c>
      <c r="F72" s="44" t="str">
        <f t="shared" si="8"/>
        <v>N/A</v>
      </c>
      <c r="G72" s="47">
        <v>252.33333332999999</v>
      </c>
      <c r="H72" s="44" t="str">
        <f t="shared" si="9"/>
        <v>N/A</v>
      </c>
      <c r="I72" s="12" t="s">
        <v>1745</v>
      </c>
      <c r="J72" s="12" t="s">
        <v>1745</v>
      </c>
      <c r="K72" s="45" t="s">
        <v>736</v>
      </c>
      <c r="L72" s="9" t="str">
        <f t="shared" si="10"/>
        <v>N/A</v>
      </c>
    </row>
    <row r="73" spans="1:12" x14ac:dyDescent="0.25">
      <c r="A73" s="46" t="s">
        <v>1514</v>
      </c>
      <c r="B73" s="35" t="s">
        <v>213</v>
      </c>
      <c r="C73" s="47">
        <v>34.071428570999998</v>
      </c>
      <c r="D73" s="44" t="str">
        <f t="shared" si="7"/>
        <v>N/A</v>
      </c>
      <c r="E73" s="47">
        <v>0</v>
      </c>
      <c r="F73" s="44" t="str">
        <f t="shared" si="8"/>
        <v>N/A</v>
      </c>
      <c r="G73" s="47">
        <v>0</v>
      </c>
      <c r="H73" s="44" t="str">
        <f t="shared" si="9"/>
        <v>N/A</v>
      </c>
      <c r="I73" s="12">
        <v>-100</v>
      </c>
      <c r="J73" s="12" t="s">
        <v>1745</v>
      </c>
      <c r="K73" s="45" t="s">
        <v>736</v>
      </c>
      <c r="L73" s="9" t="str">
        <f t="shared" si="10"/>
        <v>N/A</v>
      </c>
    </row>
    <row r="74" spans="1:12" x14ac:dyDescent="0.25">
      <c r="A74" s="46" t="s">
        <v>1515</v>
      </c>
      <c r="B74" s="35" t="s">
        <v>213</v>
      </c>
      <c r="C74" s="47">
        <v>1045.5964196</v>
      </c>
      <c r="D74" s="44" t="str">
        <f t="shared" si="7"/>
        <v>N/A</v>
      </c>
      <c r="E74" s="47">
        <v>1018.0171875</v>
      </c>
      <c r="F74" s="44" t="str">
        <f t="shared" si="8"/>
        <v>N/A</v>
      </c>
      <c r="G74" s="47">
        <v>1602.1525423999999</v>
      </c>
      <c r="H74" s="44" t="str">
        <f t="shared" si="9"/>
        <v>N/A</v>
      </c>
      <c r="I74" s="12">
        <v>-2.64</v>
      </c>
      <c r="J74" s="12">
        <v>57.38</v>
      </c>
      <c r="K74" s="45" t="s">
        <v>736</v>
      </c>
      <c r="L74" s="9" t="str">
        <f t="shared" si="10"/>
        <v>No</v>
      </c>
    </row>
    <row r="75" spans="1:12" x14ac:dyDescent="0.25">
      <c r="A75" s="46" t="s">
        <v>1597</v>
      </c>
      <c r="B75" s="35" t="s">
        <v>213</v>
      </c>
      <c r="C75" s="47">
        <v>3265146</v>
      </c>
      <c r="D75" s="44" t="str">
        <f t="shared" ref="D75:D144" si="11">IF($B75="N/A","N/A",IF(C75&gt;10,"No",IF(C75&lt;-10,"No","Yes")))</f>
        <v>N/A</v>
      </c>
      <c r="E75" s="47">
        <v>859961</v>
      </c>
      <c r="F75" s="44" t="str">
        <f t="shared" ref="F75:F144" si="12">IF($B75="N/A","N/A",IF(E75&gt;10,"No",IF(E75&lt;-10,"No","Yes")))</f>
        <v>N/A</v>
      </c>
      <c r="G75" s="47">
        <v>536633</v>
      </c>
      <c r="H75" s="44" t="str">
        <f t="shared" ref="H75:H144" si="13">IF($B75="N/A","N/A",IF(G75&gt;10,"No",IF(G75&lt;-10,"No","Yes")))</f>
        <v>N/A</v>
      </c>
      <c r="I75" s="12">
        <v>-73.7</v>
      </c>
      <c r="J75" s="12">
        <v>-37.6</v>
      </c>
      <c r="K75" s="45" t="s">
        <v>736</v>
      </c>
      <c r="L75" s="9" t="str">
        <f t="shared" ref="L75:L135" si="14">IF(J75="Div by 0", "N/A", IF(K75="N/A","N/A", IF(J75&gt;VALUE(MID(K75,1,2)), "No", IF(J75&lt;-1*VALUE(MID(K75,1,2)), "No", "Yes"))))</f>
        <v>No</v>
      </c>
    </row>
    <row r="76" spans="1:12" x14ac:dyDescent="0.25">
      <c r="A76" s="46" t="s">
        <v>596</v>
      </c>
      <c r="B76" s="35" t="s">
        <v>213</v>
      </c>
      <c r="C76" s="36">
        <v>384</v>
      </c>
      <c r="D76" s="44" t="str">
        <f t="shared" si="11"/>
        <v>N/A</v>
      </c>
      <c r="E76" s="36">
        <v>65</v>
      </c>
      <c r="F76" s="44" t="str">
        <f t="shared" si="12"/>
        <v>N/A</v>
      </c>
      <c r="G76" s="36">
        <v>41</v>
      </c>
      <c r="H76" s="44" t="str">
        <f t="shared" si="13"/>
        <v>N/A</v>
      </c>
      <c r="I76" s="12">
        <v>-83.1</v>
      </c>
      <c r="J76" s="12">
        <v>-36.9</v>
      </c>
      <c r="K76" s="45" t="s">
        <v>736</v>
      </c>
      <c r="L76" s="9" t="str">
        <f t="shared" si="14"/>
        <v>No</v>
      </c>
    </row>
    <row r="77" spans="1:12" x14ac:dyDescent="0.25">
      <c r="A77" s="46" t="s">
        <v>1424</v>
      </c>
      <c r="B77" s="35" t="s">
        <v>213</v>
      </c>
      <c r="C77" s="47">
        <v>8502.984375</v>
      </c>
      <c r="D77" s="44" t="str">
        <f t="shared" si="11"/>
        <v>N/A</v>
      </c>
      <c r="E77" s="47">
        <v>13230.169231</v>
      </c>
      <c r="F77" s="44" t="str">
        <f t="shared" si="12"/>
        <v>N/A</v>
      </c>
      <c r="G77" s="47">
        <v>13088.609756</v>
      </c>
      <c r="H77" s="44" t="str">
        <f t="shared" si="13"/>
        <v>N/A</v>
      </c>
      <c r="I77" s="12">
        <v>55.59</v>
      </c>
      <c r="J77" s="12">
        <v>-1.07</v>
      </c>
      <c r="K77" s="45" t="s">
        <v>736</v>
      </c>
      <c r="L77" s="9" t="str">
        <f t="shared" si="14"/>
        <v>Yes</v>
      </c>
    </row>
    <row r="78" spans="1:12" x14ac:dyDescent="0.25">
      <c r="A78" s="46" t="s">
        <v>1425</v>
      </c>
      <c r="B78" s="35" t="s">
        <v>213</v>
      </c>
      <c r="C78" s="36">
        <v>6.4895833332999997</v>
      </c>
      <c r="D78" s="44" t="str">
        <f t="shared" si="11"/>
        <v>N/A</v>
      </c>
      <c r="E78" s="36">
        <v>10.953846154000001</v>
      </c>
      <c r="F78" s="44" t="str">
        <f t="shared" si="12"/>
        <v>N/A</v>
      </c>
      <c r="G78" s="36">
        <v>15.487804878</v>
      </c>
      <c r="H78" s="44" t="str">
        <f t="shared" si="13"/>
        <v>N/A</v>
      </c>
      <c r="I78" s="12">
        <v>68.790000000000006</v>
      </c>
      <c r="J78" s="12">
        <v>41.39</v>
      </c>
      <c r="K78" s="45" t="s">
        <v>736</v>
      </c>
      <c r="L78" s="9" t="str">
        <f t="shared" si="14"/>
        <v>No</v>
      </c>
    </row>
    <row r="79" spans="1:12" x14ac:dyDescent="0.25">
      <c r="A79" s="46" t="s">
        <v>597</v>
      </c>
      <c r="B79" s="35" t="s">
        <v>213</v>
      </c>
      <c r="C79" s="47">
        <v>0</v>
      </c>
      <c r="D79" s="44" t="str">
        <f t="shared" si="11"/>
        <v>N/A</v>
      </c>
      <c r="E79" s="47">
        <v>0</v>
      </c>
      <c r="F79" s="44" t="str">
        <f t="shared" si="12"/>
        <v>N/A</v>
      </c>
      <c r="G79" s="47">
        <v>0</v>
      </c>
      <c r="H79" s="44" t="str">
        <f t="shared" si="13"/>
        <v>N/A</v>
      </c>
      <c r="I79" s="12" t="s">
        <v>1745</v>
      </c>
      <c r="J79" s="12" t="s">
        <v>1745</v>
      </c>
      <c r="K79" s="45" t="s">
        <v>736</v>
      </c>
      <c r="L79" s="9" t="str">
        <f t="shared" si="14"/>
        <v>N/A</v>
      </c>
    </row>
    <row r="80" spans="1:12" x14ac:dyDescent="0.25">
      <c r="A80" s="46" t="s">
        <v>598</v>
      </c>
      <c r="B80" s="35" t="s">
        <v>213</v>
      </c>
      <c r="C80" s="36">
        <v>0</v>
      </c>
      <c r="D80" s="44" t="str">
        <f t="shared" si="11"/>
        <v>N/A</v>
      </c>
      <c r="E80" s="36">
        <v>0</v>
      </c>
      <c r="F80" s="44" t="str">
        <f t="shared" si="12"/>
        <v>N/A</v>
      </c>
      <c r="G80" s="36">
        <v>0</v>
      </c>
      <c r="H80" s="44" t="str">
        <f t="shared" si="13"/>
        <v>N/A</v>
      </c>
      <c r="I80" s="12" t="s">
        <v>1745</v>
      </c>
      <c r="J80" s="12" t="s">
        <v>1745</v>
      </c>
      <c r="K80" s="45" t="s">
        <v>736</v>
      </c>
      <c r="L80" s="9" t="str">
        <f t="shared" si="14"/>
        <v>N/A</v>
      </c>
    </row>
    <row r="81" spans="1:12" x14ac:dyDescent="0.25">
      <c r="A81" s="46" t="s">
        <v>1426</v>
      </c>
      <c r="B81" s="35" t="s">
        <v>213</v>
      </c>
      <c r="C81" s="47" t="s">
        <v>1745</v>
      </c>
      <c r="D81" s="44" t="str">
        <f t="shared" si="11"/>
        <v>N/A</v>
      </c>
      <c r="E81" s="47" t="s">
        <v>1745</v>
      </c>
      <c r="F81" s="44" t="str">
        <f t="shared" si="12"/>
        <v>N/A</v>
      </c>
      <c r="G81" s="47" t="s">
        <v>1745</v>
      </c>
      <c r="H81" s="44" t="str">
        <f t="shared" si="13"/>
        <v>N/A</v>
      </c>
      <c r="I81" s="12" t="s">
        <v>1745</v>
      </c>
      <c r="J81" s="12" t="s">
        <v>1745</v>
      </c>
      <c r="K81" s="45" t="s">
        <v>736</v>
      </c>
      <c r="L81" s="9" t="str">
        <f t="shared" si="14"/>
        <v>N/A</v>
      </c>
    </row>
    <row r="82" spans="1:12" ht="25" x14ac:dyDescent="0.25">
      <c r="A82" s="46" t="s">
        <v>599</v>
      </c>
      <c r="B82" s="35" t="s">
        <v>213</v>
      </c>
      <c r="C82" s="47">
        <v>0</v>
      </c>
      <c r="D82" s="44" t="str">
        <f t="shared" si="11"/>
        <v>N/A</v>
      </c>
      <c r="E82" s="47">
        <v>0</v>
      </c>
      <c r="F82" s="44" t="str">
        <f t="shared" si="12"/>
        <v>N/A</v>
      </c>
      <c r="G82" s="47">
        <v>0</v>
      </c>
      <c r="H82" s="44" t="str">
        <f t="shared" si="13"/>
        <v>N/A</v>
      </c>
      <c r="I82" s="12" t="s">
        <v>1745</v>
      </c>
      <c r="J82" s="12" t="s">
        <v>1745</v>
      </c>
      <c r="K82" s="45" t="s">
        <v>736</v>
      </c>
      <c r="L82" s="9" t="str">
        <f t="shared" si="14"/>
        <v>N/A</v>
      </c>
    </row>
    <row r="83" spans="1:12" x14ac:dyDescent="0.25">
      <c r="A83" s="46" t="s">
        <v>600</v>
      </c>
      <c r="B83" s="35" t="s">
        <v>213</v>
      </c>
      <c r="C83" s="36">
        <v>0</v>
      </c>
      <c r="D83" s="44" t="str">
        <f t="shared" si="11"/>
        <v>N/A</v>
      </c>
      <c r="E83" s="36">
        <v>0</v>
      </c>
      <c r="F83" s="44" t="str">
        <f t="shared" si="12"/>
        <v>N/A</v>
      </c>
      <c r="G83" s="36">
        <v>0</v>
      </c>
      <c r="H83" s="44" t="str">
        <f t="shared" si="13"/>
        <v>N/A</v>
      </c>
      <c r="I83" s="12" t="s">
        <v>1745</v>
      </c>
      <c r="J83" s="12" t="s">
        <v>1745</v>
      </c>
      <c r="K83" s="45" t="s">
        <v>736</v>
      </c>
      <c r="L83" s="9" t="str">
        <f t="shared" si="14"/>
        <v>N/A</v>
      </c>
    </row>
    <row r="84" spans="1:12" ht="25" x14ac:dyDescent="0.25">
      <c r="A84" s="4" t="s">
        <v>1427</v>
      </c>
      <c r="B84" s="35" t="s">
        <v>213</v>
      </c>
      <c r="C84" s="47" t="s">
        <v>1745</v>
      </c>
      <c r="D84" s="44" t="str">
        <f t="shared" si="11"/>
        <v>N/A</v>
      </c>
      <c r="E84" s="47" t="s">
        <v>1745</v>
      </c>
      <c r="F84" s="44" t="str">
        <f t="shared" si="12"/>
        <v>N/A</v>
      </c>
      <c r="G84" s="47" t="s">
        <v>1745</v>
      </c>
      <c r="H84" s="44" t="str">
        <f t="shared" si="13"/>
        <v>N/A</v>
      </c>
      <c r="I84" s="12" t="s">
        <v>1745</v>
      </c>
      <c r="J84" s="12" t="s">
        <v>1745</v>
      </c>
      <c r="K84" s="45" t="s">
        <v>736</v>
      </c>
      <c r="L84" s="9" t="str">
        <f t="shared" si="14"/>
        <v>N/A</v>
      </c>
    </row>
    <row r="85" spans="1:12" x14ac:dyDescent="0.25">
      <c r="A85" s="4" t="s">
        <v>601</v>
      </c>
      <c r="B85" s="35" t="s">
        <v>213</v>
      </c>
      <c r="C85" s="47">
        <v>0</v>
      </c>
      <c r="D85" s="44" t="str">
        <f t="shared" si="11"/>
        <v>N/A</v>
      </c>
      <c r="E85" s="47">
        <v>0</v>
      </c>
      <c r="F85" s="44" t="str">
        <f t="shared" si="12"/>
        <v>N/A</v>
      </c>
      <c r="G85" s="47">
        <v>0</v>
      </c>
      <c r="H85" s="44" t="str">
        <f t="shared" si="13"/>
        <v>N/A</v>
      </c>
      <c r="I85" s="12" t="s">
        <v>1745</v>
      </c>
      <c r="J85" s="12" t="s">
        <v>1745</v>
      </c>
      <c r="K85" s="45" t="s">
        <v>736</v>
      </c>
      <c r="L85" s="9" t="str">
        <f t="shared" si="14"/>
        <v>N/A</v>
      </c>
    </row>
    <row r="86" spans="1:12" x14ac:dyDescent="0.25">
      <c r="A86" s="4" t="s">
        <v>602</v>
      </c>
      <c r="B86" s="35" t="s">
        <v>213</v>
      </c>
      <c r="C86" s="36">
        <v>0</v>
      </c>
      <c r="D86" s="44" t="str">
        <f t="shared" si="11"/>
        <v>N/A</v>
      </c>
      <c r="E86" s="36">
        <v>0</v>
      </c>
      <c r="F86" s="44" t="str">
        <f t="shared" si="12"/>
        <v>N/A</v>
      </c>
      <c r="G86" s="36">
        <v>0</v>
      </c>
      <c r="H86" s="44" t="str">
        <f t="shared" si="13"/>
        <v>N/A</v>
      </c>
      <c r="I86" s="12" t="s">
        <v>1745</v>
      </c>
      <c r="J86" s="12" t="s">
        <v>1745</v>
      </c>
      <c r="K86" s="45" t="s">
        <v>736</v>
      </c>
      <c r="L86" s="9" t="str">
        <f t="shared" si="14"/>
        <v>N/A</v>
      </c>
    </row>
    <row r="87" spans="1:12" x14ac:dyDescent="0.25">
      <c r="A87" s="4" t="s">
        <v>1428</v>
      </c>
      <c r="B87" s="35" t="s">
        <v>213</v>
      </c>
      <c r="C87" s="47" t="s">
        <v>1745</v>
      </c>
      <c r="D87" s="44" t="str">
        <f t="shared" si="11"/>
        <v>N/A</v>
      </c>
      <c r="E87" s="47" t="s">
        <v>1745</v>
      </c>
      <c r="F87" s="44" t="str">
        <f t="shared" si="12"/>
        <v>N/A</v>
      </c>
      <c r="G87" s="47" t="s">
        <v>1745</v>
      </c>
      <c r="H87" s="44" t="str">
        <f t="shared" si="13"/>
        <v>N/A</v>
      </c>
      <c r="I87" s="12" t="s">
        <v>1745</v>
      </c>
      <c r="J87" s="12" t="s">
        <v>1745</v>
      </c>
      <c r="K87" s="45" t="s">
        <v>736</v>
      </c>
      <c r="L87" s="9" t="str">
        <f t="shared" si="14"/>
        <v>N/A</v>
      </c>
    </row>
    <row r="88" spans="1:12" x14ac:dyDescent="0.25">
      <c r="A88" s="46" t="s">
        <v>603</v>
      </c>
      <c r="B88" s="35" t="s">
        <v>213</v>
      </c>
      <c r="C88" s="47">
        <v>134652</v>
      </c>
      <c r="D88" s="44" t="str">
        <f t="shared" si="11"/>
        <v>N/A</v>
      </c>
      <c r="E88" s="47">
        <v>114354</v>
      </c>
      <c r="F88" s="44" t="str">
        <f t="shared" si="12"/>
        <v>N/A</v>
      </c>
      <c r="G88" s="47">
        <v>64950</v>
      </c>
      <c r="H88" s="44" t="str">
        <f t="shared" si="13"/>
        <v>N/A</v>
      </c>
      <c r="I88" s="12">
        <v>-15.1</v>
      </c>
      <c r="J88" s="12">
        <v>-43.2</v>
      </c>
      <c r="K88" s="45" t="s">
        <v>736</v>
      </c>
      <c r="L88" s="9" t="str">
        <f t="shared" si="14"/>
        <v>No</v>
      </c>
    </row>
    <row r="89" spans="1:12" x14ac:dyDescent="0.25">
      <c r="A89" s="49" t="s">
        <v>604</v>
      </c>
      <c r="B89" s="36" t="s">
        <v>213</v>
      </c>
      <c r="C89" s="36">
        <v>34</v>
      </c>
      <c r="D89" s="44" t="str">
        <f t="shared" si="11"/>
        <v>N/A</v>
      </c>
      <c r="E89" s="36">
        <v>22</v>
      </c>
      <c r="F89" s="44" t="str">
        <f t="shared" si="12"/>
        <v>N/A</v>
      </c>
      <c r="G89" s="36">
        <v>15</v>
      </c>
      <c r="H89" s="44" t="str">
        <f t="shared" si="13"/>
        <v>N/A</v>
      </c>
      <c r="I89" s="12">
        <v>-35.299999999999997</v>
      </c>
      <c r="J89" s="12">
        <v>-31.8</v>
      </c>
      <c r="K89" s="50" t="s">
        <v>736</v>
      </c>
      <c r="L89" s="9" t="str">
        <f t="shared" si="14"/>
        <v>No</v>
      </c>
    </row>
    <row r="90" spans="1:12" x14ac:dyDescent="0.25">
      <c r="A90" s="46" t="s">
        <v>1429</v>
      </c>
      <c r="B90" s="35" t="s">
        <v>213</v>
      </c>
      <c r="C90" s="47">
        <v>3960.3529411999998</v>
      </c>
      <c r="D90" s="44" t="str">
        <f t="shared" si="11"/>
        <v>N/A</v>
      </c>
      <c r="E90" s="47">
        <v>5197.9090908999997</v>
      </c>
      <c r="F90" s="44" t="str">
        <f t="shared" si="12"/>
        <v>N/A</v>
      </c>
      <c r="G90" s="47">
        <v>4330</v>
      </c>
      <c r="H90" s="44" t="str">
        <f t="shared" si="13"/>
        <v>N/A</v>
      </c>
      <c r="I90" s="12">
        <v>31.25</v>
      </c>
      <c r="J90" s="12">
        <v>-16.7</v>
      </c>
      <c r="K90" s="45" t="s">
        <v>736</v>
      </c>
      <c r="L90" s="9" t="str">
        <f t="shared" si="14"/>
        <v>Yes</v>
      </c>
    </row>
    <row r="91" spans="1:12" x14ac:dyDescent="0.25">
      <c r="A91" s="46" t="s">
        <v>605</v>
      </c>
      <c r="B91" s="35" t="s">
        <v>213</v>
      </c>
      <c r="C91" s="47">
        <v>458776</v>
      </c>
      <c r="D91" s="44" t="str">
        <f t="shared" si="11"/>
        <v>N/A</v>
      </c>
      <c r="E91" s="47">
        <v>79344</v>
      </c>
      <c r="F91" s="44" t="str">
        <f t="shared" si="12"/>
        <v>N/A</v>
      </c>
      <c r="G91" s="47">
        <v>44118</v>
      </c>
      <c r="H91" s="44" t="str">
        <f t="shared" si="13"/>
        <v>N/A</v>
      </c>
      <c r="I91" s="12">
        <v>-82.7</v>
      </c>
      <c r="J91" s="12">
        <v>-44.4</v>
      </c>
      <c r="K91" s="45" t="s">
        <v>736</v>
      </c>
      <c r="L91" s="9" t="str">
        <f t="shared" si="14"/>
        <v>No</v>
      </c>
    </row>
    <row r="92" spans="1:12" x14ac:dyDescent="0.25">
      <c r="A92" s="46" t="s">
        <v>606</v>
      </c>
      <c r="B92" s="35" t="s">
        <v>213</v>
      </c>
      <c r="C92" s="36">
        <v>1318</v>
      </c>
      <c r="D92" s="44" t="str">
        <f t="shared" si="11"/>
        <v>N/A</v>
      </c>
      <c r="E92" s="36">
        <v>264</v>
      </c>
      <c r="F92" s="44" t="str">
        <f t="shared" si="12"/>
        <v>N/A</v>
      </c>
      <c r="G92" s="36">
        <v>90</v>
      </c>
      <c r="H92" s="44" t="str">
        <f t="shared" si="13"/>
        <v>N/A</v>
      </c>
      <c r="I92" s="12">
        <v>-80</v>
      </c>
      <c r="J92" s="12">
        <v>-65.900000000000006</v>
      </c>
      <c r="K92" s="45" t="s">
        <v>736</v>
      </c>
      <c r="L92" s="9" t="str">
        <f t="shared" si="14"/>
        <v>No</v>
      </c>
    </row>
    <row r="93" spans="1:12" x14ac:dyDescent="0.25">
      <c r="A93" s="46" t="s">
        <v>1430</v>
      </c>
      <c r="B93" s="35" t="s">
        <v>213</v>
      </c>
      <c r="C93" s="47">
        <v>348.08497724</v>
      </c>
      <c r="D93" s="44" t="str">
        <f t="shared" si="11"/>
        <v>N/A</v>
      </c>
      <c r="E93" s="47">
        <v>300.54545454999999</v>
      </c>
      <c r="F93" s="44" t="str">
        <f t="shared" si="12"/>
        <v>N/A</v>
      </c>
      <c r="G93" s="47">
        <v>490.2</v>
      </c>
      <c r="H93" s="44" t="str">
        <f t="shared" si="13"/>
        <v>N/A</v>
      </c>
      <c r="I93" s="12">
        <v>-13.7</v>
      </c>
      <c r="J93" s="12">
        <v>63.1</v>
      </c>
      <c r="K93" s="45" t="s">
        <v>736</v>
      </c>
      <c r="L93" s="9" t="str">
        <f t="shared" si="14"/>
        <v>No</v>
      </c>
    </row>
    <row r="94" spans="1:12" x14ac:dyDescent="0.25">
      <c r="A94" s="46" t="s">
        <v>607</v>
      </c>
      <c r="B94" s="35" t="s">
        <v>213</v>
      </c>
      <c r="C94" s="47">
        <v>52903</v>
      </c>
      <c r="D94" s="44" t="str">
        <f t="shared" si="11"/>
        <v>N/A</v>
      </c>
      <c r="E94" s="47">
        <v>10813</v>
      </c>
      <c r="F94" s="44" t="str">
        <f t="shared" si="12"/>
        <v>N/A</v>
      </c>
      <c r="G94" s="47">
        <v>7758</v>
      </c>
      <c r="H94" s="44" t="str">
        <f t="shared" si="13"/>
        <v>N/A</v>
      </c>
      <c r="I94" s="12">
        <v>-79.599999999999994</v>
      </c>
      <c r="J94" s="12">
        <v>-28.3</v>
      </c>
      <c r="K94" s="45" t="s">
        <v>736</v>
      </c>
      <c r="L94" s="9" t="str">
        <f t="shared" si="14"/>
        <v>Yes</v>
      </c>
    </row>
    <row r="95" spans="1:12" x14ac:dyDescent="0.25">
      <c r="A95" s="46" t="s">
        <v>608</v>
      </c>
      <c r="B95" s="35" t="s">
        <v>213</v>
      </c>
      <c r="C95" s="36">
        <v>113</v>
      </c>
      <c r="D95" s="44" t="str">
        <f t="shared" si="11"/>
        <v>N/A</v>
      </c>
      <c r="E95" s="36">
        <v>20</v>
      </c>
      <c r="F95" s="44" t="str">
        <f t="shared" si="12"/>
        <v>N/A</v>
      </c>
      <c r="G95" s="36">
        <v>12</v>
      </c>
      <c r="H95" s="44" t="str">
        <f t="shared" si="13"/>
        <v>N/A</v>
      </c>
      <c r="I95" s="12">
        <v>-82.3</v>
      </c>
      <c r="J95" s="12">
        <v>-40</v>
      </c>
      <c r="K95" s="45" t="s">
        <v>736</v>
      </c>
      <c r="L95" s="9" t="str">
        <f t="shared" si="14"/>
        <v>No</v>
      </c>
    </row>
    <row r="96" spans="1:12" x14ac:dyDescent="0.25">
      <c r="A96" s="46" t="s">
        <v>1431</v>
      </c>
      <c r="B96" s="35" t="s">
        <v>213</v>
      </c>
      <c r="C96" s="47">
        <v>468.16814159</v>
      </c>
      <c r="D96" s="44" t="str">
        <f t="shared" si="11"/>
        <v>N/A</v>
      </c>
      <c r="E96" s="47">
        <v>540.65</v>
      </c>
      <c r="F96" s="44" t="str">
        <f t="shared" si="12"/>
        <v>N/A</v>
      </c>
      <c r="G96" s="47">
        <v>646.5</v>
      </c>
      <c r="H96" s="44" t="str">
        <f t="shared" si="13"/>
        <v>N/A</v>
      </c>
      <c r="I96" s="12">
        <v>15.48</v>
      </c>
      <c r="J96" s="12">
        <v>19.579999999999998</v>
      </c>
      <c r="K96" s="45" t="s">
        <v>736</v>
      </c>
      <c r="L96" s="9" t="str">
        <f t="shared" si="14"/>
        <v>Yes</v>
      </c>
    </row>
    <row r="97" spans="1:12" ht="25" x14ac:dyDescent="0.25">
      <c r="A97" s="46" t="s">
        <v>609</v>
      </c>
      <c r="B97" s="35" t="s">
        <v>213</v>
      </c>
      <c r="C97" s="47">
        <v>243</v>
      </c>
      <c r="D97" s="44" t="str">
        <f t="shared" si="11"/>
        <v>N/A</v>
      </c>
      <c r="E97" s="47">
        <v>246</v>
      </c>
      <c r="F97" s="44" t="str">
        <f t="shared" si="12"/>
        <v>N/A</v>
      </c>
      <c r="G97" s="47">
        <v>5</v>
      </c>
      <c r="H97" s="44" t="str">
        <f t="shared" si="13"/>
        <v>N/A</v>
      </c>
      <c r="I97" s="12">
        <v>1.2350000000000001</v>
      </c>
      <c r="J97" s="12">
        <v>-98</v>
      </c>
      <c r="K97" s="45" t="s">
        <v>736</v>
      </c>
      <c r="L97" s="9" t="str">
        <f t="shared" si="14"/>
        <v>No</v>
      </c>
    </row>
    <row r="98" spans="1:12" x14ac:dyDescent="0.25">
      <c r="A98" s="46" t="s">
        <v>610</v>
      </c>
      <c r="B98" s="35" t="s">
        <v>213</v>
      </c>
      <c r="C98" s="36">
        <v>11</v>
      </c>
      <c r="D98" s="44" t="str">
        <f t="shared" si="11"/>
        <v>N/A</v>
      </c>
      <c r="E98" s="36">
        <v>11</v>
      </c>
      <c r="F98" s="44" t="str">
        <f t="shared" si="12"/>
        <v>N/A</v>
      </c>
      <c r="G98" s="36">
        <v>11</v>
      </c>
      <c r="H98" s="44" t="str">
        <f t="shared" si="13"/>
        <v>N/A</v>
      </c>
      <c r="I98" s="12">
        <v>-60</v>
      </c>
      <c r="J98" s="12">
        <v>-50</v>
      </c>
      <c r="K98" s="45" t="s">
        <v>736</v>
      </c>
      <c r="L98" s="9" t="str">
        <f t="shared" si="14"/>
        <v>No</v>
      </c>
    </row>
    <row r="99" spans="1:12" ht="25" x14ac:dyDescent="0.25">
      <c r="A99" s="46" t="s">
        <v>1432</v>
      </c>
      <c r="B99" s="35" t="s">
        <v>213</v>
      </c>
      <c r="C99" s="47">
        <v>48.6</v>
      </c>
      <c r="D99" s="44" t="str">
        <f t="shared" si="11"/>
        <v>N/A</v>
      </c>
      <c r="E99" s="47">
        <v>123</v>
      </c>
      <c r="F99" s="44" t="str">
        <f t="shared" si="12"/>
        <v>N/A</v>
      </c>
      <c r="G99" s="47">
        <v>5</v>
      </c>
      <c r="H99" s="44" t="str">
        <f t="shared" si="13"/>
        <v>N/A</v>
      </c>
      <c r="I99" s="12">
        <v>153.1</v>
      </c>
      <c r="J99" s="12">
        <v>-95.9</v>
      </c>
      <c r="K99" s="45" t="s">
        <v>736</v>
      </c>
      <c r="L99" s="9" t="str">
        <f t="shared" si="14"/>
        <v>No</v>
      </c>
    </row>
    <row r="100" spans="1:12" x14ac:dyDescent="0.25">
      <c r="A100" s="46" t="s">
        <v>611</v>
      </c>
      <c r="B100" s="35" t="s">
        <v>213</v>
      </c>
      <c r="C100" s="47">
        <v>562931</v>
      </c>
      <c r="D100" s="44" t="str">
        <f t="shared" si="11"/>
        <v>N/A</v>
      </c>
      <c r="E100" s="47">
        <v>15817</v>
      </c>
      <c r="F100" s="44" t="str">
        <f t="shared" si="12"/>
        <v>N/A</v>
      </c>
      <c r="G100" s="47">
        <v>7105</v>
      </c>
      <c r="H100" s="44" t="str">
        <f t="shared" si="13"/>
        <v>N/A</v>
      </c>
      <c r="I100" s="12">
        <v>-97.2</v>
      </c>
      <c r="J100" s="12">
        <v>-55.1</v>
      </c>
      <c r="K100" s="45" t="s">
        <v>736</v>
      </c>
      <c r="L100" s="9" t="str">
        <f t="shared" si="14"/>
        <v>No</v>
      </c>
    </row>
    <row r="101" spans="1:12" x14ac:dyDescent="0.25">
      <c r="A101" s="46" t="s">
        <v>612</v>
      </c>
      <c r="B101" s="35" t="s">
        <v>213</v>
      </c>
      <c r="C101" s="36">
        <v>707</v>
      </c>
      <c r="D101" s="44" t="str">
        <f t="shared" si="11"/>
        <v>N/A</v>
      </c>
      <c r="E101" s="36">
        <v>28</v>
      </c>
      <c r="F101" s="44" t="str">
        <f t="shared" si="12"/>
        <v>N/A</v>
      </c>
      <c r="G101" s="36">
        <v>14</v>
      </c>
      <c r="H101" s="44" t="str">
        <f t="shared" si="13"/>
        <v>N/A</v>
      </c>
      <c r="I101" s="12">
        <v>-96</v>
      </c>
      <c r="J101" s="12">
        <v>-50</v>
      </c>
      <c r="K101" s="45" t="s">
        <v>736</v>
      </c>
      <c r="L101" s="9" t="str">
        <f t="shared" si="14"/>
        <v>No</v>
      </c>
    </row>
    <row r="102" spans="1:12" x14ac:dyDescent="0.25">
      <c r="A102" s="46" t="s">
        <v>1433</v>
      </c>
      <c r="B102" s="35" t="s">
        <v>213</v>
      </c>
      <c r="C102" s="47">
        <v>796.22489392</v>
      </c>
      <c r="D102" s="44" t="str">
        <f t="shared" si="11"/>
        <v>N/A</v>
      </c>
      <c r="E102" s="47">
        <v>564.89285714000005</v>
      </c>
      <c r="F102" s="44" t="str">
        <f t="shared" si="12"/>
        <v>N/A</v>
      </c>
      <c r="G102" s="47">
        <v>507.5</v>
      </c>
      <c r="H102" s="44" t="str">
        <f t="shared" si="13"/>
        <v>N/A</v>
      </c>
      <c r="I102" s="12">
        <v>-29.1</v>
      </c>
      <c r="J102" s="12">
        <v>-10.199999999999999</v>
      </c>
      <c r="K102" s="45" t="s">
        <v>736</v>
      </c>
      <c r="L102" s="9" t="str">
        <f t="shared" si="14"/>
        <v>Yes</v>
      </c>
    </row>
    <row r="103" spans="1:12" x14ac:dyDescent="0.25">
      <c r="A103" s="46" t="s">
        <v>613</v>
      </c>
      <c r="B103" s="35" t="s">
        <v>213</v>
      </c>
      <c r="C103" s="47">
        <v>137837</v>
      </c>
      <c r="D103" s="44" t="str">
        <f t="shared" si="11"/>
        <v>N/A</v>
      </c>
      <c r="E103" s="47">
        <v>15322</v>
      </c>
      <c r="F103" s="44" t="str">
        <f t="shared" si="12"/>
        <v>N/A</v>
      </c>
      <c r="G103" s="47">
        <v>7939</v>
      </c>
      <c r="H103" s="44" t="str">
        <f t="shared" si="13"/>
        <v>N/A</v>
      </c>
      <c r="I103" s="12">
        <v>-88.9</v>
      </c>
      <c r="J103" s="12">
        <v>-48.2</v>
      </c>
      <c r="K103" s="45" t="s">
        <v>736</v>
      </c>
      <c r="L103" s="9" t="str">
        <f t="shared" si="14"/>
        <v>No</v>
      </c>
    </row>
    <row r="104" spans="1:12" x14ac:dyDescent="0.25">
      <c r="A104" s="46" t="s">
        <v>614</v>
      </c>
      <c r="B104" s="35" t="s">
        <v>213</v>
      </c>
      <c r="C104" s="36">
        <v>363</v>
      </c>
      <c r="D104" s="44" t="str">
        <f t="shared" si="11"/>
        <v>N/A</v>
      </c>
      <c r="E104" s="36">
        <v>48</v>
      </c>
      <c r="F104" s="44" t="str">
        <f t="shared" si="12"/>
        <v>N/A</v>
      </c>
      <c r="G104" s="36">
        <v>11</v>
      </c>
      <c r="H104" s="44" t="str">
        <f t="shared" si="13"/>
        <v>N/A</v>
      </c>
      <c r="I104" s="12">
        <v>-86.8</v>
      </c>
      <c r="J104" s="12">
        <v>-91.7</v>
      </c>
      <c r="K104" s="45" t="s">
        <v>736</v>
      </c>
      <c r="L104" s="9" t="str">
        <f t="shared" si="14"/>
        <v>No</v>
      </c>
    </row>
    <row r="105" spans="1:12" x14ac:dyDescent="0.25">
      <c r="A105" s="46" t="s">
        <v>1434</v>
      </c>
      <c r="B105" s="35" t="s">
        <v>213</v>
      </c>
      <c r="C105" s="47">
        <v>379.71625344</v>
      </c>
      <c r="D105" s="44" t="str">
        <f t="shared" si="11"/>
        <v>N/A</v>
      </c>
      <c r="E105" s="47">
        <v>319.20833333000002</v>
      </c>
      <c r="F105" s="44" t="str">
        <f t="shared" si="12"/>
        <v>N/A</v>
      </c>
      <c r="G105" s="47">
        <v>1984.75</v>
      </c>
      <c r="H105" s="44" t="str">
        <f t="shared" si="13"/>
        <v>N/A</v>
      </c>
      <c r="I105" s="12">
        <v>-15.9</v>
      </c>
      <c r="J105" s="12">
        <v>521.79999999999995</v>
      </c>
      <c r="K105" s="45" t="s">
        <v>736</v>
      </c>
      <c r="L105" s="9" t="str">
        <f t="shared" si="14"/>
        <v>No</v>
      </c>
    </row>
    <row r="106" spans="1:12" ht="25" x14ac:dyDescent="0.25">
      <c r="A106" s="46" t="s">
        <v>615</v>
      </c>
      <c r="B106" s="35" t="s">
        <v>213</v>
      </c>
      <c r="C106" s="47">
        <v>78</v>
      </c>
      <c r="D106" s="44" t="str">
        <f t="shared" si="11"/>
        <v>N/A</v>
      </c>
      <c r="E106" s="47">
        <v>0</v>
      </c>
      <c r="F106" s="44" t="str">
        <f t="shared" si="12"/>
        <v>N/A</v>
      </c>
      <c r="G106" s="47">
        <v>0</v>
      </c>
      <c r="H106" s="44" t="str">
        <f t="shared" si="13"/>
        <v>N/A</v>
      </c>
      <c r="I106" s="12">
        <v>-100</v>
      </c>
      <c r="J106" s="12" t="s">
        <v>1745</v>
      </c>
      <c r="K106" s="45" t="s">
        <v>736</v>
      </c>
      <c r="L106" s="9" t="str">
        <f t="shared" si="14"/>
        <v>N/A</v>
      </c>
    </row>
    <row r="107" spans="1:12" x14ac:dyDescent="0.25">
      <c r="A107" s="46" t="s">
        <v>616</v>
      </c>
      <c r="B107" s="35" t="s">
        <v>213</v>
      </c>
      <c r="C107" s="36">
        <v>11</v>
      </c>
      <c r="D107" s="44" t="str">
        <f t="shared" si="11"/>
        <v>N/A</v>
      </c>
      <c r="E107" s="36">
        <v>0</v>
      </c>
      <c r="F107" s="44" t="str">
        <f t="shared" si="12"/>
        <v>N/A</v>
      </c>
      <c r="G107" s="36">
        <v>0</v>
      </c>
      <c r="H107" s="44" t="str">
        <f t="shared" si="13"/>
        <v>N/A</v>
      </c>
      <c r="I107" s="12">
        <v>-100</v>
      </c>
      <c r="J107" s="12" t="s">
        <v>1745</v>
      </c>
      <c r="K107" s="45" t="s">
        <v>736</v>
      </c>
      <c r="L107" s="9" t="str">
        <f t="shared" si="14"/>
        <v>N/A</v>
      </c>
    </row>
    <row r="108" spans="1:12" x14ac:dyDescent="0.25">
      <c r="A108" s="46" t="s">
        <v>1435</v>
      </c>
      <c r="B108" s="35" t="s">
        <v>213</v>
      </c>
      <c r="C108" s="47">
        <v>78</v>
      </c>
      <c r="D108" s="44" t="str">
        <f t="shared" si="11"/>
        <v>N/A</v>
      </c>
      <c r="E108" s="47" t="s">
        <v>1745</v>
      </c>
      <c r="F108" s="44" t="str">
        <f t="shared" si="12"/>
        <v>N/A</v>
      </c>
      <c r="G108" s="47" t="s">
        <v>1745</v>
      </c>
      <c r="H108" s="44" t="str">
        <f t="shared" si="13"/>
        <v>N/A</v>
      </c>
      <c r="I108" s="12" t="s">
        <v>1745</v>
      </c>
      <c r="J108" s="12" t="s">
        <v>1745</v>
      </c>
      <c r="K108" s="45" t="s">
        <v>736</v>
      </c>
      <c r="L108" s="9" t="str">
        <f t="shared" si="14"/>
        <v>N/A</v>
      </c>
    </row>
    <row r="109" spans="1:12" x14ac:dyDescent="0.25">
      <c r="A109" s="46" t="s">
        <v>617</v>
      </c>
      <c r="B109" s="35" t="s">
        <v>213</v>
      </c>
      <c r="C109" s="47">
        <v>74526</v>
      </c>
      <c r="D109" s="44" t="str">
        <f t="shared" si="11"/>
        <v>N/A</v>
      </c>
      <c r="E109" s="47">
        <v>16575</v>
      </c>
      <c r="F109" s="44" t="str">
        <f t="shared" si="12"/>
        <v>N/A</v>
      </c>
      <c r="G109" s="47">
        <v>5362</v>
      </c>
      <c r="H109" s="44" t="str">
        <f t="shared" si="13"/>
        <v>N/A</v>
      </c>
      <c r="I109" s="12">
        <v>-77.8</v>
      </c>
      <c r="J109" s="12">
        <v>-67.7</v>
      </c>
      <c r="K109" s="45" t="s">
        <v>736</v>
      </c>
      <c r="L109" s="9" t="str">
        <f t="shared" si="14"/>
        <v>No</v>
      </c>
    </row>
    <row r="110" spans="1:12" x14ac:dyDescent="0.25">
      <c r="A110" s="46" t="s">
        <v>618</v>
      </c>
      <c r="B110" s="35" t="s">
        <v>213</v>
      </c>
      <c r="C110" s="36">
        <v>760</v>
      </c>
      <c r="D110" s="44" t="str">
        <f t="shared" si="11"/>
        <v>N/A</v>
      </c>
      <c r="E110" s="36">
        <v>158</v>
      </c>
      <c r="F110" s="44" t="str">
        <f t="shared" si="12"/>
        <v>N/A</v>
      </c>
      <c r="G110" s="36">
        <v>55</v>
      </c>
      <c r="H110" s="44" t="str">
        <f t="shared" si="13"/>
        <v>N/A</v>
      </c>
      <c r="I110" s="12">
        <v>-79.2</v>
      </c>
      <c r="J110" s="12">
        <v>-65.2</v>
      </c>
      <c r="K110" s="45" t="s">
        <v>736</v>
      </c>
      <c r="L110" s="9" t="str">
        <f t="shared" si="14"/>
        <v>No</v>
      </c>
    </row>
    <row r="111" spans="1:12" x14ac:dyDescent="0.25">
      <c r="A111" s="46" t="s">
        <v>1436</v>
      </c>
      <c r="B111" s="35" t="s">
        <v>213</v>
      </c>
      <c r="C111" s="47">
        <v>98.060526315999994</v>
      </c>
      <c r="D111" s="44" t="str">
        <f t="shared" si="11"/>
        <v>N/A</v>
      </c>
      <c r="E111" s="47">
        <v>104.90506329</v>
      </c>
      <c r="F111" s="44" t="str">
        <f t="shared" si="12"/>
        <v>N/A</v>
      </c>
      <c r="G111" s="47">
        <v>97.490909091000006</v>
      </c>
      <c r="H111" s="44" t="str">
        <f t="shared" si="13"/>
        <v>N/A</v>
      </c>
      <c r="I111" s="12">
        <v>6.98</v>
      </c>
      <c r="J111" s="12">
        <v>-7.07</v>
      </c>
      <c r="K111" s="45" t="s">
        <v>736</v>
      </c>
      <c r="L111" s="9" t="str">
        <f t="shared" si="14"/>
        <v>Yes</v>
      </c>
    </row>
    <row r="112" spans="1:12" x14ac:dyDescent="0.25">
      <c r="A112" s="46" t="s">
        <v>619</v>
      </c>
      <c r="B112" s="35" t="s">
        <v>213</v>
      </c>
      <c r="C112" s="47">
        <v>287351</v>
      </c>
      <c r="D112" s="44" t="str">
        <f t="shared" si="11"/>
        <v>N/A</v>
      </c>
      <c r="E112" s="47">
        <v>0</v>
      </c>
      <c r="F112" s="44" t="str">
        <f t="shared" si="12"/>
        <v>N/A</v>
      </c>
      <c r="G112" s="47">
        <v>0</v>
      </c>
      <c r="H112" s="44" t="str">
        <f t="shared" si="13"/>
        <v>N/A</v>
      </c>
      <c r="I112" s="12">
        <v>-100</v>
      </c>
      <c r="J112" s="12" t="s">
        <v>1745</v>
      </c>
      <c r="K112" s="45" t="s">
        <v>736</v>
      </c>
      <c r="L112" s="9" t="str">
        <f t="shared" si="14"/>
        <v>N/A</v>
      </c>
    </row>
    <row r="113" spans="1:12" x14ac:dyDescent="0.25">
      <c r="A113" s="46" t="s">
        <v>620</v>
      </c>
      <c r="B113" s="35" t="s">
        <v>213</v>
      </c>
      <c r="C113" s="36">
        <v>54</v>
      </c>
      <c r="D113" s="44" t="str">
        <f t="shared" si="11"/>
        <v>N/A</v>
      </c>
      <c r="E113" s="36">
        <v>0</v>
      </c>
      <c r="F113" s="44" t="str">
        <f t="shared" si="12"/>
        <v>N/A</v>
      </c>
      <c r="G113" s="36">
        <v>0</v>
      </c>
      <c r="H113" s="44" t="str">
        <f t="shared" si="13"/>
        <v>N/A</v>
      </c>
      <c r="I113" s="12">
        <v>-100</v>
      </c>
      <c r="J113" s="12" t="s">
        <v>1745</v>
      </c>
      <c r="K113" s="45" t="s">
        <v>736</v>
      </c>
      <c r="L113" s="9" t="str">
        <f t="shared" si="14"/>
        <v>N/A</v>
      </c>
    </row>
    <row r="114" spans="1:12" x14ac:dyDescent="0.25">
      <c r="A114" s="46" t="s">
        <v>1437</v>
      </c>
      <c r="B114" s="35" t="s">
        <v>213</v>
      </c>
      <c r="C114" s="47">
        <v>5321.3148148</v>
      </c>
      <c r="D114" s="44" t="str">
        <f t="shared" si="11"/>
        <v>N/A</v>
      </c>
      <c r="E114" s="47" t="s">
        <v>1745</v>
      </c>
      <c r="F114" s="44" t="str">
        <f t="shared" si="12"/>
        <v>N/A</v>
      </c>
      <c r="G114" s="47" t="s">
        <v>1745</v>
      </c>
      <c r="H114" s="44" t="str">
        <f t="shared" si="13"/>
        <v>N/A</v>
      </c>
      <c r="I114" s="12" t="s">
        <v>1745</v>
      </c>
      <c r="J114" s="12" t="s">
        <v>1745</v>
      </c>
      <c r="K114" s="45" t="s">
        <v>736</v>
      </c>
      <c r="L114" s="9" t="str">
        <f t="shared" si="14"/>
        <v>N/A</v>
      </c>
    </row>
    <row r="115" spans="1:12" ht="25" x14ac:dyDescent="0.25">
      <c r="A115" s="46" t="s">
        <v>621</v>
      </c>
      <c r="B115" s="35" t="s">
        <v>213</v>
      </c>
      <c r="C115" s="47">
        <v>268945</v>
      </c>
      <c r="D115" s="44" t="str">
        <f t="shared" si="11"/>
        <v>N/A</v>
      </c>
      <c r="E115" s="47">
        <v>119848</v>
      </c>
      <c r="F115" s="44" t="str">
        <f t="shared" si="12"/>
        <v>N/A</v>
      </c>
      <c r="G115" s="47">
        <v>36078</v>
      </c>
      <c r="H115" s="44" t="str">
        <f t="shared" si="13"/>
        <v>N/A</v>
      </c>
      <c r="I115" s="12">
        <v>-55.4</v>
      </c>
      <c r="J115" s="12">
        <v>-69.900000000000006</v>
      </c>
      <c r="K115" s="45" t="s">
        <v>736</v>
      </c>
      <c r="L115" s="9" t="str">
        <f t="shared" si="14"/>
        <v>No</v>
      </c>
    </row>
    <row r="116" spans="1:12" x14ac:dyDescent="0.25">
      <c r="A116" s="49" t="s">
        <v>622</v>
      </c>
      <c r="B116" s="36" t="s">
        <v>213</v>
      </c>
      <c r="C116" s="36">
        <v>287</v>
      </c>
      <c r="D116" s="44" t="str">
        <f t="shared" si="11"/>
        <v>N/A</v>
      </c>
      <c r="E116" s="36">
        <v>147</v>
      </c>
      <c r="F116" s="44" t="str">
        <f t="shared" si="12"/>
        <v>N/A</v>
      </c>
      <c r="G116" s="36">
        <v>43</v>
      </c>
      <c r="H116" s="44" t="str">
        <f t="shared" si="13"/>
        <v>N/A</v>
      </c>
      <c r="I116" s="12">
        <v>-48.8</v>
      </c>
      <c r="J116" s="12">
        <v>-70.7</v>
      </c>
      <c r="K116" s="50" t="s">
        <v>736</v>
      </c>
      <c r="L116" s="9" t="str">
        <f t="shared" si="14"/>
        <v>No</v>
      </c>
    </row>
    <row r="117" spans="1:12" x14ac:dyDescent="0.25">
      <c r="A117" s="46" t="s">
        <v>1438</v>
      </c>
      <c r="B117" s="35" t="s">
        <v>213</v>
      </c>
      <c r="C117" s="47">
        <v>937.09059233000005</v>
      </c>
      <c r="D117" s="44" t="str">
        <f t="shared" si="11"/>
        <v>N/A</v>
      </c>
      <c r="E117" s="47">
        <v>815.29251700999998</v>
      </c>
      <c r="F117" s="44" t="str">
        <f t="shared" si="12"/>
        <v>N/A</v>
      </c>
      <c r="G117" s="47">
        <v>839.02325581000002</v>
      </c>
      <c r="H117" s="44" t="str">
        <f t="shared" si="13"/>
        <v>N/A</v>
      </c>
      <c r="I117" s="12">
        <v>-13</v>
      </c>
      <c r="J117" s="12">
        <v>2.911</v>
      </c>
      <c r="K117" s="45" t="s">
        <v>736</v>
      </c>
      <c r="L117" s="9" t="str">
        <f t="shared" si="14"/>
        <v>Yes</v>
      </c>
    </row>
    <row r="118" spans="1:12" ht="25" x14ac:dyDescent="0.25">
      <c r="A118" s="46" t="s">
        <v>623</v>
      </c>
      <c r="B118" s="35" t="s">
        <v>213</v>
      </c>
      <c r="C118" s="47">
        <v>111935</v>
      </c>
      <c r="D118" s="44" t="str">
        <f t="shared" si="11"/>
        <v>N/A</v>
      </c>
      <c r="E118" s="47">
        <v>13872</v>
      </c>
      <c r="F118" s="44" t="str">
        <f t="shared" si="12"/>
        <v>N/A</v>
      </c>
      <c r="G118" s="47">
        <v>6470</v>
      </c>
      <c r="H118" s="44" t="str">
        <f t="shared" si="13"/>
        <v>N/A</v>
      </c>
      <c r="I118" s="12">
        <v>-87.6</v>
      </c>
      <c r="J118" s="12">
        <v>-53.4</v>
      </c>
      <c r="K118" s="45" t="s">
        <v>736</v>
      </c>
      <c r="L118" s="9" t="str">
        <f t="shared" si="14"/>
        <v>No</v>
      </c>
    </row>
    <row r="119" spans="1:12" x14ac:dyDescent="0.25">
      <c r="A119" s="46" t="s">
        <v>624</v>
      </c>
      <c r="B119" s="35" t="s">
        <v>213</v>
      </c>
      <c r="C119" s="36">
        <v>205</v>
      </c>
      <c r="D119" s="44" t="str">
        <f t="shared" si="11"/>
        <v>N/A</v>
      </c>
      <c r="E119" s="36">
        <v>53</v>
      </c>
      <c r="F119" s="44" t="str">
        <f t="shared" si="12"/>
        <v>N/A</v>
      </c>
      <c r="G119" s="36">
        <v>16</v>
      </c>
      <c r="H119" s="44" t="str">
        <f t="shared" si="13"/>
        <v>N/A</v>
      </c>
      <c r="I119" s="12">
        <v>-74.099999999999994</v>
      </c>
      <c r="J119" s="12">
        <v>-69.8</v>
      </c>
      <c r="K119" s="45" t="s">
        <v>736</v>
      </c>
      <c r="L119" s="9" t="str">
        <f t="shared" si="14"/>
        <v>No</v>
      </c>
    </row>
    <row r="120" spans="1:12" x14ac:dyDescent="0.25">
      <c r="A120" s="46" t="s">
        <v>1439</v>
      </c>
      <c r="B120" s="35" t="s">
        <v>213</v>
      </c>
      <c r="C120" s="47">
        <v>546.02439024</v>
      </c>
      <c r="D120" s="44" t="str">
        <f t="shared" si="11"/>
        <v>N/A</v>
      </c>
      <c r="E120" s="47">
        <v>261.73584906000002</v>
      </c>
      <c r="F120" s="44" t="str">
        <f t="shared" si="12"/>
        <v>N/A</v>
      </c>
      <c r="G120" s="47">
        <v>404.375</v>
      </c>
      <c r="H120" s="44" t="str">
        <f t="shared" si="13"/>
        <v>N/A</v>
      </c>
      <c r="I120" s="12">
        <v>-52.1</v>
      </c>
      <c r="J120" s="12">
        <v>54.5</v>
      </c>
      <c r="K120" s="45" t="s">
        <v>736</v>
      </c>
      <c r="L120" s="9" t="str">
        <f t="shared" si="14"/>
        <v>No</v>
      </c>
    </row>
    <row r="121" spans="1:12" ht="25" x14ac:dyDescent="0.25">
      <c r="A121" s="46" t="s">
        <v>625</v>
      </c>
      <c r="B121" s="35" t="s">
        <v>213</v>
      </c>
      <c r="C121" s="47">
        <v>0</v>
      </c>
      <c r="D121" s="44" t="str">
        <f t="shared" si="11"/>
        <v>N/A</v>
      </c>
      <c r="E121" s="47">
        <v>0</v>
      </c>
      <c r="F121" s="44" t="str">
        <f t="shared" si="12"/>
        <v>N/A</v>
      </c>
      <c r="G121" s="47">
        <v>0</v>
      </c>
      <c r="H121" s="44" t="str">
        <f t="shared" si="13"/>
        <v>N/A</v>
      </c>
      <c r="I121" s="12" t="s">
        <v>1745</v>
      </c>
      <c r="J121" s="12" t="s">
        <v>1745</v>
      </c>
      <c r="K121" s="45" t="s">
        <v>736</v>
      </c>
      <c r="L121" s="9" t="str">
        <f t="shared" si="14"/>
        <v>N/A</v>
      </c>
    </row>
    <row r="122" spans="1:12" x14ac:dyDescent="0.25">
      <c r="A122" s="46" t="s">
        <v>626</v>
      </c>
      <c r="B122" s="35" t="s">
        <v>213</v>
      </c>
      <c r="C122" s="36">
        <v>0</v>
      </c>
      <c r="D122" s="44" t="str">
        <f t="shared" si="11"/>
        <v>N/A</v>
      </c>
      <c r="E122" s="36">
        <v>0</v>
      </c>
      <c r="F122" s="44" t="str">
        <f t="shared" si="12"/>
        <v>N/A</v>
      </c>
      <c r="G122" s="36">
        <v>0</v>
      </c>
      <c r="H122" s="44" t="str">
        <f t="shared" si="13"/>
        <v>N/A</v>
      </c>
      <c r="I122" s="12" t="s">
        <v>1745</v>
      </c>
      <c r="J122" s="12" t="s">
        <v>1745</v>
      </c>
      <c r="K122" s="45" t="s">
        <v>736</v>
      </c>
      <c r="L122" s="9" t="str">
        <f t="shared" si="14"/>
        <v>N/A</v>
      </c>
    </row>
    <row r="123" spans="1:12" ht="25" x14ac:dyDescent="0.25">
      <c r="A123" s="46" t="s">
        <v>1440</v>
      </c>
      <c r="B123" s="35" t="s">
        <v>213</v>
      </c>
      <c r="C123" s="47" t="s">
        <v>1745</v>
      </c>
      <c r="D123" s="44" t="str">
        <f t="shared" si="11"/>
        <v>N/A</v>
      </c>
      <c r="E123" s="47" t="s">
        <v>1745</v>
      </c>
      <c r="F123" s="44" t="str">
        <f t="shared" si="12"/>
        <v>N/A</v>
      </c>
      <c r="G123" s="47" t="s">
        <v>1745</v>
      </c>
      <c r="H123" s="44" t="str">
        <f t="shared" si="13"/>
        <v>N/A</v>
      </c>
      <c r="I123" s="12" t="s">
        <v>1745</v>
      </c>
      <c r="J123" s="12" t="s">
        <v>1745</v>
      </c>
      <c r="K123" s="45" t="s">
        <v>736</v>
      </c>
      <c r="L123" s="9" t="str">
        <f t="shared" si="14"/>
        <v>N/A</v>
      </c>
    </row>
    <row r="124" spans="1:12" ht="25" x14ac:dyDescent="0.25">
      <c r="A124" s="46" t="s">
        <v>627</v>
      </c>
      <c r="B124" s="35" t="s">
        <v>213</v>
      </c>
      <c r="C124" s="47">
        <v>0</v>
      </c>
      <c r="D124" s="44" t="str">
        <f t="shared" si="11"/>
        <v>N/A</v>
      </c>
      <c r="E124" s="47">
        <v>0</v>
      </c>
      <c r="F124" s="44" t="str">
        <f t="shared" si="12"/>
        <v>N/A</v>
      </c>
      <c r="G124" s="47">
        <v>0</v>
      </c>
      <c r="H124" s="44" t="str">
        <f t="shared" si="13"/>
        <v>N/A</v>
      </c>
      <c r="I124" s="12" t="s">
        <v>1745</v>
      </c>
      <c r="J124" s="12" t="s">
        <v>1745</v>
      </c>
      <c r="K124" s="45" t="s">
        <v>736</v>
      </c>
      <c r="L124" s="9" t="str">
        <f t="shared" si="14"/>
        <v>N/A</v>
      </c>
    </row>
    <row r="125" spans="1:12" x14ac:dyDescent="0.25">
      <c r="A125" s="46" t="s">
        <v>628</v>
      </c>
      <c r="B125" s="35" t="s">
        <v>213</v>
      </c>
      <c r="C125" s="36">
        <v>0</v>
      </c>
      <c r="D125" s="44" t="str">
        <f t="shared" si="11"/>
        <v>N/A</v>
      </c>
      <c r="E125" s="36">
        <v>0</v>
      </c>
      <c r="F125" s="44" t="str">
        <f t="shared" si="12"/>
        <v>N/A</v>
      </c>
      <c r="G125" s="36">
        <v>0</v>
      </c>
      <c r="H125" s="44" t="str">
        <f t="shared" si="13"/>
        <v>N/A</v>
      </c>
      <c r="I125" s="12" t="s">
        <v>1745</v>
      </c>
      <c r="J125" s="12" t="s">
        <v>1745</v>
      </c>
      <c r="K125" s="45" t="s">
        <v>736</v>
      </c>
      <c r="L125" s="9" t="str">
        <f t="shared" si="14"/>
        <v>N/A</v>
      </c>
    </row>
    <row r="126" spans="1:12" ht="25" x14ac:dyDescent="0.25">
      <c r="A126" s="46" t="s">
        <v>1441</v>
      </c>
      <c r="B126" s="35" t="s">
        <v>213</v>
      </c>
      <c r="C126" s="47" t="s">
        <v>1745</v>
      </c>
      <c r="D126" s="44" t="str">
        <f t="shared" si="11"/>
        <v>N/A</v>
      </c>
      <c r="E126" s="47" t="s">
        <v>1745</v>
      </c>
      <c r="F126" s="44" t="str">
        <f t="shared" si="12"/>
        <v>N/A</v>
      </c>
      <c r="G126" s="47" t="s">
        <v>1745</v>
      </c>
      <c r="H126" s="44" t="str">
        <f t="shared" si="13"/>
        <v>N/A</v>
      </c>
      <c r="I126" s="12" t="s">
        <v>1745</v>
      </c>
      <c r="J126" s="12" t="s">
        <v>1745</v>
      </c>
      <c r="K126" s="45" t="s">
        <v>736</v>
      </c>
      <c r="L126" s="9" t="str">
        <f t="shared" si="14"/>
        <v>N/A</v>
      </c>
    </row>
    <row r="127" spans="1:12" ht="25" x14ac:dyDescent="0.25">
      <c r="A127" s="46" t="s">
        <v>629</v>
      </c>
      <c r="B127" s="35" t="s">
        <v>213</v>
      </c>
      <c r="C127" s="47">
        <v>0</v>
      </c>
      <c r="D127" s="44" t="str">
        <f t="shared" si="11"/>
        <v>N/A</v>
      </c>
      <c r="E127" s="47">
        <v>0</v>
      </c>
      <c r="F127" s="44" t="str">
        <f t="shared" si="12"/>
        <v>N/A</v>
      </c>
      <c r="G127" s="47">
        <v>4</v>
      </c>
      <c r="H127" s="44" t="str">
        <f t="shared" si="13"/>
        <v>N/A</v>
      </c>
      <c r="I127" s="12" t="s">
        <v>1745</v>
      </c>
      <c r="J127" s="12" t="s">
        <v>1745</v>
      </c>
      <c r="K127" s="45" t="s">
        <v>736</v>
      </c>
      <c r="L127" s="9" t="str">
        <f t="shared" si="14"/>
        <v>N/A</v>
      </c>
    </row>
    <row r="128" spans="1:12" x14ac:dyDescent="0.25">
      <c r="A128" s="46" t="s">
        <v>630</v>
      </c>
      <c r="B128" s="35" t="s">
        <v>213</v>
      </c>
      <c r="C128" s="36">
        <v>0</v>
      </c>
      <c r="D128" s="44" t="str">
        <f t="shared" si="11"/>
        <v>N/A</v>
      </c>
      <c r="E128" s="36">
        <v>0</v>
      </c>
      <c r="F128" s="44" t="str">
        <f t="shared" si="12"/>
        <v>N/A</v>
      </c>
      <c r="G128" s="36">
        <v>11</v>
      </c>
      <c r="H128" s="44" t="str">
        <f t="shared" si="13"/>
        <v>N/A</v>
      </c>
      <c r="I128" s="12" t="s">
        <v>1745</v>
      </c>
      <c r="J128" s="12" t="s">
        <v>1745</v>
      </c>
      <c r="K128" s="45" t="s">
        <v>736</v>
      </c>
      <c r="L128" s="9" t="str">
        <f t="shared" si="14"/>
        <v>N/A</v>
      </c>
    </row>
    <row r="129" spans="1:12" ht="25" x14ac:dyDescent="0.25">
      <c r="A129" s="46" t="s">
        <v>1442</v>
      </c>
      <c r="B129" s="35" t="s">
        <v>213</v>
      </c>
      <c r="C129" s="47" t="s">
        <v>1745</v>
      </c>
      <c r="D129" s="44" t="str">
        <f t="shared" si="11"/>
        <v>N/A</v>
      </c>
      <c r="E129" s="47" t="s">
        <v>1745</v>
      </c>
      <c r="F129" s="44" t="str">
        <f t="shared" si="12"/>
        <v>N/A</v>
      </c>
      <c r="G129" s="47">
        <v>4</v>
      </c>
      <c r="H129" s="44" t="str">
        <f t="shared" si="13"/>
        <v>N/A</v>
      </c>
      <c r="I129" s="12" t="s">
        <v>1745</v>
      </c>
      <c r="J129" s="12" t="s">
        <v>1745</v>
      </c>
      <c r="K129" s="45" t="s">
        <v>736</v>
      </c>
      <c r="L129" s="9" t="str">
        <f t="shared" si="14"/>
        <v>N/A</v>
      </c>
    </row>
    <row r="130" spans="1:12" ht="25" x14ac:dyDescent="0.25">
      <c r="A130" s="46" t="s">
        <v>631</v>
      </c>
      <c r="B130" s="35" t="s">
        <v>213</v>
      </c>
      <c r="C130" s="47">
        <v>397</v>
      </c>
      <c r="D130" s="44" t="str">
        <f t="shared" si="11"/>
        <v>N/A</v>
      </c>
      <c r="E130" s="47">
        <v>0</v>
      </c>
      <c r="F130" s="44" t="str">
        <f t="shared" si="12"/>
        <v>N/A</v>
      </c>
      <c r="G130" s="47">
        <v>26</v>
      </c>
      <c r="H130" s="44" t="str">
        <f t="shared" si="13"/>
        <v>N/A</v>
      </c>
      <c r="I130" s="12">
        <v>-100</v>
      </c>
      <c r="J130" s="12" t="s">
        <v>1745</v>
      </c>
      <c r="K130" s="45" t="s">
        <v>736</v>
      </c>
      <c r="L130" s="9" t="str">
        <f t="shared" si="14"/>
        <v>N/A</v>
      </c>
    </row>
    <row r="131" spans="1:12" x14ac:dyDescent="0.25">
      <c r="A131" s="46" t="s">
        <v>632</v>
      </c>
      <c r="B131" s="35" t="s">
        <v>213</v>
      </c>
      <c r="C131" s="36">
        <v>11</v>
      </c>
      <c r="D131" s="44" t="str">
        <f t="shared" si="11"/>
        <v>N/A</v>
      </c>
      <c r="E131" s="36">
        <v>0</v>
      </c>
      <c r="F131" s="44" t="str">
        <f t="shared" si="12"/>
        <v>N/A</v>
      </c>
      <c r="G131" s="36">
        <v>11</v>
      </c>
      <c r="H131" s="44" t="str">
        <f t="shared" si="13"/>
        <v>N/A</v>
      </c>
      <c r="I131" s="12">
        <v>-100</v>
      </c>
      <c r="J131" s="12" t="s">
        <v>1745</v>
      </c>
      <c r="K131" s="45" t="s">
        <v>736</v>
      </c>
      <c r="L131" s="9" t="str">
        <f t="shared" si="14"/>
        <v>N/A</v>
      </c>
    </row>
    <row r="132" spans="1:12" ht="25" x14ac:dyDescent="0.25">
      <c r="A132" s="46" t="s">
        <v>1443</v>
      </c>
      <c r="B132" s="35" t="s">
        <v>213</v>
      </c>
      <c r="C132" s="47">
        <v>132.33333332999999</v>
      </c>
      <c r="D132" s="44" t="str">
        <f t="shared" si="11"/>
        <v>N/A</v>
      </c>
      <c r="E132" s="47" t="s">
        <v>1745</v>
      </c>
      <c r="F132" s="44" t="str">
        <f t="shared" si="12"/>
        <v>N/A</v>
      </c>
      <c r="G132" s="47">
        <v>26</v>
      </c>
      <c r="H132" s="44" t="str">
        <f t="shared" si="13"/>
        <v>N/A</v>
      </c>
      <c r="I132" s="12" t="s">
        <v>1745</v>
      </c>
      <c r="J132" s="12" t="s">
        <v>1745</v>
      </c>
      <c r="K132" s="45" t="s">
        <v>736</v>
      </c>
      <c r="L132" s="9" t="str">
        <f t="shared" si="14"/>
        <v>N/A</v>
      </c>
    </row>
    <row r="133" spans="1:12" x14ac:dyDescent="0.25">
      <c r="A133" s="46" t="s">
        <v>633</v>
      </c>
      <c r="B133" s="35" t="s">
        <v>213</v>
      </c>
      <c r="C133" s="47">
        <v>6909</v>
      </c>
      <c r="D133" s="44" t="str">
        <f t="shared" si="11"/>
        <v>N/A</v>
      </c>
      <c r="E133" s="47">
        <v>56912</v>
      </c>
      <c r="F133" s="44" t="str">
        <f t="shared" si="12"/>
        <v>N/A</v>
      </c>
      <c r="G133" s="47">
        <v>7935</v>
      </c>
      <c r="H133" s="44" t="str">
        <f t="shared" si="13"/>
        <v>N/A</v>
      </c>
      <c r="I133" s="12">
        <v>723.7</v>
      </c>
      <c r="J133" s="12">
        <v>-86.1</v>
      </c>
      <c r="K133" s="45" t="s">
        <v>736</v>
      </c>
      <c r="L133" s="9" t="str">
        <f t="shared" si="14"/>
        <v>No</v>
      </c>
    </row>
    <row r="134" spans="1:12" x14ac:dyDescent="0.25">
      <c r="A134" s="46" t="s">
        <v>634</v>
      </c>
      <c r="B134" s="35" t="s">
        <v>213</v>
      </c>
      <c r="C134" s="36">
        <v>11</v>
      </c>
      <c r="D134" s="44" t="str">
        <f t="shared" si="11"/>
        <v>N/A</v>
      </c>
      <c r="E134" s="36">
        <v>11</v>
      </c>
      <c r="F134" s="44" t="str">
        <f t="shared" si="12"/>
        <v>N/A</v>
      </c>
      <c r="G134" s="36">
        <v>11</v>
      </c>
      <c r="H134" s="44" t="str">
        <f t="shared" si="13"/>
        <v>N/A</v>
      </c>
      <c r="I134" s="12">
        <v>50</v>
      </c>
      <c r="J134" s="12">
        <v>-33.299999999999997</v>
      </c>
      <c r="K134" s="45" t="s">
        <v>736</v>
      </c>
      <c r="L134" s="9" t="str">
        <f t="shared" si="14"/>
        <v>No</v>
      </c>
    </row>
    <row r="135" spans="1:12" x14ac:dyDescent="0.25">
      <c r="A135" s="46" t="s">
        <v>1444</v>
      </c>
      <c r="B135" s="35" t="s">
        <v>213</v>
      </c>
      <c r="C135" s="47">
        <v>3454.5</v>
      </c>
      <c r="D135" s="44" t="str">
        <f t="shared" si="11"/>
        <v>N/A</v>
      </c>
      <c r="E135" s="47">
        <v>18970.666667000001</v>
      </c>
      <c r="F135" s="44" t="str">
        <f t="shared" si="12"/>
        <v>N/A</v>
      </c>
      <c r="G135" s="47">
        <v>3967.5</v>
      </c>
      <c r="H135" s="44" t="str">
        <f t="shared" si="13"/>
        <v>N/A</v>
      </c>
      <c r="I135" s="12">
        <v>449.2</v>
      </c>
      <c r="J135" s="12">
        <v>-79.099999999999994</v>
      </c>
      <c r="K135" s="45" t="s">
        <v>736</v>
      </c>
      <c r="L135" s="9" t="str">
        <f t="shared" si="14"/>
        <v>No</v>
      </c>
    </row>
    <row r="136" spans="1:12" ht="25" x14ac:dyDescent="0.25">
      <c r="A136" s="46" t="s">
        <v>635</v>
      </c>
      <c r="B136" s="35" t="s">
        <v>213</v>
      </c>
      <c r="C136" s="47">
        <v>822</v>
      </c>
      <c r="D136" s="44" t="str">
        <f t="shared" si="11"/>
        <v>N/A</v>
      </c>
      <c r="E136" s="47">
        <v>72</v>
      </c>
      <c r="F136" s="44" t="str">
        <f t="shared" si="12"/>
        <v>N/A</v>
      </c>
      <c r="G136" s="47">
        <v>285</v>
      </c>
      <c r="H136" s="44" t="str">
        <f t="shared" si="13"/>
        <v>N/A</v>
      </c>
      <c r="I136" s="12">
        <v>-91.2</v>
      </c>
      <c r="J136" s="12">
        <v>295.8</v>
      </c>
      <c r="K136" s="45" t="s">
        <v>736</v>
      </c>
      <c r="L136" s="9" t="str">
        <f>IF(J136="Div by 0", "N/A", IF(OR(J136="N/A",K136="N/A"),"N/A", IF(J136&gt;VALUE(MID(K136,1,2)), "No", IF(J136&lt;-1*VALUE(MID(K136,1,2)), "No", "Yes"))))</f>
        <v>No</v>
      </c>
    </row>
    <row r="137" spans="1:12" x14ac:dyDescent="0.25">
      <c r="A137" s="46" t="s">
        <v>636</v>
      </c>
      <c r="B137" s="35" t="s">
        <v>213</v>
      </c>
      <c r="C137" s="36">
        <v>15</v>
      </c>
      <c r="D137" s="44" t="str">
        <f t="shared" si="11"/>
        <v>N/A</v>
      </c>
      <c r="E137" s="36">
        <v>11</v>
      </c>
      <c r="F137" s="44" t="str">
        <f t="shared" si="12"/>
        <v>N/A</v>
      </c>
      <c r="G137" s="36">
        <v>11</v>
      </c>
      <c r="H137" s="44" t="str">
        <f t="shared" si="13"/>
        <v>N/A</v>
      </c>
      <c r="I137" s="12">
        <v>-73.3</v>
      </c>
      <c r="J137" s="12">
        <v>-25</v>
      </c>
      <c r="K137" s="45" t="s">
        <v>736</v>
      </c>
      <c r="L137" s="9" t="str">
        <f t="shared" ref="L137:L141" si="15">IF(J137="Div by 0", "N/A", IF(OR(J137="N/A",K137="N/A"),"N/A", IF(J137&gt;VALUE(MID(K137,1,2)), "No", IF(J137&lt;-1*VALUE(MID(K137,1,2)), "No", "Yes"))))</f>
        <v>Yes</v>
      </c>
    </row>
    <row r="138" spans="1:12" ht="25" x14ac:dyDescent="0.25">
      <c r="A138" s="46" t="s">
        <v>1445</v>
      </c>
      <c r="B138" s="35" t="s">
        <v>213</v>
      </c>
      <c r="C138" s="47">
        <v>54.8</v>
      </c>
      <c r="D138" s="44" t="str">
        <f t="shared" si="11"/>
        <v>N/A</v>
      </c>
      <c r="E138" s="47">
        <v>18</v>
      </c>
      <c r="F138" s="44" t="str">
        <f t="shared" si="12"/>
        <v>N/A</v>
      </c>
      <c r="G138" s="47">
        <v>95</v>
      </c>
      <c r="H138" s="44" t="str">
        <f t="shared" si="13"/>
        <v>N/A</v>
      </c>
      <c r="I138" s="12">
        <v>-67.2</v>
      </c>
      <c r="J138" s="12">
        <v>427.8</v>
      </c>
      <c r="K138" s="45" t="s">
        <v>736</v>
      </c>
      <c r="L138" s="9" t="str">
        <f t="shared" si="15"/>
        <v>No</v>
      </c>
    </row>
    <row r="139" spans="1:12" ht="25" x14ac:dyDescent="0.25">
      <c r="A139" s="46" t="s">
        <v>637</v>
      </c>
      <c r="B139" s="35" t="s">
        <v>213</v>
      </c>
      <c r="C139" s="47">
        <v>0</v>
      </c>
      <c r="D139" s="44" t="str">
        <f t="shared" si="11"/>
        <v>N/A</v>
      </c>
      <c r="E139" s="47">
        <v>0</v>
      </c>
      <c r="F139" s="44" t="str">
        <f t="shared" si="12"/>
        <v>N/A</v>
      </c>
      <c r="G139" s="47">
        <v>0</v>
      </c>
      <c r="H139" s="44" t="str">
        <f t="shared" si="13"/>
        <v>N/A</v>
      </c>
      <c r="I139" s="12" t="s">
        <v>1745</v>
      </c>
      <c r="J139" s="12" t="s">
        <v>1745</v>
      </c>
      <c r="K139" s="45" t="s">
        <v>736</v>
      </c>
      <c r="L139" s="9" t="str">
        <f t="shared" si="15"/>
        <v>N/A</v>
      </c>
    </row>
    <row r="140" spans="1:12" x14ac:dyDescent="0.25">
      <c r="A140" s="46" t="s">
        <v>638</v>
      </c>
      <c r="B140" s="35" t="s">
        <v>213</v>
      </c>
      <c r="C140" s="36">
        <v>0</v>
      </c>
      <c r="D140" s="44" t="str">
        <f t="shared" si="11"/>
        <v>N/A</v>
      </c>
      <c r="E140" s="36">
        <v>0</v>
      </c>
      <c r="F140" s="44" t="str">
        <f t="shared" si="12"/>
        <v>N/A</v>
      </c>
      <c r="G140" s="36">
        <v>0</v>
      </c>
      <c r="H140" s="44" t="str">
        <f t="shared" si="13"/>
        <v>N/A</v>
      </c>
      <c r="I140" s="12" t="s">
        <v>1745</v>
      </c>
      <c r="J140" s="12" t="s">
        <v>1745</v>
      </c>
      <c r="K140" s="45" t="s">
        <v>736</v>
      </c>
      <c r="L140" s="9" t="str">
        <f t="shared" si="15"/>
        <v>N/A</v>
      </c>
    </row>
    <row r="141" spans="1:12" ht="25" x14ac:dyDescent="0.25">
      <c r="A141" s="46" t="s">
        <v>1446</v>
      </c>
      <c r="B141" s="35" t="s">
        <v>213</v>
      </c>
      <c r="C141" s="47" t="s">
        <v>1745</v>
      </c>
      <c r="D141" s="44" t="str">
        <f t="shared" si="11"/>
        <v>N/A</v>
      </c>
      <c r="E141" s="47" t="s">
        <v>1745</v>
      </c>
      <c r="F141" s="44" t="str">
        <f t="shared" si="12"/>
        <v>N/A</v>
      </c>
      <c r="G141" s="47" t="s">
        <v>1745</v>
      </c>
      <c r="H141" s="44" t="str">
        <f t="shared" si="13"/>
        <v>N/A</v>
      </c>
      <c r="I141" s="12" t="s">
        <v>1745</v>
      </c>
      <c r="J141" s="12" t="s">
        <v>1745</v>
      </c>
      <c r="K141" s="45" t="s">
        <v>736</v>
      </c>
      <c r="L141" s="9" t="str">
        <f t="shared" si="15"/>
        <v>N/A</v>
      </c>
    </row>
    <row r="142" spans="1:12" ht="25" x14ac:dyDescent="0.25">
      <c r="A142" s="46" t="s">
        <v>639</v>
      </c>
      <c r="B142" s="35" t="s">
        <v>213</v>
      </c>
      <c r="C142" s="47">
        <v>1001</v>
      </c>
      <c r="D142" s="44" t="str">
        <f t="shared" si="11"/>
        <v>N/A</v>
      </c>
      <c r="E142" s="47">
        <v>211</v>
      </c>
      <c r="F142" s="44" t="str">
        <f t="shared" si="12"/>
        <v>N/A</v>
      </c>
      <c r="G142" s="47">
        <v>272</v>
      </c>
      <c r="H142" s="44" t="str">
        <f t="shared" si="13"/>
        <v>N/A</v>
      </c>
      <c r="I142" s="12">
        <v>-78.900000000000006</v>
      </c>
      <c r="J142" s="12">
        <v>28.91</v>
      </c>
      <c r="K142" s="45" t="s">
        <v>736</v>
      </c>
      <c r="L142" s="9" t="str">
        <f t="shared" ref="L142:L153" si="16">IF(J142="Div by 0", "N/A", IF(K142="N/A","N/A", IF(J142&gt;VALUE(MID(K142,1,2)), "No", IF(J142&lt;-1*VALUE(MID(K142,1,2)), "No", "Yes"))))</f>
        <v>Yes</v>
      </c>
    </row>
    <row r="143" spans="1:12" x14ac:dyDescent="0.25">
      <c r="A143" s="46" t="s">
        <v>640</v>
      </c>
      <c r="B143" s="35" t="s">
        <v>213</v>
      </c>
      <c r="C143" s="36">
        <v>18</v>
      </c>
      <c r="D143" s="44" t="str">
        <f t="shared" si="11"/>
        <v>N/A</v>
      </c>
      <c r="E143" s="36">
        <v>11</v>
      </c>
      <c r="F143" s="44" t="str">
        <f t="shared" si="12"/>
        <v>N/A</v>
      </c>
      <c r="G143" s="36">
        <v>11</v>
      </c>
      <c r="H143" s="44" t="str">
        <f t="shared" si="13"/>
        <v>N/A</v>
      </c>
      <c r="I143" s="12">
        <v>-88.9</v>
      </c>
      <c r="J143" s="12">
        <v>50</v>
      </c>
      <c r="K143" s="45" t="s">
        <v>736</v>
      </c>
      <c r="L143" s="9" t="str">
        <f t="shared" si="16"/>
        <v>No</v>
      </c>
    </row>
    <row r="144" spans="1:12" ht="25" x14ac:dyDescent="0.25">
      <c r="A144" s="46" t="s">
        <v>1447</v>
      </c>
      <c r="B144" s="35" t="s">
        <v>213</v>
      </c>
      <c r="C144" s="47">
        <v>55.611111111</v>
      </c>
      <c r="D144" s="44" t="str">
        <f t="shared" si="11"/>
        <v>N/A</v>
      </c>
      <c r="E144" s="47">
        <v>105.5</v>
      </c>
      <c r="F144" s="44" t="str">
        <f t="shared" si="12"/>
        <v>N/A</v>
      </c>
      <c r="G144" s="47">
        <v>90.666666667000001</v>
      </c>
      <c r="H144" s="44" t="str">
        <f t="shared" si="13"/>
        <v>N/A</v>
      </c>
      <c r="I144" s="12">
        <v>89.71</v>
      </c>
      <c r="J144" s="12">
        <v>-14.1</v>
      </c>
      <c r="K144" s="45" t="s">
        <v>736</v>
      </c>
      <c r="L144" s="9" t="str">
        <f t="shared" si="16"/>
        <v>Yes</v>
      </c>
    </row>
    <row r="145" spans="1:12" ht="25" x14ac:dyDescent="0.25">
      <c r="A145" s="46" t="s">
        <v>641</v>
      </c>
      <c r="B145" s="35" t="s">
        <v>213</v>
      </c>
      <c r="C145" s="47">
        <v>0</v>
      </c>
      <c r="D145" s="44" t="str">
        <f t="shared" ref="D145:D153" si="17">IF($B145="N/A","N/A",IF(C145&gt;10,"No",IF(C145&lt;-10,"No","Yes")))</f>
        <v>N/A</v>
      </c>
      <c r="E145" s="47">
        <v>0</v>
      </c>
      <c r="F145" s="44" t="str">
        <f t="shared" ref="F145:F153" si="18">IF($B145="N/A","N/A",IF(E145&gt;10,"No",IF(E145&lt;-10,"No","Yes")))</f>
        <v>N/A</v>
      </c>
      <c r="G145" s="47">
        <v>0</v>
      </c>
      <c r="H145" s="44" t="str">
        <f t="shared" ref="H145:H153" si="19">IF($B145="N/A","N/A",IF(G145&gt;10,"No",IF(G145&lt;-10,"No","Yes")))</f>
        <v>N/A</v>
      </c>
      <c r="I145" s="12" t="s">
        <v>1745</v>
      </c>
      <c r="J145" s="12" t="s">
        <v>1745</v>
      </c>
      <c r="K145" s="45" t="s">
        <v>736</v>
      </c>
      <c r="L145" s="9" t="str">
        <f t="shared" si="16"/>
        <v>N/A</v>
      </c>
    </row>
    <row r="146" spans="1:12" x14ac:dyDescent="0.25">
      <c r="A146" s="46" t="s">
        <v>642</v>
      </c>
      <c r="B146" s="35" t="s">
        <v>213</v>
      </c>
      <c r="C146" s="36">
        <v>0</v>
      </c>
      <c r="D146" s="44" t="str">
        <f t="shared" si="17"/>
        <v>N/A</v>
      </c>
      <c r="E146" s="36">
        <v>0</v>
      </c>
      <c r="F146" s="44" t="str">
        <f t="shared" si="18"/>
        <v>N/A</v>
      </c>
      <c r="G146" s="36">
        <v>0</v>
      </c>
      <c r="H146" s="44" t="str">
        <f t="shared" si="19"/>
        <v>N/A</v>
      </c>
      <c r="I146" s="12" t="s">
        <v>1745</v>
      </c>
      <c r="J146" s="12" t="s">
        <v>1745</v>
      </c>
      <c r="K146" s="45" t="s">
        <v>736</v>
      </c>
      <c r="L146" s="9" t="str">
        <f t="shared" si="16"/>
        <v>N/A</v>
      </c>
    </row>
    <row r="147" spans="1:12" ht="25" x14ac:dyDescent="0.25">
      <c r="A147" s="46" t="s">
        <v>1448</v>
      </c>
      <c r="B147" s="35" t="s">
        <v>213</v>
      </c>
      <c r="C147" s="47" t="s">
        <v>1745</v>
      </c>
      <c r="D147" s="44" t="str">
        <f t="shared" si="17"/>
        <v>N/A</v>
      </c>
      <c r="E147" s="47" t="s">
        <v>1745</v>
      </c>
      <c r="F147" s="44" t="str">
        <f t="shared" si="18"/>
        <v>N/A</v>
      </c>
      <c r="G147" s="47" t="s">
        <v>1745</v>
      </c>
      <c r="H147" s="44" t="str">
        <f t="shared" si="19"/>
        <v>N/A</v>
      </c>
      <c r="I147" s="12" t="s">
        <v>1745</v>
      </c>
      <c r="J147" s="12" t="s">
        <v>1745</v>
      </c>
      <c r="K147" s="45" t="s">
        <v>736</v>
      </c>
      <c r="L147" s="9" t="str">
        <f t="shared" si="16"/>
        <v>N/A</v>
      </c>
    </row>
    <row r="148" spans="1:12" ht="25" x14ac:dyDescent="0.25">
      <c r="A148" s="46" t="s">
        <v>643</v>
      </c>
      <c r="B148" s="35" t="s">
        <v>213</v>
      </c>
      <c r="C148" s="47">
        <v>28231</v>
      </c>
      <c r="D148" s="44" t="str">
        <f t="shared" si="17"/>
        <v>N/A</v>
      </c>
      <c r="E148" s="47">
        <v>196274</v>
      </c>
      <c r="F148" s="44" t="str">
        <f t="shared" si="18"/>
        <v>N/A</v>
      </c>
      <c r="G148" s="47">
        <v>372229</v>
      </c>
      <c r="H148" s="44" t="str">
        <f t="shared" si="19"/>
        <v>N/A</v>
      </c>
      <c r="I148" s="12">
        <v>595.20000000000005</v>
      </c>
      <c r="J148" s="12">
        <v>89.65</v>
      </c>
      <c r="K148" s="45" t="s">
        <v>736</v>
      </c>
      <c r="L148" s="9" t="str">
        <f t="shared" si="16"/>
        <v>No</v>
      </c>
    </row>
    <row r="149" spans="1:12" x14ac:dyDescent="0.25">
      <c r="A149" s="46" t="s">
        <v>644</v>
      </c>
      <c r="B149" s="35" t="s">
        <v>213</v>
      </c>
      <c r="C149" s="36">
        <v>75</v>
      </c>
      <c r="D149" s="44" t="str">
        <f t="shared" si="17"/>
        <v>N/A</v>
      </c>
      <c r="E149" s="36">
        <v>19</v>
      </c>
      <c r="F149" s="44" t="str">
        <f t="shared" si="18"/>
        <v>N/A</v>
      </c>
      <c r="G149" s="36">
        <v>11</v>
      </c>
      <c r="H149" s="44" t="str">
        <f t="shared" si="19"/>
        <v>N/A</v>
      </c>
      <c r="I149" s="12">
        <v>-74.7</v>
      </c>
      <c r="J149" s="12">
        <v>-52.6</v>
      </c>
      <c r="K149" s="45" t="s">
        <v>736</v>
      </c>
      <c r="L149" s="9" t="str">
        <f t="shared" si="16"/>
        <v>No</v>
      </c>
    </row>
    <row r="150" spans="1:12" x14ac:dyDescent="0.25">
      <c r="A150" s="46" t="s">
        <v>1449</v>
      </c>
      <c r="B150" s="35" t="s">
        <v>213</v>
      </c>
      <c r="C150" s="47">
        <v>376.41333333</v>
      </c>
      <c r="D150" s="44" t="str">
        <f t="shared" si="17"/>
        <v>N/A</v>
      </c>
      <c r="E150" s="47">
        <v>10330.210526000001</v>
      </c>
      <c r="F150" s="44" t="str">
        <f t="shared" si="18"/>
        <v>N/A</v>
      </c>
      <c r="G150" s="47">
        <v>41358.777778000003</v>
      </c>
      <c r="H150" s="44" t="str">
        <f t="shared" si="19"/>
        <v>N/A</v>
      </c>
      <c r="I150" s="12">
        <v>2644</v>
      </c>
      <c r="J150" s="12">
        <v>300.39999999999998</v>
      </c>
      <c r="K150" s="45" t="s">
        <v>736</v>
      </c>
      <c r="L150" s="9" t="str">
        <f t="shared" si="16"/>
        <v>No</v>
      </c>
    </row>
    <row r="151" spans="1:12" ht="25" x14ac:dyDescent="0.25">
      <c r="A151" s="46" t="s">
        <v>645</v>
      </c>
      <c r="B151" s="35" t="s">
        <v>213</v>
      </c>
      <c r="C151" s="47">
        <v>0</v>
      </c>
      <c r="D151" s="44" t="str">
        <f t="shared" si="17"/>
        <v>N/A</v>
      </c>
      <c r="E151" s="47">
        <v>0</v>
      </c>
      <c r="F151" s="44" t="str">
        <f t="shared" si="18"/>
        <v>N/A</v>
      </c>
      <c r="G151" s="47">
        <v>0</v>
      </c>
      <c r="H151" s="44" t="str">
        <f t="shared" si="19"/>
        <v>N/A</v>
      </c>
      <c r="I151" s="12" t="s">
        <v>1745</v>
      </c>
      <c r="J151" s="12" t="s">
        <v>1745</v>
      </c>
      <c r="K151" s="45" t="s">
        <v>736</v>
      </c>
      <c r="L151" s="9" t="str">
        <f t="shared" si="16"/>
        <v>N/A</v>
      </c>
    </row>
    <row r="152" spans="1:12" x14ac:dyDescent="0.25">
      <c r="A152" s="46" t="s">
        <v>646</v>
      </c>
      <c r="B152" s="35" t="s">
        <v>213</v>
      </c>
      <c r="C152" s="36">
        <v>0</v>
      </c>
      <c r="D152" s="44" t="str">
        <f t="shared" si="17"/>
        <v>N/A</v>
      </c>
      <c r="E152" s="36">
        <v>0</v>
      </c>
      <c r="F152" s="44" t="str">
        <f t="shared" si="18"/>
        <v>N/A</v>
      </c>
      <c r="G152" s="36">
        <v>0</v>
      </c>
      <c r="H152" s="44" t="str">
        <f t="shared" si="19"/>
        <v>N/A</v>
      </c>
      <c r="I152" s="12" t="s">
        <v>1745</v>
      </c>
      <c r="J152" s="12" t="s">
        <v>1745</v>
      </c>
      <c r="K152" s="45" t="s">
        <v>736</v>
      </c>
      <c r="L152" s="9" t="str">
        <f t="shared" si="16"/>
        <v>N/A</v>
      </c>
    </row>
    <row r="153" spans="1:12" x14ac:dyDescent="0.25">
      <c r="A153" s="46" t="s">
        <v>1450</v>
      </c>
      <c r="B153" s="35" t="s">
        <v>213</v>
      </c>
      <c r="C153" s="47" t="s">
        <v>1745</v>
      </c>
      <c r="D153" s="44" t="str">
        <f t="shared" si="17"/>
        <v>N/A</v>
      </c>
      <c r="E153" s="47" t="s">
        <v>1745</v>
      </c>
      <c r="F153" s="44" t="str">
        <f t="shared" si="18"/>
        <v>N/A</v>
      </c>
      <c r="G153" s="47" t="s">
        <v>1745</v>
      </c>
      <c r="H153" s="44" t="str">
        <f t="shared" si="19"/>
        <v>N/A</v>
      </c>
      <c r="I153" s="12" t="s">
        <v>1745</v>
      </c>
      <c r="J153" s="12" t="s">
        <v>1745</v>
      </c>
      <c r="K153" s="45" t="s">
        <v>736</v>
      </c>
      <c r="L153" s="9" t="str">
        <f t="shared" si="16"/>
        <v>N/A</v>
      </c>
    </row>
    <row r="154" spans="1:12" x14ac:dyDescent="0.25">
      <c r="A154" s="46" t="s">
        <v>1516</v>
      </c>
      <c r="B154" s="35" t="s">
        <v>213</v>
      </c>
      <c r="C154" s="47">
        <v>525.95779639</v>
      </c>
      <c r="D154" s="44" t="str">
        <f t="shared" ref="D154:D173" si="20">IF($B154="N/A","N/A",IF(C154&gt;10,"No",IF(C154&lt;-10,"No","Yes")))</f>
        <v>N/A</v>
      </c>
      <c r="E154" s="47">
        <v>624.06458636000002</v>
      </c>
      <c r="F154" s="44" t="str">
        <f t="shared" ref="F154:F173" si="21">IF($B154="N/A","N/A",IF(E154&gt;10,"No",IF(E154&lt;-10,"No","Yes")))</f>
        <v>N/A</v>
      </c>
      <c r="G154" s="47">
        <v>1014.4291115</v>
      </c>
      <c r="H154" s="44" t="str">
        <f t="shared" ref="H154:H173" si="22">IF($B154="N/A","N/A",IF(G154&gt;10,"No",IF(G154&lt;-10,"No","Yes")))</f>
        <v>N/A</v>
      </c>
      <c r="I154" s="12">
        <v>18.649999999999999</v>
      </c>
      <c r="J154" s="12">
        <v>62.55</v>
      </c>
      <c r="K154" s="45" t="s">
        <v>736</v>
      </c>
      <c r="L154" s="9" t="str">
        <f t="shared" ref="L154:L173" si="23">IF(J154="Div by 0", "N/A", IF(K154="N/A","N/A", IF(J154&gt;VALUE(MID(K154,1,2)), "No", IF(J154&lt;-1*VALUE(MID(K154,1,2)), "No", "Yes"))))</f>
        <v>No</v>
      </c>
    </row>
    <row r="155" spans="1:12" x14ac:dyDescent="0.25">
      <c r="A155" s="51" t="s">
        <v>1517</v>
      </c>
      <c r="B155" s="35" t="s">
        <v>213</v>
      </c>
      <c r="C155" s="47">
        <v>676.83050847000004</v>
      </c>
      <c r="D155" s="44" t="str">
        <f t="shared" si="20"/>
        <v>N/A</v>
      </c>
      <c r="E155" s="47">
        <v>428.91150442000003</v>
      </c>
      <c r="F155" s="44" t="str">
        <f t="shared" si="21"/>
        <v>N/A</v>
      </c>
      <c r="G155" s="47">
        <v>356.28318583999999</v>
      </c>
      <c r="H155" s="44" t="str">
        <f t="shared" si="22"/>
        <v>N/A</v>
      </c>
      <c r="I155" s="12">
        <v>-36.6</v>
      </c>
      <c r="J155" s="12">
        <v>-16.899999999999999</v>
      </c>
      <c r="K155" s="45" t="s">
        <v>736</v>
      </c>
      <c r="L155" s="9" t="str">
        <f t="shared" si="23"/>
        <v>Yes</v>
      </c>
    </row>
    <row r="156" spans="1:12" x14ac:dyDescent="0.25">
      <c r="A156" s="51" t="s">
        <v>1518</v>
      </c>
      <c r="B156" s="35" t="s">
        <v>213</v>
      </c>
      <c r="C156" s="47">
        <v>1274.5182482</v>
      </c>
      <c r="D156" s="44" t="str">
        <f t="shared" si="20"/>
        <v>N/A</v>
      </c>
      <c r="E156" s="47">
        <v>1672.8062015999999</v>
      </c>
      <c r="F156" s="44" t="str">
        <f t="shared" si="21"/>
        <v>N/A</v>
      </c>
      <c r="G156" s="47">
        <v>2032.2916667</v>
      </c>
      <c r="H156" s="44" t="str">
        <f t="shared" si="22"/>
        <v>N/A</v>
      </c>
      <c r="I156" s="12">
        <v>31.25</v>
      </c>
      <c r="J156" s="12">
        <v>21.49</v>
      </c>
      <c r="K156" s="45" t="s">
        <v>736</v>
      </c>
      <c r="L156" s="9" t="str">
        <f t="shared" si="23"/>
        <v>Yes</v>
      </c>
    </row>
    <row r="157" spans="1:12" x14ac:dyDescent="0.25">
      <c r="A157" s="51" t="s">
        <v>1519</v>
      </c>
      <c r="B157" s="35" t="s">
        <v>213</v>
      </c>
      <c r="C157" s="47">
        <v>338.97572584</v>
      </c>
      <c r="D157" s="44" t="str">
        <f t="shared" si="20"/>
        <v>N/A</v>
      </c>
      <c r="E157" s="47">
        <v>289.82681564000001</v>
      </c>
      <c r="F157" s="44" t="str">
        <f t="shared" si="21"/>
        <v>N/A</v>
      </c>
      <c r="G157" s="47">
        <v>934.93081760999996</v>
      </c>
      <c r="H157" s="44" t="str">
        <f t="shared" si="22"/>
        <v>N/A</v>
      </c>
      <c r="I157" s="12">
        <v>-14.5</v>
      </c>
      <c r="J157" s="12">
        <v>222.6</v>
      </c>
      <c r="K157" s="45" t="s">
        <v>736</v>
      </c>
      <c r="L157" s="9" t="str">
        <f t="shared" si="23"/>
        <v>No</v>
      </c>
    </row>
    <row r="158" spans="1:12" x14ac:dyDescent="0.25">
      <c r="A158" s="51" t="s">
        <v>1520</v>
      </c>
      <c r="B158" s="35" t="s">
        <v>213</v>
      </c>
      <c r="C158" s="47">
        <v>596.69859813000005</v>
      </c>
      <c r="D158" s="44" t="str">
        <f t="shared" si="20"/>
        <v>N/A</v>
      </c>
      <c r="E158" s="47">
        <v>632.31876607000004</v>
      </c>
      <c r="F158" s="44" t="str">
        <f t="shared" si="21"/>
        <v>N/A</v>
      </c>
      <c r="G158" s="47">
        <v>947.94409938000001</v>
      </c>
      <c r="H158" s="44" t="str">
        <f t="shared" si="22"/>
        <v>N/A</v>
      </c>
      <c r="I158" s="12">
        <v>5.97</v>
      </c>
      <c r="J158" s="12">
        <v>49.92</v>
      </c>
      <c r="K158" s="45" t="s">
        <v>736</v>
      </c>
      <c r="L158" s="9" t="str">
        <f t="shared" si="23"/>
        <v>No</v>
      </c>
    </row>
    <row r="159" spans="1:12" x14ac:dyDescent="0.25">
      <c r="A159" s="46" t="s">
        <v>1521</v>
      </c>
      <c r="B159" s="35" t="s">
        <v>213</v>
      </c>
      <c r="C159" s="47">
        <v>21.69007732</v>
      </c>
      <c r="D159" s="44" t="str">
        <f t="shared" si="20"/>
        <v>N/A</v>
      </c>
      <c r="E159" s="47">
        <v>82.985486211999998</v>
      </c>
      <c r="F159" s="44" t="str">
        <f t="shared" si="21"/>
        <v>N/A</v>
      </c>
      <c r="G159" s="47">
        <v>122.77882798</v>
      </c>
      <c r="H159" s="44" t="str">
        <f t="shared" si="22"/>
        <v>N/A</v>
      </c>
      <c r="I159" s="12">
        <v>282.60000000000002</v>
      </c>
      <c r="J159" s="12">
        <v>47.95</v>
      </c>
      <c r="K159" s="45" t="s">
        <v>736</v>
      </c>
      <c r="L159" s="9" t="str">
        <f t="shared" si="23"/>
        <v>No</v>
      </c>
    </row>
    <row r="160" spans="1:12" x14ac:dyDescent="0.25">
      <c r="A160" s="51" t="s">
        <v>1522</v>
      </c>
      <c r="B160" s="35" t="s">
        <v>213</v>
      </c>
      <c r="C160" s="47">
        <v>1005.3135593</v>
      </c>
      <c r="D160" s="44" t="str">
        <f t="shared" si="20"/>
        <v>N/A</v>
      </c>
      <c r="E160" s="47">
        <v>864.84955751999996</v>
      </c>
      <c r="F160" s="44" t="str">
        <f t="shared" si="21"/>
        <v>N/A</v>
      </c>
      <c r="G160" s="47">
        <v>532.46902654999997</v>
      </c>
      <c r="H160" s="44" t="str">
        <f t="shared" si="22"/>
        <v>N/A</v>
      </c>
      <c r="I160" s="12">
        <v>-14</v>
      </c>
      <c r="J160" s="12">
        <v>-38.4</v>
      </c>
      <c r="K160" s="45" t="s">
        <v>736</v>
      </c>
      <c r="L160" s="9" t="str">
        <f t="shared" si="23"/>
        <v>No</v>
      </c>
    </row>
    <row r="161" spans="1:12" x14ac:dyDescent="0.25">
      <c r="A161" s="51" t="s">
        <v>1523</v>
      </c>
      <c r="B161" s="35" t="s">
        <v>213</v>
      </c>
      <c r="C161" s="47">
        <v>30.854014598999999</v>
      </c>
      <c r="D161" s="44" t="str">
        <f t="shared" si="20"/>
        <v>N/A</v>
      </c>
      <c r="E161" s="47">
        <v>125.37209301999999</v>
      </c>
      <c r="F161" s="44" t="str">
        <f t="shared" si="21"/>
        <v>N/A</v>
      </c>
      <c r="G161" s="47">
        <v>49.802083332999999</v>
      </c>
      <c r="H161" s="44" t="str">
        <f t="shared" si="22"/>
        <v>N/A</v>
      </c>
      <c r="I161" s="12">
        <v>306.3</v>
      </c>
      <c r="J161" s="12">
        <v>-60.3</v>
      </c>
      <c r="K161" s="45" t="s">
        <v>736</v>
      </c>
      <c r="L161" s="9" t="str">
        <f t="shared" si="23"/>
        <v>No</v>
      </c>
    </row>
    <row r="162" spans="1:12" x14ac:dyDescent="0.25">
      <c r="A162" s="51" t="s">
        <v>1524</v>
      </c>
      <c r="B162" s="35" t="s">
        <v>213</v>
      </c>
      <c r="C162" s="47">
        <v>4.7020466445000002</v>
      </c>
      <c r="D162" s="44" t="str">
        <f t="shared" si="20"/>
        <v>N/A</v>
      </c>
      <c r="E162" s="47">
        <v>0</v>
      </c>
      <c r="F162" s="44" t="str">
        <f t="shared" si="21"/>
        <v>N/A</v>
      </c>
      <c r="G162" s="47">
        <v>0</v>
      </c>
      <c r="H162" s="44" t="str">
        <f t="shared" si="22"/>
        <v>N/A</v>
      </c>
      <c r="I162" s="12">
        <v>-100</v>
      </c>
      <c r="J162" s="12" t="s">
        <v>1745</v>
      </c>
      <c r="K162" s="45" t="s">
        <v>736</v>
      </c>
      <c r="L162" s="9" t="str">
        <f t="shared" si="23"/>
        <v>N/A</v>
      </c>
    </row>
    <row r="163" spans="1:12" x14ac:dyDescent="0.25">
      <c r="A163" s="51" t="s">
        <v>1525</v>
      </c>
      <c r="B163" s="35" t="s">
        <v>213</v>
      </c>
      <c r="C163" s="47">
        <v>0.49818276220000002</v>
      </c>
      <c r="D163" s="44" t="str">
        <f t="shared" si="20"/>
        <v>N/A</v>
      </c>
      <c r="E163" s="47">
        <v>0.58226221079999996</v>
      </c>
      <c r="F163" s="44" t="str">
        <f t="shared" si="21"/>
        <v>N/A</v>
      </c>
      <c r="G163" s="47">
        <v>0</v>
      </c>
      <c r="H163" s="44" t="str">
        <f t="shared" si="22"/>
        <v>N/A</v>
      </c>
      <c r="I163" s="12">
        <v>16.88</v>
      </c>
      <c r="J163" s="12">
        <v>-100</v>
      </c>
      <c r="K163" s="45" t="s">
        <v>736</v>
      </c>
      <c r="L163" s="9" t="str">
        <f t="shared" si="23"/>
        <v>No</v>
      </c>
    </row>
    <row r="164" spans="1:12" x14ac:dyDescent="0.25">
      <c r="A164" s="46" t="s">
        <v>1526</v>
      </c>
      <c r="B164" s="35" t="s">
        <v>213</v>
      </c>
      <c r="C164" s="47">
        <v>46.287210051999999</v>
      </c>
      <c r="D164" s="44" t="str">
        <f t="shared" si="20"/>
        <v>N/A</v>
      </c>
      <c r="E164" s="47">
        <v>0</v>
      </c>
      <c r="F164" s="44" t="str">
        <f t="shared" si="21"/>
        <v>N/A</v>
      </c>
      <c r="G164" s="47">
        <v>0</v>
      </c>
      <c r="H164" s="44" t="str">
        <f t="shared" si="22"/>
        <v>N/A</v>
      </c>
      <c r="I164" s="12">
        <v>-100</v>
      </c>
      <c r="J164" s="12" t="s">
        <v>1745</v>
      </c>
      <c r="K164" s="45" t="s">
        <v>736</v>
      </c>
      <c r="L164" s="9" t="str">
        <f t="shared" si="23"/>
        <v>N/A</v>
      </c>
    </row>
    <row r="165" spans="1:12" x14ac:dyDescent="0.25">
      <c r="A165" s="51" t="s">
        <v>1527</v>
      </c>
      <c r="B165" s="35" t="s">
        <v>213</v>
      </c>
      <c r="C165" s="47">
        <v>16.686440678</v>
      </c>
      <c r="D165" s="44" t="str">
        <f t="shared" si="20"/>
        <v>N/A</v>
      </c>
      <c r="E165" s="47">
        <v>0</v>
      </c>
      <c r="F165" s="44" t="str">
        <f t="shared" si="21"/>
        <v>N/A</v>
      </c>
      <c r="G165" s="47">
        <v>0</v>
      </c>
      <c r="H165" s="44" t="str">
        <f t="shared" si="22"/>
        <v>N/A</v>
      </c>
      <c r="I165" s="12">
        <v>-100</v>
      </c>
      <c r="J165" s="12" t="s">
        <v>1745</v>
      </c>
      <c r="K165" s="45" t="s">
        <v>736</v>
      </c>
      <c r="L165" s="9" t="str">
        <f t="shared" si="23"/>
        <v>N/A</v>
      </c>
    </row>
    <row r="166" spans="1:12" x14ac:dyDescent="0.25">
      <c r="A166" s="51" t="s">
        <v>1528</v>
      </c>
      <c r="B166" s="35" t="s">
        <v>213</v>
      </c>
      <c r="C166" s="47">
        <v>2043.7518247999999</v>
      </c>
      <c r="D166" s="44" t="str">
        <f t="shared" si="20"/>
        <v>N/A</v>
      </c>
      <c r="E166" s="47">
        <v>0</v>
      </c>
      <c r="F166" s="44" t="str">
        <f t="shared" si="21"/>
        <v>N/A</v>
      </c>
      <c r="G166" s="47">
        <v>0</v>
      </c>
      <c r="H166" s="44" t="str">
        <f t="shared" si="22"/>
        <v>N/A</v>
      </c>
      <c r="I166" s="12">
        <v>-100</v>
      </c>
      <c r="J166" s="12" t="s">
        <v>1745</v>
      </c>
      <c r="K166" s="45" t="s">
        <v>736</v>
      </c>
      <c r="L166" s="9" t="str">
        <f t="shared" si="23"/>
        <v>N/A</v>
      </c>
    </row>
    <row r="167" spans="1:12" x14ac:dyDescent="0.25">
      <c r="A167" s="51" t="s">
        <v>1529</v>
      </c>
      <c r="B167" s="35" t="s">
        <v>213</v>
      </c>
      <c r="C167" s="47">
        <v>1.4202760590000001</v>
      </c>
      <c r="D167" s="44" t="str">
        <f t="shared" si="20"/>
        <v>N/A</v>
      </c>
      <c r="E167" s="47">
        <v>0</v>
      </c>
      <c r="F167" s="44" t="str">
        <f t="shared" si="21"/>
        <v>N/A</v>
      </c>
      <c r="G167" s="47">
        <v>0</v>
      </c>
      <c r="H167" s="44" t="str">
        <f t="shared" si="22"/>
        <v>N/A</v>
      </c>
      <c r="I167" s="12">
        <v>-100</v>
      </c>
      <c r="J167" s="12" t="s">
        <v>1745</v>
      </c>
      <c r="K167" s="45" t="s">
        <v>736</v>
      </c>
      <c r="L167" s="9" t="str">
        <f t="shared" si="23"/>
        <v>N/A</v>
      </c>
    </row>
    <row r="168" spans="1:12" x14ac:dyDescent="0.25">
      <c r="A168" s="51" t="s">
        <v>1530</v>
      </c>
      <c r="B168" s="35" t="s">
        <v>213</v>
      </c>
      <c r="C168" s="47">
        <v>0.62409138109999995</v>
      </c>
      <c r="D168" s="44" t="str">
        <f t="shared" si="20"/>
        <v>N/A</v>
      </c>
      <c r="E168" s="47">
        <v>0</v>
      </c>
      <c r="F168" s="44" t="str">
        <f t="shared" si="21"/>
        <v>N/A</v>
      </c>
      <c r="G168" s="47">
        <v>0</v>
      </c>
      <c r="H168" s="44" t="str">
        <f t="shared" si="22"/>
        <v>N/A</v>
      </c>
      <c r="I168" s="12">
        <v>-100</v>
      </c>
      <c r="J168" s="12" t="s">
        <v>1745</v>
      </c>
      <c r="K168" s="45" t="s">
        <v>736</v>
      </c>
      <c r="L168" s="9" t="str">
        <f t="shared" si="23"/>
        <v>N/A</v>
      </c>
    </row>
    <row r="169" spans="1:12" x14ac:dyDescent="0.25">
      <c r="A169" s="46" t="s">
        <v>1531</v>
      </c>
      <c r="B169" s="35" t="s">
        <v>213</v>
      </c>
      <c r="C169" s="47">
        <v>276.24855026</v>
      </c>
      <c r="D169" s="44" t="str">
        <f t="shared" si="20"/>
        <v>N/A</v>
      </c>
      <c r="E169" s="47">
        <v>384.50798257999998</v>
      </c>
      <c r="F169" s="44" t="str">
        <f t="shared" si="21"/>
        <v>N/A</v>
      </c>
      <c r="G169" s="47">
        <v>950.40453686000001</v>
      </c>
      <c r="H169" s="44" t="str">
        <f t="shared" si="22"/>
        <v>N/A</v>
      </c>
      <c r="I169" s="12">
        <v>39.19</v>
      </c>
      <c r="J169" s="12">
        <v>147.19999999999999</v>
      </c>
      <c r="K169" s="45" t="s">
        <v>736</v>
      </c>
      <c r="L169" s="9" t="str">
        <f t="shared" si="23"/>
        <v>No</v>
      </c>
    </row>
    <row r="170" spans="1:12" x14ac:dyDescent="0.25">
      <c r="A170" s="51" t="s">
        <v>1532</v>
      </c>
      <c r="B170" s="35" t="s">
        <v>213</v>
      </c>
      <c r="C170" s="47">
        <v>352.91525424000002</v>
      </c>
      <c r="D170" s="44" t="str">
        <f t="shared" si="20"/>
        <v>N/A</v>
      </c>
      <c r="E170" s="47">
        <v>712.09734513000001</v>
      </c>
      <c r="F170" s="44" t="str">
        <f t="shared" si="21"/>
        <v>N/A</v>
      </c>
      <c r="G170" s="47">
        <v>239.17699114999999</v>
      </c>
      <c r="H170" s="44" t="str">
        <f t="shared" si="22"/>
        <v>N/A</v>
      </c>
      <c r="I170" s="12">
        <v>101.8</v>
      </c>
      <c r="J170" s="12">
        <v>-66.400000000000006</v>
      </c>
      <c r="K170" s="45" t="s">
        <v>736</v>
      </c>
      <c r="L170" s="9" t="str">
        <f t="shared" si="23"/>
        <v>No</v>
      </c>
    </row>
    <row r="171" spans="1:12" x14ac:dyDescent="0.25">
      <c r="A171" s="51" t="s">
        <v>1533</v>
      </c>
      <c r="B171" s="35" t="s">
        <v>213</v>
      </c>
      <c r="C171" s="47">
        <v>338.75912409</v>
      </c>
      <c r="D171" s="44" t="str">
        <f t="shared" si="20"/>
        <v>N/A</v>
      </c>
      <c r="E171" s="47">
        <v>488.03875969000001</v>
      </c>
      <c r="F171" s="44" t="str">
        <f t="shared" si="21"/>
        <v>N/A</v>
      </c>
      <c r="G171" s="47">
        <v>1314.8958333</v>
      </c>
      <c r="H171" s="44" t="str">
        <f t="shared" si="22"/>
        <v>N/A</v>
      </c>
      <c r="I171" s="12">
        <v>44.07</v>
      </c>
      <c r="J171" s="12">
        <v>169.4</v>
      </c>
      <c r="K171" s="45" t="s">
        <v>736</v>
      </c>
      <c r="L171" s="9" t="str">
        <f t="shared" si="23"/>
        <v>No</v>
      </c>
    </row>
    <row r="172" spans="1:12" x14ac:dyDescent="0.25">
      <c r="A172" s="51" t="s">
        <v>1534</v>
      </c>
      <c r="B172" s="35" t="s">
        <v>213</v>
      </c>
      <c r="C172" s="47">
        <v>151.77058543999999</v>
      </c>
      <c r="D172" s="44" t="str">
        <f t="shared" si="20"/>
        <v>N/A</v>
      </c>
      <c r="E172" s="47">
        <v>518.36033520000001</v>
      </c>
      <c r="F172" s="44" t="str">
        <f t="shared" si="21"/>
        <v>N/A</v>
      </c>
      <c r="G172" s="47">
        <v>1878.1635220000001</v>
      </c>
      <c r="H172" s="44" t="str">
        <f t="shared" si="22"/>
        <v>N/A</v>
      </c>
      <c r="I172" s="12">
        <v>241.5</v>
      </c>
      <c r="J172" s="12">
        <v>262.3</v>
      </c>
      <c r="K172" s="45" t="s">
        <v>736</v>
      </c>
      <c r="L172" s="9" t="str">
        <f t="shared" si="23"/>
        <v>No</v>
      </c>
    </row>
    <row r="173" spans="1:12" x14ac:dyDescent="0.25">
      <c r="A173" s="51" t="s">
        <v>1535</v>
      </c>
      <c r="B173" s="35" t="s">
        <v>213</v>
      </c>
      <c r="C173" s="47">
        <v>339.57087227</v>
      </c>
      <c r="D173" s="44" t="str">
        <f t="shared" si="20"/>
        <v>N/A</v>
      </c>
      <c r="E173" s="47">
        <v>258.16838045999998</v>
      </c>
      <c r="F173" s="44" t="str">
        <f t="shared" si="21"/>
        <v>N/A</v>
      </c>
      <c r="G173" s="47">
        <v>316.01863354</v>
      </c>
      <c r="H173" s="44" t="str">
        <f t="shared" si="22"/>
        <v>N/A</v>
      </c>
      <c r="I173" s="12">
        <v>-24</v>
      </c>
      <c r="J173" s="12">
        <v>22.41</v>
      </c>
      <c r="K173" s="45" t="s">
        <v>736</v>
      </c>
      <c r="L173" s="9" t="str">
        <f t="shared" si="23"/>
        <v>Yes</v>
      </c>
    </row>
    <row r="174" spans="1:12" x14ac:dyDescent="0.25">
      <c r="A174" s="46" t="s">
        <v>371</v>
      </c>
      <c r="B174" s="35" t="s">
        <v>213</v>
      </c>
      <c r="C174" s="8">
        <v>6.1855670102999998</v>
      </c>
      <c r="D174" s="44" t="str">
        <f t="shared" ref="D174:D203" si="24">IF($B174="N/A","N/A",IF(C174&gt;10,"No",IF(C174&lt;-10,"No","Yes")))</f>
        <v>N/A</v>
      </c>
      <c r="E174" s="8">
        <v>4.7169811320999999</v>
      </c>
      <c r="F174" s="44" t="str">
        <f t="shared" ref="F174:F203" si="25">IF($B174="N/A","N/A",IF(E174&gt;10,"No",IF(E174&lt;-10,"No","Yes")))</f>
        <v>N/A</v>
      </c>
      <c r="G174" s="8">
        <v>7.7504725898000002</v>
      </c>
      <c r="H174" s="44" t="str">
        <f t="shared" ref="H174:H203" si="26">IF($B174="N/A","N/A",IF(G174&gt;10,"No",IF(G174&lt;-10,"No","Yes")))</f>
        <v>N/A</v>
      </c>
      <c r="I174" s="12">
        <v>-23.7</v>
      </c>
      <c r="J174" s="12">
        <v>64.31</v>
      </c>
      <c r="K174" s="45" t="s">
        <v>736</v>
      </c>
      <c r="L174" s="9" t="str">
        <f t="shared" ref="L174:L203" si="27">IF(J174="Div by 0", "N/A", IF(K174="N/A","N/A", IF(J174&gt;VALUE(MID(K174,1,2)), "No", IF(J174&lt;-1*VALUE(MID(K174,1,2)), "No", "Yes"))))</f>
        <v>No</v>
      </c>
    </row>
    <row r="175" spans="1:12" x14ac:dyDescent="0.25">
      <c r="A175" s="51" t="s">
        <v>481</v>
      </c>
      <c r="B175" s="35" t="s">
        <v>213</v>
      </c>
      <c r="C175" s="8">
        <v>14.406779661</v>
      </c>
      <c r="D175" s="44" t="str">
        <f t="shared" si="24"/>
        <v>N/A</v>
      </c>
      <c r="E175" s="8">
        <v>7.0796460177</v>
      </c>
      <c r="F175" s="44" t="str">
        <f t="shared" si="25"/>
        <v>N/A</v>
      </c>
      <c r="G175" s="8">
        <v>8.8495575220999996</v>
      </c>
      <c r="H175" s="44" t="str">
        <f t="shared" si="26"/>
        <v>N/A</v>
      </c>
      <c r="I175" s="12">
        <v>-50.9</v>
      </c>
      <c r="J175" s="12">
        <v>25</v>
      </c>
      <c r="K175" s="45" t="s">
        <v>736</v>
      </c>
      <c r="L175" s="9" t="str">
        <f t="shared" si="27"/>
        <v>Yes</v>
      </c>
    </row>
    <row r="176" spans="1:12" x14ac:dyDescent="0.25">
      <c r="A176" s="51" t="s">
        <v>482</v>
      </c>
      <c r="B176" s="35" t="s">
        <v>213</v>
      </c>
      <c r="C176" s="8">
        <v>10.218978101999999</v>
      </c>
      <c r="D176" s="44" t="str">
        <f t="shared" si="24"/>
        <v>N/A</v>
      </c>
      <c r="E176" s="8">
        <v>7.7519379844999996</v>
      </c>
      <c r="F176" s="44" t="str">
        <f t="shared" si="25"/>
        <v>N/A</v>
      </c>
      <c r="G176" s="8">
        <v>9.375</v>
      </c>
      <c r="H176" s="44" t="str">
        <f t="shared" si="26"/>
        <v>N/A</v>
      </c>
      <c r="I176" s="12">
        <v>-24.1</v>
      </c>
      <c r="J176" s="12">
        <v>20.94</v>
      </c>
      <c r="K176" s="45" t="s">
        <v>736</v>
      </c>
      <c r="L176" s="9" t="str">
        <f t="shared" si="27"/>
        <v>Yes</v>
      </c>
    </row>
    <row r="177" spans="1:12" x14ac:dyDescent="0.25">
      <c r="A177" s="51" t="s">
        <v>483</v>
      </c>
      <c r="B177" s="35" t="s">
        <v>213</v>
      </c>
      <c r="C177" s="8">
        <v>6.6634935745000003</v>
      </c>
      <c r="D177" s="44" t="str">
        <f t="shared" si="24"/>
        <v>N/A</v>
      </c>
      <c r="E177" s="8">
        <v>2.5139664804000001</v>
      </c>
      <c r="F177" s="44" t="str">
        <f t="shared" si="25"/>
        <v>N/A</v>
      </c>
      <c r="G177" s="8">
        <v>3.7735849056999999</v>
      </c>
      <c r="H177" s="44" t="str">
        <f t="shared" si="26"/>
        <v>N/A</v>
      </c>
      <c r="I177" s="12">
        <v>-62.3</v>
      </c>
      <c r="J177" s="12">
        <v>50.1</v>
      </c>
      <c r="K177" s="45" t="s">
        <v>736</v>
      </c>
      <c r="L177" s="9" t="str">
        <f t="shared" si="27"/>
        <v>No</v>
      </c>
    </row>
    <row r="178" spans="1:12" x14ac:dyDescent="0.25">
      <c r="A178" s="51" t="s">
        <v>484</v>
      </c>
      <c r="B178" s="35" t="s">
        <v>213</v>
      </c>
      <c r="C178" s="8">
        <v>5.5295950156</v>
      </c>
      <c r="D178" s="44" t="str">
        <f t="shared" si="24"/>
        <v>N/A</v>
      </c>
      <c r="E178" s="8">
        <v>4.8843187660999998</v>
      </c>
      <c r="F178" s="44" t="str">
        <f t="shared" si="25"/>
        <v>N/A</v>
      </c>
      <c r="G178" s="8">
        <v>9.9378881987999996</v>
      </c>
      <c r="H178" s="44" t="str">
        <f t="shared" si="26"/>
        <v>N/A</v>
      </c>
      <c r="I178" s="12">
        <v>-11.7</v>
      </c>
      <c r="J178" s="12">
        <v>103.5</v>
      </c>
      <c r="K178" s="45" t="s">
        <v>736</v>
      </c>
      <c r="L178" s="9" t="str">
        <f t="shared" si="27"/>
        <v>No</v>
      </c>
    </row>
    <row r="179" spans="1:12" x14ac:dyDescent="0.25">
      <c r="A179" s="46" t="s">
        <v>1536</v>
      </c>
      <c r="B179" s="35" t="s">
        <v>213</v>
      </c>
      <c r="C179" s="8">
        <v>0.54768041239999998</v>
      </c>
      <c r="D179" s="44" t="str">
        <f t="shared" si="24"/>
        <v>N/A</v>
      </c>
      <c r="E179" s="8">
        <v>1.5965166908999999</v>
      </c>
      <c r="F179" s="44" t="str">
        <f t="shared" si="25"/>
        <v>N/A</v>
      </c>
      <c r="G179" s="8">
        <v>2.8355387524000002</v>
      </c>
      <c r="H179" s="44" t="str">
        <f t="shared" si="26"/>
        <v>N/A</v>
      </c>
      <c r="I179" s="12">
        <v>191.5</v>
      </c>
      <c r="J179" s="12">
        <v>77.61</v>
      </c>
      <c r="K179" s="45" t="s">
        <v>736</v>
      </c>
      <c r="L179" s="9" t="str">
        <f t="shared" si="27"/>
        <v>No</v>
      </c>
    </row>
    <row r="180" spans="1:12" x14ac:dyDescent="0.25">
      <c r="A180" s="51" t="s">
        <v>1537</v>
      </c>
      <c r="B180" s="35" t="s">
        <v>213</v>
      </c>
      <c r="C180" s="8">
        <v>10.169491525</v>
      </c>
      <c r="D180" s="44" t="str">
        <f t="shared" si="24"/>
        <v>N/A</v>
      </c>
      <c r="E180" s="8">
        <v>14.159292035</v>
      </c>
      <c r="F180" s="44" t="str">
        <f t="shared" si="25"/>
        <v>N/A</v>
      </c>
      <c r="G180" s="8">
        <v>12.389380531</v>
      </c>
      <c r="H180" s="44" t="str">
        <f t="shared" si="26"/>
        <v>N/A</v>
      </c>
      <c r="I180" s="12">
        <v>39.229999999999997</v>
      </c>
      <c r="J180" s="12">
        <v>-12.5</v>
      </c>
      <c r="K180" s="45" t="s">
        <v>736</v>
      </c>
      <c r="L180" s="9" t="str">
        <f t="shared" si="27"/>
        <v>Yes</v>
      </c>
    </row>
    <row r="181" spans="1:12" x14ac:dyDescent="0.25">
      <c r="A181" s="51" t="s">
        <v>1538</v>
      </c>
      <c r="B181" s="35" t="s">
        <v>213</v>
      </c>
      <c r="C181" s="8">
        <v>2.1897810219</v>
      </c>
      <c r="D181" s="44" t="str">
        <f t="shared" si="24"/>
        <v>N/A</v>
      </c>
      <c r="E181" s="8">
        <v>3.1007751938000001</v>
      </c>
      <c r="F181" s="44" t="str">
        <f t="shared" si="25"/>
        <v>N/A</v>
      </c>
      <c r="G181" s="8">
        <v>1.0416666667000001</v>
      </c>
      <c r="H181" s="44" t="str">
        <f t="shared" si="26"/>
        <v>N/A</v>
      </c>
      <c r="I181" s="12">
        <v>41.6</v>
      </c>
      <c r="J181" s="12">
        <v>-66.400000000000006</v>
      </c>
      <c r="K181" s="45" t="s">
        <v>736</v>
      </c>
      <c r="L181" s="9" t="str">
        <f t="shared" si="27"/>
        <v>No</v>
      </c>
    </row>
    <row r="182" spans="1:12" x14ac:dyDescent="0.25">
      <c r="A182" s="51" t="s">
        <v>1539</v>
      </c>
      <c r="B182" s="35" t="s">
        <v>213</v>
      </c>
      <c r="C182" s="8">
        <v>0.3331746787</v>
      </c>
      <c r="D182" s="44" t="str">
        <f t="shared" si="24"/>
        <v>N/A</v>
      </c>
      <c r="E182" s="8">
        <v>0</v>
      </c>
      <c r="F182" s="44" t="str">
        <f t="shared" si="25"/>
        <v>N/A</v>
      </c>
      <c r="G182" s="8">
        <v>0</v>
      </c>
      <c r="H182" s="44" t="str">
        <f t="shared" si="26"/>
        <v>N/A</v>
      </c>
      <c r="I182" s="12">
        <v>-100</v>
      </c>
      <c r="J182" s="12" t="s">
        <v>1745</v>
      </c>
      <c r="K182" s="45" t="s">
        <v>736</v>
      </c>
      <c r="L182" s="9" t="str">
        <f t="shared" si="27"/>
        <v>N/A</v>
      </c>
    </row>
    <row r="183" spans="1:12" x14ac:dyDescent="0.25">
      <c r="A183" s="51" t="s">
        <v>1540</v>
      </c>
      <c r="B183" s="35" t="s">
        <v>213</v>
      </c>
      <c r="C183" s="8">
        <v>0.31152647979999998</v>
      </c>
      <c r="D183" s="44" t="str">
        <f t="shared" si="24"/>
        <v>N/A</v>
      </c>
      <c r="E183" s="8">
        <v>0.2570694087</v>
      </c>
      <c r="F183" s="44" t="str">
        <f t="shared" si="25"/>
        <v>N/A</v>
      </c>
      <c r="G183" s="8">
        <v>0</v>
      </c>
      <c r="H183" s="44" t="str">
        <f t="shared" si="26"/>
        <v>N/A</v>
      </c>
      <c r="I183" s="12">
        <v>-17.5</v>
      </c>
      <c r="J183" s="12">
        <v>-100</v>
      </c>
      <c r="K183" s="45" t="s">
        <v>736</v>
      </c>
      <c r="L183" s="9" t="str">
        <f t="shared" si="27"/>
        <v>No</v>
      </c>
    </row>
    <row r="184" spans="1:12" x14ac:dyDescent="0.25">
      <c r="A184" s="46" t="s">
        <v>97</v>
      </c>
      <c r="B184" s="35" t="s">
        <v>213</v>
      </c>
      <c r="C184" s="8">
        <v>0.86984536079999997</v>
      </c>
      <c r="D184" s="44" t="str">
        <f t="shared" si="24"/>
        <v>N/A</v>
      </c>
      <c r="E184" s="8">
        <v>0</v>
      </c>
      <c r="F184" s="44" t="str">
        <f t="shared" si="25"/>
        <v>N/A</v>
      </c>
      <c r="G184" s="8">
        <v>0</v>
      </c>
      <c r="H184" s="44" t="str">
        <f t="shared" si="26"/>
        <v>N/A</v>
      </c>
      <c r="I184" s="12">
        <v>-100</v>
      </c>
      <c r="J184" s="12" t="s">
        <v>1745</v>
      </c>
      <c r="K184" s="45" t="s">
        <v>736</v>
      </c>
      <c r="L184" s="9" t="str">
        <f t="shared" si="27"/>
        <v>N/A</v>
      </c>
    </row>
    <row r="185" spans="1:12" x14ac:dyDescent="0.25">
      <c r="A185" s="51" t="s">
        <v>485</v>
      </c>
      <c r="B185" s="35" t="s">
        <v>213</v>
      </c>
      <c r="C185" s="8">
        <v>5.0847457626999999</v>
      </c>
      <c r="D185" s="44" t="str">
        <f t="shared" si="24"/>
        <v>N/A</v>
      </c>
      <c r="E185" s="8">
        <v>0</v>
      </c>
      <c r="F185" s="44" t="str">
        <f t="shared" si="25"/>
        <v>N/A</v>
      </c>
      <c r="G185" s="8">
        <v>0</v>
      </c>
      <c r="H185" s="44" t="str">
        <f t="shared" si="26"/>
        <v>N/A</v>
      </c>
      <c r="I185" s="12">
        <v>-100</v>
      </c>
      <c r="J185" s="12" t="s">
        <v>1745</v>
      </c>
      <c r="K185" s="45" t="s">
        <v>736</v>
      </c>
      <c r="L185" s="9" t="str">
        <f t="shared" si="27"/>
        <v>N/A</v>
      </c>
    </row>
    <row r="186" spans="1:12" x14ac:dyDescent="0.25">
      <c r="A186" s="51" t="s">
        <v>486</v>
      </c>
      <c r="B186" s="35" t="s">
        <v>213</v>
      </c>
      <c r="C186" s="8">
        <v>16.058394160999999</v>
      </c>
      <c r="D186" s="44" t="str">
        <f t="shared" si="24"/>
        <v>N/A</v>
      </c>
      <c r="E186" s="8">
        <v>0</v>
      </c>
      <c r="F186" s="44" t="str">
        <f t="shared" si="25"/>
        <v>N/A</v>
      </c>
      <c r="G186" s="8">
        <v>0</v>
      </c>
      <c r="H186" s="44" t="str">
        <f t="shared" si="26"/>
        <v>N/A</v>
      </c>
      <c r="I186" s="12">
        <v>-100</v>
      </c>
      <c r="J186" s="12" t="s">
        <v>1745</v>
      </c>
      <c r="K186" s="45" t="s">
        <v>736</v>
      </c>
      <c r="L186" s="9" t="str">
        <f t="shared" si="27"/>
        <v>N/A</v>
      </c>
    </row>
    <row r="187" spans="1:12" x14ac:dyDescent="0.25">
      <c r="A187" s="51" t="s">
        <v>487</v>
      </c>
      <c r="B187" s="35" t="s">
        <v>213</v>
      </c>
      <c r="C187" s="8">
        <v>0.3807710614</v>
      </c>
      <c r="D187" s="44" t="str">
        <f t="shared" si="24"/>
        <v>N/A</v>
      </c>
      <c r="E187" s="8">
        <v>0</v>
      </c>
      <c r="F187" s="44" t="str">
        <f t="shared" si="25"/>
        <v>N/A</v>
      </c>
      <c r="G187" s="8">
        <v>0</v>
      </c>
      <c r="H187" s="44" t="str">
        <f t="shared" si="26"/>
        <v>N/A</v>
      </c>
      <c r="I187" s="12">
        <v>-100</v>
      </c>
      <c r="J187" s="12" t="s">
        <v>1745</v>
      </c>
      <c r="K187" s="45" t="s">
        <v>736</v>
      </c>
      <c r="L187" s="9" t="str">
        <f t="shared" si="27"/>
        <v>N/A</v>
      </c>
    </row>
    <row r="188" spans="1:12" x14ac:dyDescent="0.25">
      <c r="A188" s="51" t="s">
        <v>488</v>
      </c>
      <c r="B188" s="35" t="s">
        <v>213</v>
      </c>
      <c r="C188" s="8">
        <v>0.46728971959999999</v>
      </c>
      <c r="D188" s="44" t="str">
        <f t="shared" si="24"/>
        <v>N/A</v>
      </c>
      <c r="E188" s="8">
        <v>0</v>
      </c>
      <c r="F188" s="44" t="str">
        <f t="shared" si="25"/>
        <v>N/A</v>
      </c>
      <c r="G188" s="8">
        <v>0</v>
      </c>
      <c r="H188" s="44" t="str">
        <f t="shared" si="26"/>
        <v>N/A</v>
      </c>
      <c r="I188" s="12">
        <v>-100</v>
      </c>
      <c r="J188" s="12" t="s">
        <v>1745</v>
      </c>
      <c r="K188" s="45" t="s">
        <v>736</v>
      </c>
      <c r="L188" s="9" t="str">
        <f t="shared" si="27"/>
        <v>N/A</v>
      </c>
    </row>
    <row r="189" spans="1:12" x14ac:dyDescent="0.25">
      <c r="A189" s="46" t="s">
        <v>118</v>
      </c>
      <c r="B189" s="35" t="s">
        <v>213</v>
      </c>
      <c r="C189" s="8">
        <v>29.993556700999999</v>
      </c>
      <c r="D189" s="44" t="str">
        <f t="shared" si="24"/>
        <v>N/A</v>
      </c>
      <c r="E189" s="8">
        <v>26.197387517999999</v>
      </c>
      <c r="F189" s="44" t="str">
        <f t="shared" si="25"/>
        <v>N/A</v>
      </c>
      <c r="G189" s="8">
        <v>25.897920604999999</v>
      </c>
      <c r="H189" s="44" t="str">
        <f t="shared" si="26"/>
        <v>N/A</v>
      </c>
      <c r="I189" s="12">
        <v>-12.7</v>
      </c>
      <c r="J189" s="12">
        <v>-1.1399999999999999</v>
      </c>
      <c r="K189" s="45" t="s">
        <v>736</v>
      </c>
      <c r="L189" s="9" t="str">
        <f t="shared" si="27"/>
        <v>Yes</v>
      </c>
    </row>
    <row r="190" spans="1:12" x14ac:dyDescent="0.25">
      <c r="A190" s="51" t="s">
        <v>489</v>
      </c>
      <c r="B190" s="35" t="s">
        <v>213</v>
      </c>
      <c r="C190" s="8">
        <v>39.830508475000002</v>
      </c>
      <c r="D190" s="44" t="str">
        <f t="shared" si="24"/>
        <v>N/A</v>
      </c>
      <c r="E190" s="8">
        <v>44.247787611</v>
      </c>
      <c r="F190" s="44" t="str">
        <f t="shared" si="25"/>
        <v>N/A</v>
      </c>
      <c r="G190" s="8">
        <v>30.973451326999999</v>
      </c>
      <c r="H190" s="44" t="str">
        <f t="shared" si="26"/>
        <v>N/A</v>
      </c>
      <c r="I190" s="12">
        <v>11.09</v>
      </c>
      <c r="J190" s="12">
        <v>-30</v>
      </c>
      <c r="K190" s="45" t="s">
        <v>736</v>
      </c>
      <c r="L190" s="9" t="str">
        <f t="shared" si="27"/>
        <v>Yes</v>
      </c>
    </row>
    <row r="191" spans="1:12" x14ac:dyDescent="0.25">
      <c r="A191" s="51" t="s">
        <v>490</v>
      </c>
      <c r="B191" s="35" t="s">
        <v>213</v>
      </c>
      <c r="C191" s="8">
        <v>51.824817518000003</v>
      </c>
      <c r="D191" s="44" t="str">
        <f t="shared" si="24"/>
        <v>N/A</v>
      </c>
      <c r="E191" s="8">
        <v>44.186046511999997</v>
      </c>
      <c r="F191" s="44" t="str">
        <f t="shared" si="25"/>
        <v>N/A</v>
      </c>
      <c r="G191" s="8">
        <v>36.458333332999999</v>
      </c>
      <c r="H191" s="44" t="str">
        <f t="shared" si="26"/>
        <v>N/A</v>
      </c>
      <c r="I191" s="12">
        <v>-14.7</v>
      </c>
      <c r="J191" s="12">
        <v>-17.5</v>
      </c>
      <c r="K191" s="45" t="s">
        <v>736</v>
      </c>
      <c r="L191" s="9" t="str">
        <f t="shared" si="27"/>
        <v>Yes</v>
      </c>
    </row>
    <row r="192" spans="1:12" x14ac:dyDescent="0.25">
      <c r="A192" s="51" t="s">
        <v>491</v>
      </c>
      <c r="B192" s="35" t="s">
        <v>213</v>
      </c>
      <c r="C192" s="8">
        <v>24.083769633999999</v>
      </c>
      <c r="D192" s="44" t="str">
        <f t="shared" si="24"/>
        <v>N/A</v>
      </c>
      <c r="E192" s="8">
        <v>11.452513966</v>
      </c>
      <c r="F192" s="44" t="str">
        <f t="shared" si="25"/>
        <v>N/A</v>
      </c>
      <c r="G192" s="8">
        <v>15.72327044</v>
      </c>
      <c r="H192" s="44" t="str">
        <f t="shared" si="26"/>
        <v>N/A</v>
      </c>
      <c r="I192" s="12">
        <v>-52.4</v>
      </c>
      <c r="J192" s="12">
        <v>37.29</v>
      </c>
      <c r="K192" s="45" t="s">
        <v>736</v>
      </c>
      <c r="L192" s="9" t="str">
        <f t="shared" si="27"/>
        <v>No</v>
      </c>
    </row>
    <row r="193" spans="1:12" x14ac:dyDescent="0.25">
      <c r="A193" s="51" t="s">
        <v>492</v>
      </c>
      <c r="B193" s="35" t="s">
        <v>213</v>
      </c>
      <c r="C193" s="8">
        <v>32.139148493999997</v>
      </c>
      <c r="D193" s="44" t="str">
        <f t="shared" si="24"/>
        <v>N/A</v>
      </c>
      <c r="E193" s="8">
        <v>27.377892030999998</v>
      </c>
      <c r="F193" s="44" t="str">
        <f t="shared" si="25"/>
        <v>N/A</v>
      </c>
      <c r="G193" s="8">
        <v>26.086956522000001</v>
      </c>
      <c r="H193" s="44" t="str">
        <f t="shared" si="26"/>
        <v>N/A</v>
      </c>
      <c r="I193" s="12">
        <v>-14.8</v>
      </c>
      <c r="J193" s="12">
        <v>-4.72</v>
      </c>
      <c r="K193" s="45" t="s">
        <v>736</v>
      </c>
      <c r="L193" s="9" t="str">
        <f t="shared" si="27"/>
        <v>Yes</v>
      </c>
    </row>
    <row r="194" spans="1:12" x14ac:dyDescent="0.25">
      <c r="A194" s="46" t="s">
        <v>1541</v>
      </c>
      <c r="B194" s="35" t="s">
        <v>213</v>
      </c>
      <c r="C194" s="36">
        <v>6.4895833332999997</v>
      </c>
      <c r="D194" s="44" t="str">
        <f t="shared" si="24"/>
        <v>N/A</v>
      </c>
      <c r="E194" s="36">
        <v>10.953846154000001</v>
      </c>
      <c r="F194" s="44" t="str">
        <f t="shared" si="25"/>
        <v>N/A</v>
      </c>
      <c r="G194" s="36">
        <v>15.487804878</v>
      </c>
      <c r="H194" s="44" t="str">
        <f t="shared" si="26"/>
        <v>N/A</v>
      </c>
      <c r="I194" s="12">
        <v>68.790000000000006</v>
      </c>
      <c r="J194" s="12">
        <v>41.39</v>
      </c>
      <c r="K194" s="45" t="s">
        <v>736</v>
      </c>
      <c r="L194" s="9" t="str">
        <f t="shared" si="27"/>
        <v>No</v>
      </c>
    </row>
    <row r="195" spans="1:12" x14ac:dyDescent="0.25">
      <c r="A195" s="51" t="s">
        <v>1542</v>
      </c>
      <c r="B195" s="35" t="s">
        <v>213</v>
      </c>
      <c r="C195" s="36">
        <v>13.058823529</v>
      </c>
      <c r="D195" s="44" t="str">
        <f t="shared" si="24"/>
        <v>N/A</v>
      </c>
      <c r="E195" s="36">
        <v>9.5</v>
      </c>
      <c r="F195" s="44" t="str">
        <f t="shared" si="25"/>
        <v>N/A</v>
      </c>
      <c r="G195" s="36">
        <v>4.0999999999999996</v>
      </c>
      <c r="H195" s="44" t="str">
        <f t="shared" si="26"/>
        <v>N/A</v>
      </c>
      <c r="I195" s="12">
        <v>-27.3</v>
      </c>
      <c r="J195" s="12">
        <v>-56.8</v>
      </c>
      <c r="K195" s="45" t="s">
        <v>736</v>
      </c>
      <c r="L195" s="9" t="str">
        <f t="shared" si="27"/>
        <v>No</v>
      </c>
    </row>
    <row r="196" spans="1:12" x14ac:dyDescent="0.25">
      <c r="A196" s="51" t="s">
        <v>1543</v>
      </c>
      <c r="B196" s="35" t="s">
        <v>213</v>
      </c>
      <c r="C196" s="36">
        <v>6.2857142857000001</v>
      </c>
      <c r="D196" s="44" t="str">
        <f t="shared" si="24"/>
        <v>N/A</v>
      </c>
      <c r="E196" s="36">
        <v>7.5</v>
      </c>
      <c r="F196" s="44" t="str">
        <f t="shared" si="25"/>
        <v>N/A</v>
      </c>
      <c r="G196" s="36">
        <v>15.666666666999999</v>
      </c>
      <c r="H196" s="44" t="str">
        <f t="shared" si="26"/>
        <v>N/A</v>
      </c>
      <c r="I196" s="12">
        <v>19.32</v>
      </c>
      <c r="J196" s="12">
        <v>108.9</v>
      </c>
      <c r="K196" s="45" t="s">
        <v>736</v>
      </c>
      <c r="L196" s="9" t="str">
        <f t="shared" si="27"/>
        <v>No</v>
      </c>
    </row>
    <row r="197" spans="1:12" x14ac:dyDescent="0.25">
      <c r="A197" s="51" t="s">
        <v>1544</v>
      </c>
      <c r="B197" s="35" t="s">
        <v>213</v>
      </c>
      <c r="C197" s="36">
        <v>6.4</v>
      </c>
      <c r="D197" s="44" t="str">
        <f t="shared" si="24"/>
        <v>N/A</v>
      </c>
      <c r="E197" s="36">
        <v>29.555555556000002</v>
      </c>
      <c r="F197" s="44" t="str">
        <f t="shared" si="25"/>
        <v>N/A</v>
      </c>
      <c r="G197" s="36">
        <v>62.333333332999999</v>
      </c>
      <c r="H197" s="44" t="str">
        <f t="shared" si="26"/>
        <v>N/A</v>
      </c>
      <c r="I197" s="12">
        <v>361.8</v>
      </c>
      <c r="J197" s="12">
        <v>110.9</v>
      </c>
      <c r="K197" s="45" t="s">
        <v>736</v>
      </c>
      <c r="L197" s="9" t="str">
        <f t="shared" si="27"/>
        <v>No</v>
      </c>
    </row>
    <row r="198" spans="1:12" x14ac:dyDescent="0.25">
      <c r="A198" s="51" t="s">
        <v>1545</v>
      </c>
      <c r="B198" s="35" t="s">
        <v>213</v>
      </c>
      <c r="C198" s="36">
        <v>6.0375586853999996</v>
      </c>
      <c r="D198" s="44" t="str">
        <f t="shared" si="24"/>
        <v>N/A</v>
      </c>
      <c r="E198" s="36">
        <v>7.7631578947</v>
      </c>
      <c r="F198" s="44" t="str">
        <f t="shared" si="25"/>
        <v>N/A</v>
      </c>
      <c r="G198" s="36">
        <v>4.9375</v>
      </c>
      <c r="H198" s="44" t="str">
        <f t="shared" si="26"/>
        <v>N/A</v>
      </c>
      <c r="I198" s="12">
        <v>28.58</v>
      </c>
      <c r="J198" s="12">
        <v>-36.4</v>
      </c>
      <c r="K198" s="45" t="s">
        <v>736</v>
      </c>
      <c r="L198" s="9" t="str">
        <f t="shared" si="27"/>
        <v>No</v>
      </c>
    </row>
    <row r="199" spans="1:12" x14ac:dyDescent="0.25">
      <c r="A199" s="46" t="s">
        <v>1546</v>
      </c>
      <c r="B199" s="35" t="s">
        <v>213</v>
      </c>
      <c r="C199" s="36">
        <v>13.264705881999999</v>
      </c>
      <c r="D199" s="44" t="str">
        <f t="shared" si="24"/>
        <v>N/A</v>
      </c>
      <c r="E199" s="36">
        <v>22.545454544999998</v>
      </c>
      <c r="F199" s="44" t="str">
        <f t="shared" si="25"/>
        <v>N/A</v>
      </c>
      <c r="G199" s="36">
        <v>19.333333332999999</v>
      </c>
      <c r="H199" s="44" t="str">
        <f t="shared" si="26"/>
        <v>N/A</v>
      </c>
      <c r="I199" s="12">
        <v>69.97</v>
      </c>
      <c r="J199" s="12">
        <v>-14.2</v>
      </c>
      <c r="K199" s="45" t="s">
        <v>736</v>
      </c>
      <c r="L199" s="9" t="str">
        <f t="shared" si="27"/>
        <v>Yes</v>
      </c>
    </row>
    <row r="200" spans="1:12" x14ac:dyDescent="0.25">
      <c r="A200" s="51" t="s">
        <v>1547</v>
      </c>
      <c r="B200" s="35" t="s">
        <v>213</v>
      </c>
      <c r="C200" s="36">
        <v>36.5</v>
      </c>
      <c r="D200" s="44" t="str">
        <f t="shared" si="24"/>
        <v>N/A</v>
      </c>
      <c r="E200" s="36">
        <v>26.9375</v>
      </c>
      <c r="F200" s="44" t="str">
        <f t="shared" si="25"/>
        <v>N/A</v>
      </c>
      <c r="G200" s="36">
        <v>19.857142856999999</v>
      </c>
      <c r="H200" s="44" t="str">
        <f t="shared" si="26"/>
        <v>N/A</v>
      </c>
      <c r="I200" s="12">
        <v>-26.2</v>
      </c>
      <c r="J200" s="12">
        <v>-26.3</v>
      </c>
      <c r="K200" s="45" t="s">
        <v>736</v>
      </c>
      <c r="L200" s="9" t="str">
        <f t="shared" si="27"/>
        <v>Yes</v>
      </c>
    </row>
    <row r="201" spans="1:12" x14ac:dyDescent="0.25">
      <c r="A201" s="51" t="s">
        <v>1548</v>
      </c>
      <c r="B201" s="35" t="s">
        <v>213</v>
      </c>
      <c r="C201" s="36">
        <v>3.3333333333000001</v>
      </c>
      <c r="D201" s="44" t="str">
        <f t="shared" si="24"/>
        <v>N/A</v>
      </c>
      <c r="E201" s="36">
        <v>16.25</v>
      </c>
      <c r="F201" s="44" t="str">
        <f t="shared" si="25"/>
        <v>N/A</v>
      </c>
      <c r="G201" s="36">
        <v>12</v>
      </c>
      <c r="H201" s="44" t="str">
        <f t="shared" si="26"/>
        <v>N/A</v>
      </c>
      <c r="I201" s="12">
        <v>387.5</v>
      </c>
      <c r="J201" s="12">
        <v>-26.2</v>
      </c>
      <c r="K201" s="45" t="s">
        <v>736</v>
      </c>
      <c r="L201" s="9" t="str">
        <f t="shared" si="27"/>
        <v>Yes</v>
      </c>
    </row>
    <row r="202" spans="1:12" x14ac:dyDescent="0.25">
      <c r="A202" s="51" t="s">
        <v>1549</v>
      </c>
      <c r="B202" s="35" t="s">
        <v>213</v>
      </c>
      <c r="C202" s="36">
        <v>0.42857142860000003</v>
      </c>
      <c r="D202" s="44" t="str">
        <f t="shared" si="24"/>
        <v>N/A</v>
      </c>
      <c r="E202" s="36" t="s">
        <v>1745</v>
      </c>
      <c r="F202" s="44" t="str">
        <f t="shared" si="25"/>
        <v>N/A</v>
      </c>
      <c r="G202" s="36" t="s">
        <v>1745</v>
      </c>
      <c r="H202" s="44" t="str">
        <f t="shared" si="26"/>
        <v>N/A</v>
      </c>
      <c r="I202" s="12" t="s">
        <v>1745</v>
      </c>
      <c r="J202" s="12" t="s">
        <v>1745</v>
      </c>
      <c r="K202" s="45" t="s">
        <v>736</v>
      </c>
      <c r="L202" s="9" t="str">
        <f t="shared" si="27"/>
        <v>N/A</v>
      </c>
    </row>
    <row r="203" spans="1:12" x14ac:dyDescent="0.25">
      <c r="A203" s="51" t="s">
        <v>1550</v>
      </c>
      <c r="B203" s="35" t="s">
        <v>213</v>
      </c>
      <c r="C203" s="36">
        <v>0</v>
      </c>
      <c r="D203" s="44" t="str">
        <f t="shared" si="24"/>
        <v>N/A</v>
      </c>
      <c r="E203" s="36">
        <v>0</v>
      </c>
      <c r="F203" s="44" t="str">
        <f t="shared" si="25"/>
        <v>N/A</v>
      </c>
      <c r="G203" s="36" t="s">
        <v>1745</v>
      </c>
      <c r="H203" s="44" t="str">
        <f t="shared" si="26"/>
        <v>N/A</v>
      </c>
      <c r="I203" s="12" t="s">
        <v>1745</v>
      </c>
      <c r="J203" s="12" t="s">
        <v>1745</v>
      </c>
      <c r="K203" s="45" t="s">
        <v>736</v>
      </c>
      <c r="L203" s="9" t="str">
        <f t="shared" si="27"/>
        <v>N/A</v>
      </c>
    </row>
    <row r="204" spans="1:12" x14ac:dyDescent="0.25">
      <c r="A204" s="46" t="s">
        <v>127</v>
      </c>
      <c r="B204" s="35" t="s">
        <v>213</v>
      </c>
      <c r="C204" s="36">
        <v>0</v>
      </c>
      <c r="D204" s="44" t="str">
        <f t="shared" ref="D204:D214" si="28">IF($B204="N/A","N/A",IF(C204&gt;10,"No",IF(C204&lt;-10,"No","Yes")))</f>
        <v>N/A</v>
      </c>
      <c r="E204" s="36">
        <v>0</v>
      </c>
      <c r="F204" s="44" t="str">
        <f t="shared" ref="F204:F214" si="29">IF($B204="N/A","N/A",IF(E204&gt;10,"No",IF(E204&lt;-10,"No","Yes")))</f>
        <v>N/A</v>
      </c>
      <c r="G204" s="36">
        <v>0</v>
      </c>
      <c r="H204" s="44" t="str">
        <f t="shared" ref="H204:H214" si="30">IF($B204="N/A","N/A",IF(G204&gt;10,"No",IF(G204&lt;-10,"No","Yes")))</f>
        <v>N/A</v>
      </c>
      <c r="I204" s="12" t="s">
        <v>1745</v>
      </c>
      <c r="J204" s="12" t="s">
        <v>1745</v>
      </c>
      <c r="K204" s="14" t="s">
        <v>213</v>
      </c>
      <c r="L204" s="9" t="str">
        <f t="shared" ref="L204:L214" si="31">IF(J204="Div by 0", "N/A", IF(K204="N/A","N/A", IF(J204&gt;VALUE(MID(K204,1,2)), "No", IF(J204&lt;-1*VALUE(MID(K204,1,2)), "No", "Yes"))))</f>
        <v>N/A</v>
      </c>
    </row>
    <row r="205" spans="1:12" x14ac:dyDescent="0.25">
      <c r="A205" s="46" t="s">
        <v>128</v>
      </c>
      <c r="B205" s="35" t="s">
        <v>213</v>
      </c>
      <c r="C205" s="36">
        <v>0</v>
      </c>
      <c r="D205" s="44" t="str">
        <f t="shared" si="28"/>
        <v>N/A</v>
      </c>
      <c r="E205" s="36">
        <v>0</v>
      </c>
      <c r="F205" s="44" t="str">
        <f t="shared" si="29"/>
        <v>N/A</v>
      </c>
      <c r="G205" s="36">
        <v>0</v>
      </c>
      <c r="H205" s="44" t="str">
        <f t="shared" si="30"/>
        <v>N/A</v>
      </c>
      <c r="I205" s="12" t="s">
        <v>1745</v>
      </c>
      <c r="J205" s="12" t="s">
        <v>1745</v>
      </c>
      <c r="K205" s="14" t="s">
        <v>213</v>
      </c>
      <c r="L205" s="9" t="str">
        <f t="shared" si="31"/>
        <v>N/A</v>
      </c>
    </row>
    <row r="206" spans="1:12" ht="25" x14ac:dyDescent="0.25">
      <c r="A206" s="46" t="s">
        <v>1598</v>
      </c>
      <c r="B206" s="35" t="s">
        <v>213</v>
      </c>
      <c r="C206" s="36">
        <v>0</v>
      </c>
      <c r="D206" s="44" t="str">
        <f t="shared" si="28"/>
        <v>N/A</v>
      </c>
      <c r="E206" s="36">
        <v>0</v>
      </c>
      <c r="F206" s="44" t="str">
        <f t="shared" si="29"/>
        <v>N/A</v>
      </c>
      <c r="G206" s="36">
        <v>0</v>
      </c>
      <c r="H206" s="44" t="str">
        <f t="shared" si="30"/>
        <v>N/A</v>
      </c>
      <c r="I206" s="12" t="s">
        <v>1745</v>
      </c>
      <c r="J206" s="12" t="s">
        <v>1745</v>
      </c>
      <c r="K206" s="14" t="s">
        <v>213</v>
      </c>
      <c r="L206" s="9" t="str">
        <f t="shared" si="31"/>
        <v>N/A</v>
      </c>
    </row>
    <row r="207" spans="1:12" ht="25" x14ac:dyDescent="0.25">
      <c r="A207" s="46" t="s">
        <v>1551</v>
      </c>
      <c r="B207" s="35" t="s">
        <v>213</v>
      </c>
      <c r="C207" s="36">
        <v>0</v>
      </c>
      <c r="D207" s="44" t="str">
        <f t="shared" si="28"/>
        <v>N/A</v>
      </c>
      <c r="E207" s="36">
        <v>0</v>
      </c>
      <c r="F207" s="44" t="str">
        <f t="shared" si="29"/>
        <v>N/A</v>
      </c>
      <c r="G207" s="36">
        <v>0</v>
      </c>
      <c r="H207" s="44" t="str">
        <f t="shared" si="30"/>
        <v>N/A</v>
      </c>
      <c r="I207" s="12" t="s">
        <v>1745</v>
      </c>
      <c r="J207" s="12" t="s">
        <v>1745</v>
      </c>
      <c r="K207" s="14" t="s">
        <v>213</v>
      </c>
      <c r="L207" s="9" t="str">
        <f t="shared" si="31"/>
        <v>N/A</v>
      </c>
    </row>
    <row r="208" spans="1:12" x14ac:dyDescent="0.25">
      <c r="A208" s="46" t="s">
        <v>1599</v>
      </c>
      <c r="B208" s="35" t="s">
        <v>213</v>
      </c>
      <c r="C208" s="36">
        <v>0</v>
      </c>
      <c r="D208" s="44" t="str">
        <f t="shared" si="28"/>
        <v>N/A</v>
      </c>
      <c r="E208" s="36">
        <v>0</v>
      </c>
      <c r="F208" s="44" t="str">
        <f t="shared" si="29"/>
        <v>N/A</v>
      </c>
      <c r="G208" s="36">
        <v>0</v>
      </c>
      <c r="H208" s="44" t="str">
        <f t="shared" si="30"/>
        <v>N/A</v>
      </c>
      <c r="I208" s="12" t="s">
        <v>1745</v>
      </c>
      <c r="J208" s="12" t="s">
        <v>1745</v>
      </c>
      <c r="K208" s="14" t="s">
        <v>213</v>
      </c>
      <c r="L208" s="9" t="str">
        <f t="shared" si="31"/>
        <v>N/A</v>
      </c>
    </row>
    <row r="209" spans="1:12" x14ac:dyDescent="0.25">
      <c r="A209" s="46" t="s">
        <v>1600</v>
      </c>
      <c r="B209" s="35" t="s">
        <v>213</v>
      </c>
      <c r="C209" s="36">
        <v>0</v>
      </c>
      <c r="D209" s="44" t="str">
        <f t="shared" si="28"/>
        <v>N/A</v>
      </c>
      <c r="E209" s="36">
        <v>0</v>
      </c>
      <c r="F209" s="44" t="str">
        <f t="shared" si="29"/>
        <v>N/A</v>
      </c>
      <c r="G209" s="36">
        <v>0</v>
      </c>
      <c r="H209" s="44" t="str">
        <f t="shared" si="30"/>
        <v>N/A</v>
      </c>
      <c r="I209" s="12" t="s">
        <v>1745</v>
      </c>
      <c r="J209" s="12" t="s">
        <v>1745</v>
      </c>
      <c r="K209" s="14" t="s">
        <v>213</v>
      </c>
      <c r="L209" s="9" t="str">
        <f t="shared" si="31"/>
        <v>N/A</v>
      </c>
    </row>
    <row r="210" spans="1:12" x14ac:dyDescent="0.25">
      <c r="A210" s="46" t="s">
        <v>125</v>
      </c>
      <c r="B210" s="35" t="s">
        <v>213</v>
      </c>
      <c r="C210" s="47">
        <v>186003</v>
      </c>
      <c r="D210" s="44" t="str">
        <f t="shared" si="28"/>
        <v>N/A</v>
      </c>
      <c r="E210" s="47">
        <v>208487</v>
      </c>
      <c r="F210" s="44" t="str">
        <f t="shared" si="29"/>
        <v>N/A</v>
      </c>
      <c r="G210" s="47">
        <v>135773</v>
      </c>
      <c r="H210" s="44" t="str">
        <f t="shared" si="30"/>
        <v>N/A</v>
      </c>
      <c r="I210" s="12">
        <v>12.09</v>
      </c>
      <c r="J210" s="12">
        <v>-34.9</v>
      </c>
      <c r="K210" s="14" t="s">
        <v>213</v>
      </c>
      <c r="L210" s="9" t="str">
        <f t="shared" si="31"/>
        <v>N/A</v>
      </c>
    </row>
    <row r="211" spans="1:12" x14ac:dyDescent="0.25">
      <c r="A211" s="46" t="s">
        <v>1601</v>
      </c>
      <c r="B211" s="35" t="s">
        <v>213</v>
      </c>
      <c r="C211" s="47">
        <v>180308</v>
      </c>
      <c r="D211" s="44" t="str">
        <f t="shared" si="28"/>
        <v>N/A</v>
      </c>
      <c r="E211" s="47">
        <v>207206</v>
      </c>
      <c r="F211" s="44" t="str">
        <f t="shared" si="29"/>
        <v>N/A</v>
      </c>
      <c r="G211" s="47">
        <v>127960</v>
      </c>
      <c r="H211" s="44" t="str">
        <f t="shared" si="30"/>
        <v>N/A</v>
      </c>
      <c r="I211" s="12">
        <v>14.92</v>
      </c>
      <c r="J211" s="12">
        <v>-38.200000000000003</v>
      </c>
      <c r="K211" s="14" t="s">
        <v>213</v>
      </c>
      <c r="L211" s="9" t="str">
        <f t="shared" si="31"/>
        <v>N/A</v>
      </c>
    </row>
    <row r="212" spans="1:12" x14ac:dyDescent="0.25">
      <c r="A212" s="46" t="s">
        <v>1552</v>
      </c>
      <c r="B212" s="35" t="s">
        <v>213</v>
      </c>
      <c r="C212" s="47">
        <v>37508</v>
      </c>
      <c r="D212" s="44" t="str">
        <f t="shared" si="28"/>
        <v>N/A</v>
      </c>
      <c r="E212" s="47">
        <v>23344</v>
      </c>
      <c r="F212" s="44" t="str">
        <f t="shared" si="29"/>
        <v>N/A</v>
      </c>
      <c r="G212" s="47">
        <v>13017</v>
      </c>
      <c r="H212" s="44" t="str">
        <f t="shared" si="30"/>
        <v>N/A</v>
      </c>
      <c r="I212" s="12">
        <v>-37.799999999999997</v>
      </c>
      <c r="J212" s="12">
        <v>-44.2</v>
      </c>
      <c r="K212" s="14" t="s">
        <v>213</v>
      </c>
      <c r="L212" s="9" t="str">
        <f t="shared" si="31"/>
        <v>N/A</v>
      </c>
    </row>
    <row r="213" spans="1:12" x14ac:dyDescent="0.25">
      <c r="A213" s="46" t="s">
        <v>1602</v>
      </c>
      <c r="B213" s="35" t="s">
        <v>213</v>
      </c>
      <c r="C213" s="47">
        <v>38558</v>
      </c>
      <c r="D213" s="44" t="str">
        <f t="shared" si="28"/>
        <v>N/A</v>
      </c>
      <c r="E213" s="47">
        <v>0</v>
      </c>
      <c r="F213" s="44" t="str">
        <f t="shared" si="29"/>
        <v>N/A</v>
      </c>
      <c r="G213" s="47">
        <v>0</v>
      </c>
      <c r="H213" s="44" t="str">
        <f t="shared" si="30"/>
        <v>N/A</v>
      </c>
      <c r="I213" s="12">
        <v>-100</v>
      </c>
      <c r="J213" s="12" t="s">
        <v>1745</v>
      </c>
      <c r="K213" s="14" t="s">
        <v>213</v>
      </c>
      <c r="L213" s="9" t="str">
        <f t="shared" si="31"/>
        <v>N/A</v>
      </c>
    </row>
    <row r="214" spans="1:12" x14ac:dyDescent="0.25">
      <c r="A214" s="51" t="s">
        <v>1603</v>
      </c>
      <c r="B214" s="35" t="s">
        <v>213</v>
      </c>
      <c r="C214" s="47">
        <v>16004</v>
      </c>
      <c r="D214" s="44" t="str">
        <f t="shared" si="28"/>
        <v>N/A</v>
      </c>
      <c r="E214" s="47">
        <v>43508</v>
      </c>
      <c r="F214" s="44" t="str">
        <f t="shared" si="29"/>
        <v>N/A</v>
      </c>
      <c r="G214" s="47">
        <v>86248</v>
      </c>
      <c r="H214" s="44" t="str">
        <f t="shared" si="30"/>
        <v>N/A</v>
      </c>
      <c r="I214" s="12">
        <v>171.9</v>
      </c>
      <c r="J214" s="12">
        <v>98.23</v>
      </c>
      <c r="K214" s="14" t="s">
        <v>213</v>
      </c>
      <c r="L214" s="9" t="str">
        <f t="shared" si="31"/>
        <v>N/A</v>
      </c>
    </row>
    <row r="215" spans="1:12" ht="25" x14ac:dyDescent="0.25">
      <c r="A215" s="46" t="s">
        <v>1366</v>
      </c>
      <c r="B215" s="35" t="s">
        <v>213</v>
      </c>
      <c r="C215" s="47">
        <v>5739</v>
      </c>
      <c r="D215" s="44" t="str">
        <f t="shared" ref="D215:D229" si="32">IF($B215="N/A","N/A",IF(C215&gt;10,"No",IF(C215&lt;-10,"No","Yes")))</f>
        <v>N/A</v>
      </c>
      <c r="E215" s="47">
        <v>47</v>
      </c>
      <c r="F215" s="44" t="str">
        <f t="shared" ref="F215:F229" si="33">IF($B215="N/A","N/A",IF(E215&gt;10,"No",IF(E215&lt;-10,"No","Yes")))</f>
        <v>N/A</v>
      </c>
      <c r="G215" s="47">
        <v>0</v>
      </c>
      <c r="H215" s="44" t="str">
        <f t="shared" ref="H215:H229" si="34">IF($B215="N/A","N/A",IF(G215&gt;10,"No",IF(G215&lt;-10,"No","Yes")))</f>
        <v>N/A</v>
      </c>
      <c r="I215" s="12">
        <v>-99.2</v>
      </c>
      <c r="J215" s="12">
        <v>-100</v>
      </c>
      <c r="K215" s="45" t="s">
        <v>736</v>
      </c>
      <c r="L215" s="9" t="str">
        <f t="shared" ref="L215:L229" si="35">IF(J215="Div by 0", "N/A", IF(K215="N/A","N/A", IF(J215&gt;VALUE(MID(K215,1,2)), "No", IF(J215&lt;-1*VALUE(MID(K215,1,2)), "No", "Yes"))))</f>
        <v>No</v>
      </c>
    </row>
    <row r="216" spans="1:12" x14ac:dyDescent="0.25">
      <c r="A216" s="46" t="s">
        <v>647</v>
      </c>
      <c r="B216" s="35" t="s">
        <v>213</v>
      </c>
      <c r="C216" s="36">
        <v>17</v>
      </c>
      <c r="D216" s="44" t="str">
        <f t="shared" si="32"/>
        <v>N/A</v>
      </c>
      <c r="E216" s="36">
        <v>11</v>
      </c>
      <c r="F216" s="44" t="str">
        <f t="shared" si="33"/>
        <v>N/A</v>
      </c>
      <c r="G216" s="36">
        <v>0</v>
      </c>
      <c r="H216" s="44" t="str">
        <f t="shared" si="34"/>
        <v>N/A</v>
      </c>
      <c r="I216" s="12">
        <v>-94.1</v>
      </c>
      <c r="J216" s="12">
        <v>-100</v>
      </c>
      <c r="K216" s="45" t="s">
        <v>736</v>
      </c>
      <c r="L216" s="9" t="str">
        <f t="shared" si="35"/>
        <v>No</v>
      </c>
    </row>
    <row r="217" spans="1:12" x14ac:dyDescent="0.25">
      <c r="A217" s="46" t="s">
        <v>1367</v>
      </c>
      <c r="B217" s="35" t="s">
        <v>213</v>
      </c>
      <c r="C217" s="47">
        <v>337.58823529</v>
      </c>
      <c r="D217" s="44" t="str">
        <f t="shared" si="32"/>
        <v>N/A</v>
      </c>
      <c r="E217" s="47">
        <v>47</v>
      </c>
      <c r="F217" s="44" t="str">
        <f t="shared" si="33"/>
        <v>N/A</v>
      </c>
      <c r="G217" s="47" t="s">
        <v>1745</v>
      </c>
      <c r="H217" s="44" t="str">
        <f t="shared" si="34"/>
        <v>N/A</v>
      </c>
      <c r="I217" s="12">
        <v>-86.1</v>
      </c>
      <c r="J217" s="12" t="s">
        <v>1745</v>
      </c>
      <c r="K217" s="45" t="s">
        <v>736</v>
      </c>
      <c r="L217" s="9" t="str">
        <f t="shared" si="35"/>
        <v>N/A</v>
      </c>
    </row>
    <row r="218" spans="1:12" ht="25" x14ac:dyDescent="0.25">
      <c r="A218" s="46" t="s">
        <v>1368</v>
      </c>
      <c r="B218" s="35" t="s">
        <v>213</v>
      </c>
      <c r="C218" s="47">
        <v>0</v>
      </c>
      <c r="D218" s="44" t="str">
        <f t="shared" si="32"/>
        <v>N/A</v>
      </c>
      <c r="E218" s="47">
        <v>0</v>
      </c>
      <c r="F218" s="44" t="str">
        <f t="shared" si="33"/>
        <v>N/A</v>
      </c>
      <c r="G218" s="47">
        <v>0</v>
      </c>
      <c r="H218" s="44" t="str">
        <f t="shared" si="34"/>
        <v>N/A</v>
      </c>
      <c r="I218" s="12" t="s">
        <v>1745</v>
      </c>
      <c r="J218" s="12" t="s">
        <v>1745</v>
      </c>
      <c r="K218" s="45" t="s">
        <v>736</v>
      </c>
      <c r="L218" s="9" t="str">
        <f t="shared" si="35"/>
        <v>N/A</v>
      </c>
    </row>
    <row r="219" spans="1:12" x14ac:dyDescent="0.25">
      <c r="A219" s="46" t="s">
        <v>514</v>
      </c>
      <c r="B219" s="35" t="s">
        <v>213</v>
      </c>
      <c r="C219" s="36">
        <v>0</v>
      </c>
      <c r="D219" s="44" t="str">
        <f t="shared" si="32"/>
        <v>N/A</v>
      </c>
      <c r="E219" s="36">
        <v>0</v>
      </c>
      <c r="F219" s="44" t="str">
        <f t="shared" si="33"/>
        <v>N/A</v>
      </c>
      <c r="G219" s="36">
        <v>0</v>
      </c>
      <c r="H219" s="44" t="str">
        <f t="shared" si="34"/>
        <v>N/A</v>
      </c>
      <c r="I219" s="12" t="s">
        <v>1745</v>
      </c>
      <c r="J219" s="12" t="s">
        <v>1745</v>
      </c>
      <c r="K219" s="45" t="s">
        <v>736</v>
      </c>
      <c r="L219" s="9" t="str">
        <f t="shared" si="35"/>
        <v>N/A</v>
      </c>
    </row>
    <row r="220" spans="1:12" x14ac:dyDescent="0.25">
      <c r="A220" s="46" t="s">
        <v>1369</v>
      </c>
      <c r="B220" s="35" t="s">
        <v>213</v>
      </c>
      <c r="C220" s="47" t="s">
        <v>1745</v>
      </c>
      <c r="D220" s="44" t="str">
        <f t="shared" si="32"/>
        <v>N/A</v>
      </c>
      <c r="E220" s="47" t="s">
        <v>1745</v>
      </c>
      <c r="F220" s="44" t="str">
        <f t="shared" si="33"/>
        <v>N/A</v>
      </c>
      <c r="G220" s="47" t="s">
        <v>1745</v>
      </c>
      <c r="H220" s="44" t="str">
        <f t="shared" si="34"/>
        <v>N/A</v>
      </c>
      <c r="I220" s="12" t="s">
        <v>1745</v>
      </c>
      <c r="J220" s="12" t="s">
        <v>1745</v>
      </c>
      <c r="K220" s="45" t="s">
        <v>736</v>
      </c>
      <c r="L220" s="9" t="str">
        <f t="shared" si="35"/>
        <v>N/A</v>
      </c>
    </row>
    <row r="221" spans="1:12" ht="25" x14ac:dyDescent="0.25">
      <c r="A221" s="46" t="s">
        <v>1370</v>
      </c>
      <c r="B221" s="35" t="s">
        <v>213</v>
      </c>
      <c r="C221" s="47">
        <v>125659</v>
      </c>
      <c r="D221" s="44" t="str">
        <f t="shared" si="32"/>
        <v>N/A</v>
      </c>
      <c r="E221" s="47">
        <v>13600</v>
      </c>
      <c r="F221" s="44" t="str">
        <f t="shared" si="33"/>
        <v>N/A</v>
      </c>
      <c r="G221" s="47">
        <v>332</v>
      </c>
      <c r="H221" s="44" t="str">
        <f t="shared" si="34"/>
        <v>N/A</v>
      </c>
      <c r="I221" s="12">
        <v>-89.2</v>
      </c>
      <c r="J221" s="12">
        <v>-97.6</v>
      </c>
      <c r="K221" s="45" t="s">
        <v>736</v>
      </c>
      <c r="L221" s="9" t="str">
        <f t="shared" si="35"/>
        <v>No</v>
      </c>
    </row>
    <row r="222" spans="1:12" x14ac:dyDescent="0.25">
      <c r="A222" s="46" t="s">
        <v>515</v>
      </c>
      <c r="B222" s="35" t="s">
        <v>213</v>
      </c>
      <c r="C222" s="36">
        <v>348</v>
      </c>
      <c r="D222" s="44" t="str">
        <f t="shared" si="32"/>
        <v>N/A</v>
      </c>
      <c r="E222" s="36">
        <v>44</v>
      </c>
      <c r="F222" s="44" t="str">
        <f t="shared" si="33"/>
        <v>N/A</v>
      </c>
      <c r="G222" s="36">
        <v>11</v>
      </c>
      <c r="H222" s="44" t="str">
        <f t="shared" si="34"/>
        <v>N/A</v>
      </c>
      <c r="I222" s="12">
        <v>-87.4</v>
      </c>
      <c r="J222" s="12">
        <v>-95.5</v>
      </c>
      <c r="K222" s="45" t="s">
        <v>736</v>
      </c>
      <c r="L222" s="9" t="str">
        <f t="shared" si="35"/>
        <v>No</v>
      </c>
    </row>
    <row r="223" spans="1:12" x14ac:dyDescent="0.25">
      <c r="A223" s="46" t="s">
        <v>1371</v>
      </c>
      <c r="B223" s="35" t="s">
        <v>213</v>
      </c>
      <c r="C223" s="47">
        <v>361.08908045999999</v>
      </c>
      <c r="D223" s="44" t="str">
        <f t="shared" si="32"/>
        <v>N/A</v>
      </c>
      <c r="E223" s="47">
        <v>309.09090909000003</v>
      </c>
      <c r="F223" s="44" t="str">
        <f t="shared" si="33"/>
        <v>N/A</v>
      </c>
      <c r="G223" s="47">
        <v>166</v>
      </c>
      <c r="H223" s="44" t="str">
        <f t="shared" si="34"/>
        <v>N/A</v>
      </c>
      <c r="I223" s="12">
        <v>-14.4</v>
      </c>
      <c r="J223" s="12">
        <v>-46.3</v>
      </c>
      <c r="K223" s="45" t="s">
        <v>736</v>
      </c>
      <c r="L223" s="9" t="str">
        <f t="shared" si="35"/>
        <v>No</v>
      </c>
    </row>
    <row r="224" spans="1:12" ht="25" x14ac:dyDescent="0.25">
      <c r="A224" s="46" t="s">
        <v>1372</v>
      </c>
      <c r="B224" s="35" t="s">
        <v>213</v>
      </c>
      <c r="C224" s="47">
        <v>0</v>
      </c>
      <c r="D224" s="44" t="str">
        <f t="shared" si="32"/>
        <v>N/A</v>
      </c>
      <c r="E224" s="47">
        <v>0</v>
      </c>
      <c r="F224" s="44" t="str">
        <f t="shared" si="33"/>
        <v>N/A</v>
      </c>
      <c r="G224" s="47">
        <v>0</v>
      </c>
      <c r="H224" s="44" t="str">
        <f t="shared" si="34"/>
        <v>N/A</v>
      </c>
      <c r="I224" s="12" t="s">
        <v>1745</v>
      </c>
      <c r="J224" s="12" t="s">
        <v>1745</v>
      </c>
      <c r="K224" s="45" t="s">
        <v>736</v>
      </c>
      <c r="L224" s="9" t="str">
        <f t="shared" si="35"/>
        <v>N/A</v>
      </c>
    </row>
    <row r="225" spans="1:12" x14ac:dyDescent="0.25">
      <c r="A225" s="46" t="s">
        <v>516</v>
      </c>
      <c r="B225" s="35" t="s">
        <v>213</v>
      </c>
      <c r="C225" s="36">
        <v>0</v>
      </c>
      <c r="D225" s="44" t="str">
        <f t="shared" si="32"/>
        <v>N/A</v>
      </c>
      <c r="E225" s="36">
        <v>0</v>
      </c>
      <c r="F225" s="44" t="str">
        <f t="shared" si="33"/>
        <v>N/A</v>
      </c>
      <c r="G225" s="36">
        <v>0</v>
      </c>
      <c r="H225" s="44" t="str">
        <f t="shared" si="34"/>
        <v>N/A</v>
      </c>
      <c r="I225" s="12" t="s">
        <v>1745</v>
      </c>
      <c r="J225" s="12" t="s">
        <v>1745</v>
      </c>
      <c r="K225" s="45" t="s">
        <v>736</v>
      </c>
      <c r="L225" s="9" t="str">
        <f t="shared" si="35"/>
        <v>N/A</v>
      </c>
    </row>
    <row r="226" spans="1:12" x14ac:dyDescent="0.25">
      <c r="A226" s="46" t="s">
        <v>1373</v>
      </c>
      <c r="B226" s="35" t="s">
        <v>213</v>
      </c>
      <c r="C226" s="47" t="s">
        <v>1745</v>
      </c>
      <c r="D226" s="44" t="str">
        <f t="shared" si="32"/>
        <v>N/A</v>
      </c>
      <c r="E226" s="47" t="s">
        <v>1745</v>
      </c>
      <c r="F226" s="44" t="str">
        <f t="shared" si="33"/>
        <v>N/A</v>
      </c>
      <c r="G226" s="47" t="s">
        <v>1745</v>
      </c>
      <c r="H226" s="44" t="str">
        <f t="shared" si="34"/>
        <v>N/A</v>
      </c>
      <c r="I226" s="12" t="s">
        <v>1745</v>
      </c>
      <c r="J226" s="12" t="s">
        <v>1745</v>
      </c>
      <c r="K226" s="45" t="s">
        <v>736</v>
      </c>
      <c r="L226" s="9" t="str">
        <f t="shared" si="35"/>
        <v>N/A</v>
      </c>
    </row>
    <row r="227" spans="1:12" ht="25" x14ac:dyDescent="0.25">
      <c r="A227" s="46" t="s">
        <v>1374</v>
      </c>
      <c r="B227" s="35" t="s">
        <v>213</v>
      </c>
      <c r="C227" s="47">
        <v>248</v>
      </c>
      <c r="D227" s="44" t="str">
        <f t="shared" si="32"/>
        <v>N/A</v>
      </c>
      <c r="E227" s="47">
        <v>0</v>
      </c>
      <c r="F227" s="44" t="str">
        <f t="shared" si="33"/>
        <v>N/A</v>
      </c>
      <c r="G227" s="47">
        <v>0</v>
      </c>
      <c r="H227" s="44" t="str">
        <f t="shared" si="34"/>
        <v>N/A</v>
      </c>
      <c r="I227" s="12">
        <v>-100</v>
      </c>
      <c r="J227" s="12" t="s">
        <v>1745</v>
      </c>
      <c r="K227" s="45" t="s">
        <v>736</v>
      </c>
      <c r="L227" s="9" t="str">
        <f t="shared" si="35"/>
        <v>N/A</v>
      </c>
    </row>
    <row r="228" spans="1:12" ht="25" x14ac:dyDescent="0.25">
      <c r="A228" s="46" t="s">
        <v>517</v>
      </c>
      <c r="B228" s="35" t="s">
        <v>213</v>
      </c>
      <c r="C228" s="36">
        <v>11</v>
      </c>
      <c r="D228" s="44" t="str">
        <f t="shared" si="32"/>
        <v>N/A</v>
      </c>
      <c r="E228" s="36">
        <v>0</v>
      </c>
      <c r="F228" s="44" t="str">
        <f t="shared" si="33"/>
        <v>N/A</v>
      </c>
      <c r="G228" s="36">
        <v>0</v>
      </c>
      <c r="H228" s="44" t="str">
        <f t="shared" si="34"/>
        <v>N/A</v>
      </c>
      <c r="I228" s="12">
        <v>-100</v>
      </c>
      <c r="J228" s="12" t="s">
        <v>1745</v>
      </c>
      <c r="K228" s="45" t="s">
        <v>736</v>
      </c>
      <c r="L228" s="9" t="str">
        <f t="shared" si="35"/>
        <v>N/A</v>
      </c>
    </row>
    <row r="229" spans="1:12" ht="25" x14ac:dyDescent="0.25">
      <c r="A229" s="46" t="s">
        <v>1375</v>
      </c>
      <c r="B229" s="35" t="s">
        <v>213</v>
      </c>
      <c r="C229" s="47">
        <v>124</v>
      </c>
      <c r="D229" s="44" t="str">
        <f t="shared" si="32"/>
        <v>N/A</v>
      </c>
      <c r="E229" s="47" t="s">
        <v>1745</v>
      </c>
      <c r="F229" s="44" t="str">
        <f t="shared" si="33"/>
        <v>N/A</v>
      </c>
      <c r="G229" s="47" t="s">
        <v>1745</v>
      </c>
      <c r="H229" s="44" t="str">
        <f t="shared" si="34"/>
        <v>N/A</v>
      </c>
      <c r="I229" s="12" t="s">
        <v>1745</v>
      </c>
      <c r="J229" s="12" t="s">
        <v>1745</v>
      </c>
      <c r="K229" s="45" t="s">
        <v>736</v>
      </c>
      <c r="L229" s="9" t="str">
        <f t="shared" si="35"/>
        <v>N/A</v>
      </c>
    </row>
    <row r="230" spans="1:12" x14ac:dyDescent="0.25">
      <c r="A230" s="4" t="s">
        <v>1376</v>
      </c>
      <c r="B230" s="35" t="s">
        <v>213</v>
      </c>
      <c r="C230" s="52">
        <v>248</v>
      </c>
      <c r="D230" s="44" t="str">
        <f t="shared" ref="D230:D253" si="36">IF($B230="N/A","N/A",IF(C230&gt;10,"No",IF(C230&lt;-10,"No","Yes")))</f>
        <v>N/A</v>
      </c>
      <c r="E230" s="52" t="s">
        <v>1745</v>
      </c>
      <c r="F230" s="44" t="str">
        <f t="shared" ref="F230:F253" si="37">IF($B230="N/A","N/A",IF(E230&gt;10,"No",IF(E230&lt;-10,"No","Yes")))</f>
        <v>N/A</v>
      </c>
      <c r="G230" s="52" t="s">
        <v>1745</v>
      </c>
      <c r="H230" s="44" t="str">
        <f t="shared" ref="H230:H253" si="38">IF($B230="N/A","N/A",IF(G230&gt;10,"No",IF(G230&lt;-10,"No","Yes")))</f>
        <v>N/A</v>
      </c>
      <c r="I230" s="12" t="s">
        <v>1745</v>
      </c>
      <c r="J230" s="12" t="s">
        <v>1745</v>
      </c>
      <c r="K230" s="45" t="s">
        <v>736</v>
      </c>
      <c r="L230" s="9" t="str">
        <f t="shared" ref="L230:L253" si="39">IF(J230="Div by 0", "N/A", IF(K230="N/A","N/A", IF(J230&gt;VALUE(MID(K230,1,2)), "No", IF(J230&lt;-1*VALUE(MID(K230,1,2)), "No", "Yes"))))</f>
        <v>N/A</v>
      </c>
    </row>
    <row r="231" spans="1:12" x14ac:dyDescent="0.25">
      <c r="A231" s="4" t="s">
        <v>1553</v>
      </c>
      <c r="B231" s="35" t="s">
        <v>213</v>
      </c>
      <c r="C231" s="50">
        <v>11</v>
      </c>
      <c r="D231" s="50" t="str">
        <f t="shared" si="36"/>
        <v>N/A</v>
      </c>
      <c r="E231" s="50" t="s">
        <v>1745</v>
      </c>
      <c r="F231" s="50" t="str">
        <f t="shared" si="37"/>
        <v>N/A</v>
      </c>
      <c r="G231" s="50" t="s">
        <v>1745</v>
      </c>
      <c r="H231" s="44" t="str">
        <f t="shared" si="38"/>
        <v>N/A</v>
      </c>
      <c r="I231" s="12" t="s">
        <v>1745</v>
      </c>
      <c r="J231" s="12" t="s">
        <v>1745</v>
      </c>
      <c r="K231" s="45" t="s">
        <v>736</v>
      </c>
      <c r="L231" s="9" t="str">
        <f t="shared" si="39"/>
        <v>N/A</v>
      </c>
    </row>
    <row r="232" spans="1:12" x14ac:dyDescent="0.25">
      <c r="A232" s="4" t="s">
        <v>1554</v>
      </c>
      <c r="B232" s="35" t="s">
        <v>213</v>
      </c>
      <c r="C232" s="52">
        <v>124</v>
      </c>
      <c r="D232" s="44" t="str">
        <f t="shared" si="36"/>
        <v>N/A</v>
      </c>
      <c r="E232" s="52" t="s">
        <v>1745</v>
      </c>
      <c r="F232" s="44" t="str">
        <f t="shared" si="37"/>
        <v>N/A</v>
      </c>
      <c r="G232" s="52" t="s">
        <v>1745</v>
      </c>
      <c r="H232" s="44" t="str">
        <f t="shared" si="38"/>
        <v>N/A</v>
      </c>
      <c r="I232" s="12" t="s">
        <v>1745</v>
      </c>
      <c r="J232" s="12" t="s">
        <v>1745</v>
      </c>
      <c r="K232" s="45" t="s">
        <v>736</v>
      </c>
      <c r="L232" s="9" t="str">
        <f t="shared" si="39"/>
        <v>N/A</v>
      </c>
    </row>
    <row r="233" spans="1:12" x14ac:dyDescent="0.25">
      <c r="A233" s="53" t="s">
        <v>1555</v>
      </c>
      <c r="B233" s="35" t="s">
        <v>213</v>
      </c>
      <c r="C233" s="52" t="s">
        <v>1745</v>
      </c>
      <c r="D233" s="44" t="str">
        <f t="shared" si="36"/>
        <v>N/A</v>
      </c>
      <c r="E233" s="52" t="s">
        <v>1745</v>
      </c>
      <c r="F233" s="44" t="str">
        <f t="shared" si="37"/>
        <v>N/A</v>
      </c>
      <c r="G233" s="52" t="s">
        <v>1745</v>
      </c>
      <c r="H233" s="44" t="str">
        <f t="shared" si="38"/>
        <v>N/A</v>
      </c>
      <c r="I233" s="12" t="s">
        <v>1745</v>
      </c>
      <c r="J233" s="12" t="s">
        <v>1745</v>
      </c>
      <c r="K233" s="45" t="s">
        <v>736</v>
      </c>
      <c r="L233" s="9" t="str">
        <f t="shared" si="39"/>
        <v>N/A</v>
      </c>
    </row>
    <row r="234" spans="1:12" x14ac:dyDescent="0.25">
      <c r="A234" s="53" t="s">
        <v>1556</v>
      </c>
      <c r="B234" s="35" t="s">
        <v>213</v>
      </c>
      <c r="C234" s="52" t="s">
        <v>1745</v>
      </c>
      <c r="D234" s="44" t="str">
        <f t="shared" si="36"/>
        <v>N/A</v>
      </c>
      <c r="E234" s="52" t="s">
        <v>1745</v>
      </c>
      <c r="F234" s="44" t="str">
        <f t="shared" si="37"/>
        <v>N/A</v>
      </c>
      <c r="G234" s="52" t="s">
        <v>1745</v>
      </c>
      <c r="H234" s="44" t="str">
        <f t="shared" si="38"/>
        <v>N/A</v>
      </c>
      <c r="I234" s="12" t="s">
        <v>1745</v>
      </c>
      <c r="J234" s="12" t="s">
        <v>1745</v>
      </c>
      <c r="K234" s="45" t="s">
        <v>736</v>
      </c>
      <c r="L234" s="9" t="str">
        <f t="shared" si="39"/>
        <v>N/A</v>
      </c>
    </row>
    <row r="235" spans="1:12" x14ac:dyDescent="0.25">
      <c r="A235" s="53" t="s">
        <v>1557</v>
      </c>
      <c r="B235" s="35" t="s">
        <v>213</v>
      </c>
      <c r="C235" s="52">
        <v>124</v>
      </c>
      <c r="D235" s="44" t="str">
        <f t="shared" si="36"/>
        <v>N/A</v>
      </c>
      <c r="E235" s="52" t="s">
        <v>1745</v>
      </c>
      <c r="F235" s="44" t="str">
        <f t="shared" si="37"/>
        <v>N/A</v>
      </c>
      <c r="G235" s="52" t="s">
        <v>1745</v>
      </c>
      <c r="H235" s="44" t="str">
        <f t="shared" si="38"/>
        <v>N/A</v>
      </c>
      <c r="I235" s="12" t="s">
        <v>1745</v>
      </c>
      <c r="J235" s="12" t="s">
        <v>1745</v>
      </c>
      <c r="K235" s="45" t="s">
        <v>736</v>
      </c>
      <c r="L235" s="9" t="str">
        <f t="shared" si="39"/>
        <v>N/A</v>
      </c>
    </row>
    <row r="236" spans="1:12" x14ac:dyDescent="0.25">
      <c r="A236" s="53" t="s">
        <v>1558</v>
      </c>
      <c r="B236" s="35" t="s">
        <v>213</v>
      </c>
      <c r="C236" s="52" t="s">
        <v>1745</v>
      </c>
      <c r="D236" s="44" t="str">
        <f t="shared" si="36"/>
        <v>N/A</v>
      </c>
      <c r="E236" s="52" t="s">
        <v>1745</v>
      </c>
      <c r="F236" s="44" t="str">
        <f t="shared" si="37"/>
        <v>N/A</v>
      </c>
      <c r="G236" s="52" t="s">
        <v>1745</v>
      </c>
      <c r="H236" s="44" t="str">
        <f t="shared" si="38"/>
        <v>N/A</v>
      </c>
      <c r="I236" s="12" t="s">
        <v>1745</v>
      </c>
      <c r="J236" s="12" t="s">
        <v>1745</v>
      </c>
      <c r="K236" s="45" t="s">
        <v>736</v>
      </c>
      <c r="L236" s="9" t="str">
        <f t="shared" si="39"/>
        <v>N/A</v>
      </c>
    </row>
    <row r="237" spans="1:12" x14ac:dyDescent="0.25">
      <c r="A237" s="46" t="s">
        <v>1559</v>
      </c>
      <c r="B237" s="35" t="s">
        <v>213</v>
      </c>
      <c r="C237" s="44">
        <v>3.2216494800000002E-2</v>
      </c>
      <c r="D237" s="44" t="str">
        <f t="shared" si="36"/>
        <v>N/A</v>
      </c>
      <c r="E237" s="44">
        <v>0</v>
      </c>
      <c r="F237" s="44" t="str">
        <f t="shared" si="37"/>
        <v>N/A</v>
      </c>
      <c r="G237" s="44">
        <v>0</v>
      </c>
      <c r="H237" s="44" t="str">
        <f t="shared" si="38"/>
        <v>N/A</v>
      </c>
      <c r="I237" s="12">
        <v>-100</v>
      </c>
      <c r="J237" s="12" t="s">
        <v>1745</v>
      </c>
      <c r="K237" s="45" t="s">
        <v>736</v>
      </c>
      <c r="L237" s="9" t="str">
        <f t="shared" si="39"/>
        <v>N/A</v>
      </c>
    </row>
    <row r="238" spans="1:12" x14ac:dyDescent="0.25">
      <c r="A238" s="51" t="s">
        <v>1560</v>
      </c>
      <c r="B238" s="35" t="s">
        <v>213</v>
      </c>
      <c r="C238" s="44">
        <v>0</v>
      </c>
      <c r="D238" s="44" t="str">
        <f t="shared" si="36"/>
        <v>N/A</v>
      </c>
      <c r="E238" s="44">
        <v>0</v>
      </c>
      <c r="F238" s="44" t="str">
        <f t="shared" si="37"/>
        <v>N/A</v>
      </c>
      <c r="G238" s="44">
        <v>0</v>
      </c>
      <c r="H238" s="44" t="str">
        <f t="shared" si="38"/>
        <v>N/A</v>
      </c>
      <c r="I238" s="12" t="s">
        <v>1745</v>
      </c>
      <c r="J238" s="12" t="s">
        <v>1745</v>
      </c>
      <c r="K238" s="45" t="s">
        <v>736</v>
      </c>
      <c r="L238" s="9" t="str">
        <f t="shared" si="39"/>
        <v>N/A</v>
      </c>
    </row>
    <row r="239" spans="1:12" x14ac:dyDescent="0.25">
      <c r="A239" s="51" t="s">
        <v>1561</v>
      </c>
      <c r="B239" s="35" t="s">
        <v>213</v>
      </c>
      <c r="C239" s="44">
        <v>0</v>
      </c>
      <c r="D239" s="44" t="str">
        <f t="shared" si="36"/>
        <v>N/A</v>
      </c>
      <c r="E239" s="44">
        <v>0</v>
      </c>
      <c r="F239" s="44" t="str">
        <f t="shared" si="37"/>
        <v>N/A</v>
      </c>
      <c r="G239" s="44">
        <v>0</v>
      </c>
      <c r="H239" s="44" t="str">
        <f t="shared" si="38"/>
        <v>N/A</v>
      </c>
      <c r="I239" s="12" t="s">
        <v>1745</v>
      </c>
      <c r="J239" s="12" t="s">
        <v>1745</v>
      </c>
      <c r="K239" s="45" t="s">
        <v>736</v>
      </c>
      <c r="L239" s="9" t="str">
        <f t="shared" si="39"/>
        <v>N/A</v>
      </c>
    </row>
    <row r="240" spans="1:12" x14ac:dyDescent="0.25">
      <c r="A240" s="51" t="s">
        <v>1562</v>
      </c>
      <c r="B240" s="35" t="s">
        <v>213</v>
      </c>
      <c r="C240" s="44">
        <v>9.5192765299999996E-2</v>
      </c>
      <c r="D240" s="44" t="str">
        <f t="shared" si="36"/>
        <v>N/A</v>
      </c>
      <c r="E240" s="44">
        <v>0</v>
      </c>
      <c r="F240" s="44" t="str">
        <f t="shared" si="37"/>
        <v>N/A</v>
      </c>
      <c r="G240" s="44">
        <v>0</v>
      </c>
      <c r="H240" s="44" t="str">
        <f t="shared" si="38"/>
        <v>N/A</v>
      </c>
      <c r="I240" s="12">
        <v>-100</v>
      </c>
      <c r="J240" s="12" t="s">
        <v>1745</v>
      </c>
      <c r="K240" s="45" t="s">
        <v>736</v>
      </c>
      <c r="L240" s="9" t="str">
        <f t="shared" si="39"/>
        <v>N/A</v>
      </c>
    </row>
    <row r="241" spans="1:12" x14ac:dyDescent="0.25">
      <c r="A241" s="51" t="s">
        <v>1563</v>
      </c>
      <c r="B241" s="35" t="s">
        <v>213</v>
      </c>
      <c r="C241" s="44">
        <v>0</v>
      </c>
      <c r="D241" s="44" t="str">
        <f t="shared" si="36"/>
        <v>N/A</v>
      </c>
      <c r="E241" s="44">
        <v>0</v>
      </c>
      <c r="F241" s="44" t="str">
        <f t="shared" si="37"/>
        <v>N/A</v>
      </c>
      <c r="G241" s="44">
        <v>0</v>
      </c>
      <c r="H241" s="44" t="str">
        <f t="shared" si="38"/>
        <v>N/A</v>
      </c>
      <c r="I241" s="12" t="s">
        <v>1745</v>
      </c>
      <c r="J241" s="12" t="s">
        <v>1745</v>
      </c>
      <c r="K241" s="45" t="s">
        <v>736</v>
      </c>
      <c r="L241" s="9" t="str">
        <f t="shared" si="39"/>
        <v>N/A</v>
      </c>
    </row>
    <row r="242" spans="1:12" x14ac:dyDescent="0.25">
      <c r="A242" s="4" t="s">
        <v>1388</v>
      </c>
      <c r="B242" s="35" t="s">
        <v>213</v>
      </c>
      <c r="C242" s="52">
        <v>248</v>
      </c>
      <c r="D242" s="44" t="str">
        <f t="shared" si="36"/>
        <v>N/A</v>
      </c>
      <c r="E242" s="52" t="s">
        <v>1745</v>
      </c>
      <c r="F242" s="44" t="str">
        <f t="shared" si="37"/>
        <v>N/A</v>
      </c>
      <c r="G242" s="52" t="s">
        <v>1745</v>
      </c>
      <c r="H242" s="44" t="str">
        <f t="shared" si="38"/>
        <v>N/A</v>
      </c>
      <c r="I242" s="12" t="s">
        <v>1745</v>
      </c>
      <c r="J242" s="12" t="s">
        <v>1745</v>
      </c>
      <c r="K242" s="45" t="s">
        <v>736</v>
      </c>
      <c r="L242" s="9" t="str">
        <f t="shared" si="39"/>
        <v>N/A</v>
      </c>
    </row>
    <row r="243" spans="1:12" x14ac:dyDescent="0.25">
      <c r="A243" s="4" t="s">
        <v>1564</v>
      </c>
      <c r="B243" s="35" t="s">
        <v>213</v>
      </c>
      <c r="C243" s="50">
        <v>11</v>
      </c>
      <c r="D243" s="50" t="str">
        <f t="shared" si="36"/>
        <v>N/A</v>
      </c>
      <c r="E243" s="50" t="s">
        <v>1745</v>
      </c>
      <c r="F243" s="50" t="str">
        <f t="shared" si="37"/>
        <v>N/A</v>
      </c>
      <c r="G243" s="50" t="s">
        <v>1745</v>
      </c>
      <c r="H243" s="44" t="str">
        <f t="shared" si="38"/>
        <v>N/A</v>
      </c>
      <c r="I243" s="12" t="s">
        <v>1745</v>
      </c>
      <c r="J243" s="12" t="s">
        <v>1745</v>
      </c>
      <c r="K243" s="45" t="s">
        <v>736</v>
      </c>
      <c r="L243" s="9" t="str">
        <f t="shared" si="39"/>
        <v>N/A</v>
      </c>
    </row>
    <row r="244" spans="1:12" ht="25" x14ac:dyDescent="0.25">
      <c r="A244" s="4" t="s">
        <v>1565</v>
      </c>
      <c r="B244" s="35" t="s">
        <v>213</v>
      </c>
      <c r="C244" s="52">
        <v>124</v>
      </c>
      <c r="D244" s="44" t="str">
        <f t="shared" si="36"/>
        <v>N/A</v>
      </c>
      <c r="E244" s="52" t="s">
        <v>1745</v>
      </c>
      <c r="F244" s="44" t="str">
        <f t="shared" si="37"/>
        <v>N/A</v>
      </c>
      <c r="G244" s="52" t="s">
        <v>1745</v>
      </c>
      <c r="H244" s="44" t="str">
        <f t="shared" si="38"/>
        <v>N/A</v>
      </c>
      <c r="I244" s="12" t="s">
        <v>1745</v>
      </c>
      <c r="J244" s="12" t="s">
        <v>1745</v>
      </c>
      <c r="K244" s="45" t="s">
        <v>736</v>
      </c>
      <c r="L244" s="9" t="str">
        <f t="shared" si="39"/>
        <v>N/A</v>
      </c>
    </row>
    <row r="245" spans="1:12" ht="25" x14ac:dyDescent="0.25">
      <c r="A245" s="53" t="s">
        <v>1566</v>
      </c>
      <c r="B245" s="35" t="s">
        <v>213</v>
      </c>
      <c r="C245" s="52" t="s">
        <v>1745</v>
      </c>
      <c r="D245" s="44" t="str">
        <f t="shared" si="36"/>
        <v>N/A</v>
      </c>
      <c r="E245" s="52" t="s">
        <v>1745</v>
      </c>
      <c r="F245" s="44" t="str">
        <f t="shared" si="37"/>
        <v>N/A</v>
      </c>
      <c r="G245" s="52" t="s">
        <v>1745</v>
      </c>
      <c r="H245" s="44" t="str">
        <f t="shared" si="38"/>
        <v>N/A</v>
      </c>
      <c r="I245" s="12" t="s">
        <v>1745</v>
      </c>
      <c r="J245" s="12" t="s">
        <v>1745</v>
      </c>
      <c r="K245" s="45" t="s">
        <v>736</v>
      </c>
      <c r="L245" s="9" t="str">
        <f t="shared" si="39"/>
        <v>N/A</v>
      </c>
    </row>
    <row r="246" spans="1:12" ht="25" x14ac:dyDescent="0.25">
      <c r="A246" s="53" t="s">
        <v>1567</v>
      </c>
      <c r="B246" s="35" t="s">
        <v>213</v>
      </c>
      <c r="C246" s="52" t="s">
        <v>1745</v>
      </c>
      <c r="D246" s="44" t="str">
        <f t="shared" si="36"/>
        <v>N/A</v>
      </c>
      <c r="E246" s="52" t="s">
        <v>1745</v>
      </c>
      <c r="F246" s="44" t="str">
        <f t="shared" si="37"/>
        <v>N/A</v>
      </c>
      <c r="G246" s="52" t="s">
        <v>1745</v>
      </c>
      <c r="H246" s="44" t="str">
        <f t="shared" si="38"/>
        <v>N/A</v>
      </c>
      <c r="I246" s="12" t="s">
        <v>1745</v>
      </c>
      <c r="J246" s="12" t="s">
        <v>1745</v>
      </c>
      <c r="K246" s="45" t="s">
        <v>736</v>
      </c>
      <c r="L246" s="9" t="str">
        <f t="shared" si="39"/>
        <v>N/A</v>
      </c>
    </row>
    <row r="247" spans="1:12" ht="25" x14ac:dyDescent="0.25">
      <c r="A247" s="53" t="s">
        <v>1568</v>
      </c>
      <c r="B247" s="35" t="s">
        <v>213</v>
      </c>
      <c r="C247" s="52">
        <v>124</v>
      </c>
      <c r="D247" s="44" t="str">
        <f t="shared" si="36"/>
        <v>N/A</v>
      </c>
      <c r="E247" s="52" t="s">
        <v>1745</v>
      </c>
      <c r="F247" s="44" t="str">
        <f t="shared" si="37"/>
        <v>N/A</v>
      </c>
      <c r="G247" s="52" t="s">
        <v>1745</v>
      </c>
      <c r="H247" s="44" t="str">
        <f t="shared" si="38"/>
        <v>N/A</v>
      </c>
      <c r="I247" s="12" t="s">
        <v>1745</v>
      </c>
      <c r="J247" s="12" t="s">
        <v>1745</v>
      </c>
      <c r="K247" s="45" t="s">
        <v>736</v>
      </c>
      <c r="L247" s="9" t="str">
        <f t="shared" si="39"/>
        <v>N/A</v>
      </c>
    </row>
    <row r="248" spans="1:12" ht="25" x14ac:dyDescent="0.25">
      <c r="A248" s="53" t="s">
        <v>1569</v>
      </c>
      <c r="B248" s="35" t="s">
        <v>213</v>
      </c>
      <c r="C248" s="52" t="s">
        <v>1745</v>
      </c>
      <c r="D248" s="44" t="str">
        <f t="shared" si="36"/>
        <v>N/A</v>
      </c>
      <c r="E248" s="52" t="s">
        <v>1745</v>
      </c>
      <c r="F248" s="44" t="str">
        <f t="shared" si="37"/>
        <v>N/A</v>
      </c>
      <c r="G248" s="52" t="s">
        <v>1745</v>
      </c>
      <c r="H248" s="44" t="str">
        <f t="shared" si="38"/>
        <v>N/A</v>
      </c>
      <c r="I248" s="12" t="s">
        <v>1745</v>
      </c>
      <c r="J248" s="12" t="s">
        <v>1745</v>
      </c>
      <c r="K248" s="45" t="s">
        <v>736</v>
      </c>
      <c r="L248" s="9" t="str">
        <f t="shared" si="39"/>
        <v>N/A</v>
      </c>
    </row>
    <row r="249" spans="1:12" ht="25" x14ac:dyDescent="0.25">
      <c r="A249" s="46" t="s">
        <v>1570</v>
      </c>
      <c r="B249" s="35" t="s">
        <v>213</v>
      </c>
      <c r="C249" s="44">
        <v>3.2216494800000002E-2</v>
      </c>
      <c r="D249" s="44" t="str">
        <f t="shared" si="36"/>
        <v>N/A</v>
      </c>
      <c r="E249" s="44">
        <v>0</v>
      </c>
      <c r="F249" s="44" t="str">
        <f t="shared" si="37"/>
        <v>N/A</v>
      </c>
      <c r="G249" s="44">
        <v>0</v>
      </c>
      <c r="H249" s="44" t="str">
        <f t="shared" si="38"/>
        <v>N/A</v>
      </c>
      <c r="I249" s="12">
        <v>-100</v>
      </c>
      <c r="J249" s="12" t="s">
        <v>1745</v>
      </c>
      <c r="K249" s="45" t="s">
        <v>736</v>
      </c>
      <c r="L249" s="9" t="str">
        <f t="shared" si="39"/>
        <v>N/A</v>
      </c>
    </row>
    <row r="250" spans="1:12" ht="25" x14ac:dyDescent="0.25">
      <c r="A250" s="51" t="s">
        <v>1571</v>
      </c>
      <c r="B250" s="35" t="s">
        <v>213</v>
      </c>
      <c r="C250" s="44">
        <v>0</v>
      </c>
      <c r="D250" s="44" t="str">
        <f t="shared" si="36"/>
        <v>N/A</v>
      </c>
      <c r="E250" s="44">
        <v>0</v>
      </c>
      <c r="F250" s="44" t="str">
        <f t="shared" si="37"/>
        <v>N/A</v>
      </c>
      <c r="G250" s="44">
        <v>0</v>
      </c>
      <c r="H250" s="44" t="str">
        <f t="shared" si="38"/>
        <v>N/A</v>
      </c>
      <c r="I250" s="12" t="s">
        <v>1745</v>
      </c>
      <c r="J250" s="12" t="s">
        <v>1745</v>
      </c>
      <c r="K250" s="45" t="s">
        <v>736</v>
      </c>
      <c r="L250" s="9" t="str">
        <f t="shared" si="39"/>
        <v>N/A</v>
      </c>
    </row>
    <row r="251" spans="1:12" ht="25" x14ac:dyDescent="0.25">
      <c r="A251" s="51" t="s">
        <v>1572</v>
      </c>
      <c r="B251" s="35" t="s">
        <v>213</v>
      </c>
      <c r="C251" s="44">
        <v>0</v>
      </c>
      <c r="D251" s="44" t="str">
        <f t="shared" si="36"/>
        <v>N/A</v>
      </c>
      <c r="E251" s="44">
        <v>0</v>
      </c>
      <c r="F251" s="44" t="str">
        <f t="shared" si="37"/>
        <v>N/A</v>
      </c>
      <c r="G251" s="44">
        <v>0</v>
      </c>
      <c r="H251" s="44" t="str">
        <f t="shared" si="38"/>
        <v>N/A</v>
      </c>
      <c r="I251" s="12" t="s">
        <v>1745</v>
      </c>
      <c r="J251" s="12" t="s">
        <v>1745</v>
      </c>
      <c r="K251" s="45" t="s">
        <v>736</v>
      </c>
      <c r="L251" s="9" t="str">
        <f t="shared" si="39"/>
        <v>N/A</v>
      </c>
    </row>
    <row r="252" spans="1:12" ht="25" x14ac:dyDescent="0.25">
      <c r="A252" s="51" t="s">
        <v>1573</v>
      </c>
      <c r="B252" s="35" t="s">
        <v>213</v>
      </c>
      <c r="C252" s="44">
        <v>9.5192765299999996E-2</v>
      </c>
      <c r="D252" s="44" t="str">
        <f t="shared" si="36"/>
        <v>N/A</v>
      </c>
      <c r="E252" s="44">
        <v>0</v>
      </c>
      <c r="F252" s="44" t="str">
        <f t="shared" si="37"/>
        <v>N/A</v>
      </c>
      <c r="G252" s="44">
        <v>0</v>
      </c>
      <c r="H252" s="44" t="str">
        <f t="shared" si="38"/>
        <v>N/A</v>
      </c>
      <c r="I252" s="12">
        <v>-100</v>
      </c>
      <c r="J252" s="12" t="s">
        <v>1745</v>
      </c>
      <c r="K252" s="45" t="s">
        <v>736</v>
      </c>
      <c r="L252" s="9" t="str">
        <f t="shared" si="39"/>
        <v>N/A</v>
      </c>
    </row>
    <row r="253" spans="1:12" ht="25" x14ac:dyDescent="0.25">
      <c r="A253" s="51" t="s">
        <v>1574</v>
      </c>
      <c r="B253" s="35" t="s">
        <v>213</v>
      </c>
      <c r="C253" s="44">
        <v>0</v>
      </c>
      <c r="D253" s="44" t="str">
        <f t="shared" si="36"/>
        <v>N/A</v>
      </c>
      <c r="E253" s="44">
        <v>0</v>
      </c>
      <c r="F253" s="44" t="str">
        <f t="shared" si="37"/>
        <v>N/A</v>
      </c>
      <c r="G253" s="44">
        <v>0</v>
      </c>
      <c r="H253" s="44" t="str">
        <f t="shared" si="38"/>
        <v>N/A</v>
      </c>
      <c r="I253" s="12" t="s">
        <v>1745</v>
      </c>
      <c r="J253" s="12" t="s">
        <v>1745</v>
      </c>
      <c r="K253" s="45" t="s">
        <v>736</v>
      </c>
      <c r="L253" s="9" t="str">
        <f t="shared" si="39"/>
        <v>N/A</v>
      </c>
    </row>
    <row r="254" spans="1:12" x14ac:dyDescent="0.25">
      <c r="A254" s="166" t="s">
        <v>1633</v>
      </c>
      <c r="B254" s="167"/>
      <c r="C254" s="167"/>
      <c r="D254" s="167"/>
      <c r="E254" s="167"/>
      <c r="F254" s="167"/>
      <c r="G254" s="167"/>
      <c r="H254" s="167"/>
      <c r="I254" s="167"/>
      <c r="J254" s="167"/>
      <c r="K254" s="167"/>
      <c r="L254" s="168"/>
    </row>
    <row r="255" spans="1:12" x14ac:dyDescent="0.25">
      <c r="A255" s="156" t="s">
        <v>1631</v>
      </c>
      <c r="B255" s="157"/>
      <c r="C255" s="157"/>
      <c r="D255" s="157"/>
      <c r="E255" s="157"/>
      <c r="F255" s="157"/>
      <c r="G255" s="157"/>
      <c r="H255" s="157"/>
      <c r="I255" s="157"/>
      <c r="J255" s="157"/>
      <c r="K255" s="157"/>
      <c r="L255" s="158"/>
    </row>
    <row r="256" spans="1:12" s="21" customFormat="1" x14ac:dyDescent="0.25">
      <c r="A256" s="159" t="s">
        <v>1732</v>
      </c>
      <c r="B256" s="159"/>
      <c r="C256" s="159"/>
      <c r="D256" s="159"/>
      <c r="E256" s="159"/>
      <c r="F256" s="159"/>
      <c r="G256" s="159"/>
      <c r="H256" s="159"/>
      <c r="I256" s="159"/>
      <c r="J256" s="159"/>
      <c r="K256" s="159"/>
      <c r="L256" s="160"/>
    </row>
    <row r="257" spans="1:1" x14ac:dyDescent="0.25">
      <c r="A257" s="54"/>
    </row>
    <row r="258" spans="1:1" x14ac:dyDescent="0.25">
      <c r="A258" s="2"/>
    </row>
    <row r="259" spans="1:1" x14ac:dyDescent="0.25">
      <c r="A259" s="2"/>
    </row>
    <row r="260" spans="1:1" x14ac:dyDescent="0.25">
      <c r="A260" s="54"/>
    </row>
    <row r="261" spans="1:1" x14ac:dyDescent="0.25">
      <c r="A261" s="54"/>
    </row>
    <row r="262" spans="1:1" x14ac:dyDescent="0.25">
      <c r="A262" s="54"/>
    </row>
    <row r="263" spans="1:1" x14ac:dyDescent="0.25">
      <c r="A263" s="54"/>
    </row>
    <row r="264" spans="1:1" x14ac:dyDescent="0.25">
      <c r="A264" s="54"/>
    </row>
    <row r="265" spans="1:1" x14ac:dyDescent="0.25">
      <c r="A265" s="54"/>
    </row>
    <row r="266" spans="1:1" x14ac:dyDescent="0.25">
      <c r="A266" s="54"/>
    </row>
    <row r="267" spans="1:1" x14ac:dyDescent="0.25">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sqref="A1:K1"/>
    </sheetView>
  </sheetViews>
  <sheetFormatPr defaultColWidth="9.1796875" defaultRowHeight="12.5" x14ac:dyDescent="0.25"/>
  <cols>
    <col min="1" max="1" width="77.26953125" style="38" customWidth="1"/>
    <col min="2" max="2" width="9.453125" style="21"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21"/>
  </cols>
  <sheetData>
    <row r="1" spans="1:11" s="20" customFormat="1" ht="18.75" customHeight="1" x14ac:dyDescent="0.25">
      <c r="A1" s="147" t="s">
        <v>1729</v>
      </c>
      <c r="B1" s="148"/>
      <c r="C1" s="148"/>
      <c r="D1" s="148"/>
      <c r="E1" s="148"/>
      <c r="F1" s="148"/>
      <c r="G1" s="148"/>
      <c r="H1" s="148"/>
      <c r="I1" s="148"/>
      <c r="J1" s="148"/>
      <c r="K1" s="149"/>
    </row>
    <row r="2" spans="1:11" ht="13" x14ac:dyDescent="0.3">
      <c r="A2" s="153" t="s">
        <v>1576</v>
      </c>
      <c r="B2" s="154"/>
      <c r="C2" s="154"/>
      <c r="D2" s="154"/>
      <c r="E2" s="154"/>
      <c r="F2" s="154"/>
      <c r="G2" s="154"/>
      <c r="H2" s="154"/>
      <c r="I2" s="154"/>
      <c r="J2" s="154"/>
      <c r="K2" s="155"/>
    </row>
    <row r="3" spans="1:11" ht="13" x14ac:dyDescent="0.3">
      <c r="A3" s="153" t="s">
        <v>1744</v>
      </c>
      <c r="B3" s="161"/>
      <c r="C3" s="161"/>
      <c r="D3" s="161"/>
      <c r="E3" s="161"/>
      <c r="F3" s="161"/>
      <c r="G3" s="161"/>
      <c r="H3" s="161"/>
      <c r="I3" s="161"/>
      <c r="J3" s="161"/>
      <c r="K3" s="162"/>
    </row>
    <row r="4" spans="1:11" ht="13" x14ac:dyDescent="0.3">
      <c r="A4" s="150" t="s">
        <v>648</v>
      </c>
      <c r="B4" s="151"/>
      <c r="C4" s="151"/>
      <c r="D4" s="151"/>
      <c r="E4" s="151"/>
      <c r="F4" s="151"/>
      <c r="G4" s="151"/>
      <c r="H4" s="151"/>
      <c r="I4" s="151"/>
      <c r="J4" s="151"/>
      <c r="K4" s="152"/>
    </row>
    <row r="5" spans="1:11" s="25" customFormat="1" ht="52" x14ac:dyDescent="0.3">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26348</v>
      </c>
      <c r="D7" s="32" t="str">
        <f>IF($B7="N/A","N/A",IF(C7&gt;15,"No",IF(C7&lt;-15,"No","Yes")))</f>
        <v>N/A</v>
      </c>
      <c r="E7" s="31">
        <v>25304</v>
      </c>
      <c r="F7" s="32" t="str">
        <f>IF($B7="N/A","N/A",IF(E7&gt;15,"No",IF(E7&lt;-15,"No","Yes")))</f>
        <v>N/A</v>
      </c>
      <c r="G7" s="31">
        <v>28905</v>
      </c>
      <c r="H7" s="32" t="str">
        <f>IF($B7="N/A","N/A",IF(G7&gt;15,"No",IF(G7&lt;-15,"No","Yes")))</f>
        <v>N/A</v>
      </c>
      <c r="I7" s="33">
        <v>-3.96</v>
      </c>
      <c r="J7" s="33">
        <v>14.23</v>
      </c>
      <c r="K7" s="32" t="str">
        <f t="shared" ref="K7:K24" si="0">IF(J7="Div by 0", "N/A", IF(J7="N/A","N/A", IF(J7&gt;30, "No", IF(J7&lt;-30, "No", "Yes"))))</f>
        <v>Yes</v>
      </c>
    </row>
    <row r="8" spans="1:11" x14ac:dyDescent="0.25">
      <c r="A8" s="26" t="s">
        <v>361</v>
      </c>
      <c r="B8" s="30" t="s">
        <v>213</v>
      </c>
      <c r="C8" s="34">
        <v>13.283740700999999</v>
      </c>
      <c r="D8" s="32" t="str">
        <f>IF($B8="N/A","N/A",IF(C8&gt;15,"No",IF(C8&lt;-15,"No","Yes")))</f>
        <v>N/A</v>
      </c>
      <c r="E8" s="34">
        <v>6.8526715143999999</v>
      </c>
      <c r="F8" s="32" t="str">
        <f>IF($B8="N/A","N/A",IF(E8&gt;15,"No",IF(E8&lt;-15,"No","Yes")))</f>
        <v>N/A</v>
      </c>
      <c r="G8" s="34">
        <v>1.0655595918</v>
      </c>
      <c r="H8" s="32" t="str">
        <f>IF($B8="N/A","N/A",IF(G8&gt;15,"No",IF(G8&lt;-15,"No","Yes")))</f>
        <v>N/A</v>
      </c>
      <c r="I8" s="33">
        <v>-48.4</v>
      </c>
      <c r="J8" s="33">
        <v>-84.5</v>
      </c>
      <c r="K8" s="32" t="str">
        <f t="shared" si="0"/>
        <v>No</v>
      </c>
    </row>
    <row r="9" spans="1:11" x14ac:dyDescent="0.25">
      <c r="A9" s="26" t="s">
        <v>302</v>
      </c>
      <c r="B9" s="35" t="s">
        <v>213</v>
      </c>
      <c r="C9" s="9">
        <v>86.716259299000001</v>
      </c>
      <c r="D9" s="9" t="str">
        <f>IF($B9="N/A","N/A",IF(C9&gt;15,"No",IF(C9&lt;-15,"No","Yes")))</f>
        <v>N/A</v>
      </c>
      <c r="E9" s="9">
        <v>93.147328486000006</v>
      </c>
      <c r="F9" s="9" t="str">
        <f>IF($B9="N/A","N/A",IF(E9&gt;15,"No",IF(E9&lt;-15,"No","Yes")))</f>
        <v>N/A</v>
      </c>
      <c r="G9" s="9">
        <v>98.934440408</v>
      </c>
      <c r="H9" s="9" t="str">
        <f>IF($B9="N/A","N/A",IF(G9&gt;15,"No",IF(G9&lt;-15,"No","Yes")))</f>
        <v>N/A</v>
      </c>
      <c r="I9" s="10">
        <v>7.4160000000000004</v>
      </c>
      <c r="J9" s="10">
        <v>6.2130000000000001</v>
      </c>
      <c r="K9" s="9" t="str">
        <f t="shared" si="0"/>
        <v>Yes</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26" t="s">
        <v>814</v>
      </c>
      <c r="B11" s="35" t="s">
        <v>214</v>
      </c>
      <c r="C11" s="9">
        <v>99.677394868999997</v>
      </c>
      <c r="D11" s="9" t="str">
        <f>IF(OR($B11="N/A",$C11="N/A"),"N/A",IF(C11&gt;100,"No",IF(C11&lt;95,"No","Yes")))</f>
        <v>Yes</v>
      </c>
      <c r="E11" s="9">
        <v>99.948624722999995</v>
      </c>
      <c r="F11" s="9" t="str">
        <f>IF(OR($B11="N/A",$E11="N/A"),"N/A",IF(E11&gt;100,"No",IF(E11&lt;95,"No","Yes")))</f>
        <v>Yes</v>
      </c>
      <c r="G11" s="9">
        <v>99.996540390999996</v>
      </c>
      <c r="H11" s="9" t="str">
        <f>IF($B11="N/A","N/A",IF(G11&gt;100,"No",IF(G11&lt;95,"No","Yes")))</f>
        <v>Yes</v>
      </c>
      <c r="I11" s="10">
        <v>0.27210000000000001</v>
      </c>
      <c r="J11" s="10">
        <v>4.7899999999999998E-2</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5">
      <c r="A13" s="26" t="s">
        <v>815</v>
      </c>
      <c r="B13" s="35" t="s">
        <v>214</v>
      </c>
      <c r="C13" s="9">
        <v>37.031273720999998</v>
      </c>
      <c r="D13" s="9" t="str">
        <f t="shared" si="1"/>
        <v>No</v>
      </c>
      <c r="E13" s="9">
        <v>82.125355674999994</v>
      </c>
      <c r="F13" s="9" t="str">
        <f t="shared" si="2"/>
        <v>No</v>
      </c>
      <c r="G13" s="9">
        <v>95.675488669999993</v>
      </c>
      <c r="H13" s="9" t="str">
        <f t="shared" si="3"/>
        <v>Yes</v>
      </c>
      <c r="I13" s="10">
        <v>121.8</v>
      </c>
      <c r="J13" s="10">
        <v>16.5</v>
      </c>
      <c r="K13" s="9" t="str">
        <f t="shared" si="0"/>
        <v>Yes</v>
      </c>
    </row>
    <row r="14" spans="1:11" x14ac:dyDescent="0.25">
      <c r="A14" s="29" t="s">
        <v>305</v>
      </c>
      <c r="B14" s="35" t="s">
        <v>213</v>
      </c>
      <c r="C14" s="36">
        <v>3500</v>
      </c>
      <c r="D14" s="9" t="str">
        <f>IF($B14="N/A","N/A",IF(C14&gt;15,"No",IF(C14&lt;-15,"No","Yes")))</f>
        <v>N/A</v>
      </c>
      <c r="E14" s="36">
        <v>1734</v>
      </c>
      <c r="F14" s="9" t="str">
        <f>IF($B14="N/A","N/A",IF(E14&gt;15,"No",IF(E14&lt;-15,"No","Yes")))</f>
        <v>N/A</v>
      </c>
      <c r="G14" s="36">
        <v>308</v>
      </c>
      <c r="H14" s="9" t="str">
        <f>IF($B14="N/A","N/A",IF(G14&gt;15,"No",IF(G14&lt;-15,"No","Yes")))</f>
        <v>N/A</v>
      </c>
      <c r="I14" s="10">
        <v>-50.5</v>
      </c>
      <c r="J14" s="10">
        <v>-82.2</v>
      </c>
      <c r="K14" s="9" t="str">
        <f t="shared" si="0"/>
        <v>No</v>
      </c>
    </row>
    <row r="15" spans="1:11" x14ac:dyDescent="0.25">
      <c r="A15" s="26" t="s">
        <v>433</v>
      </c>
      <c r="B15" s="35" t="s">
        <v>215</v>
      </c>
      <c r="C15" s="9">
        <v>1.0571428571000001</v>
      </c>
      <c r="D15" s="9" t="str">
        <f>IF($B15="N/A","N/A",IF(C15&gt;20,"No",IF(C15&lt;5,"No","Yes")))</f>
        <v>No</v>
      </c>
      <c r="E15" s="9">
        <v>1.4994232987</v>
      </c>
      <c r="F15" s="9" t="str">
        <f>IF($B15="N/A","N/A",IF(E15&gt;20,"No",IF(E15&lt;5,"No","Yes")))</f>
        <v>No</v>
      </c>
      <c r="G15" s="9">
        <v>8.1168831169000004</v>
      </c>
      <c r="H15" s="9" t="str">
        <f>IF($B15="N/A","N/A",IF(G15&gt;20,"No",IF(G15&lt;5,"No","Yes")))</f>
        <v>Yes</v>
      </c>
      <c r="I15" s="10">
        <v>41.84</v>
      </c>
      <c r="J15" s="10">
        <v>441.3</v>
      </c>
      <c r="K15" s="9" t="str">
        <f t="shared" si="0"/>
        <v>No</v>
      </c>
    </row>
    <row r="16" spans="1:11" x14ac:dyDescent="0.25">
      <c r="A16" s="26" t="s">
        <v>434</v>
      </c>
      <c r="B16" s="35" t="s">
        <v>213</v>
      </c>
      <c r="C16" s="9">
        <v>98.942857142999998</v>
      </c>
      <c r="D16" s="9" t="str">
        <f>IF($B16="N/A","N/A",IF(C16&gt;15,"No",IF(C16&lt;-15,"No","Yes")))</f>
        <v>N/A</v>
      </c>
      <c r="E16" s="9">
        <v>98.500576701</v>
      </c>
      <c r="F16" s="9" t="str">
        <f>IF($B16="N/A","N/A",IF(E16&gt;15,"No",IF(E16&lt;-15,"No","Yes")))</f>
        <v>N/A</v>
      </c>
      <c r="G16" s="9">
        <v>91.883116883</v>
      </c>
      <c r="H16" s="9" t="str">
        <f>IF($B16="N/A","N/A",IF(G16&gt;15,"No",IF(G16&lt;-15,"No","Yes")))</f>
        <v>N/A</v>
      </c>
      <c r="I16" s="10">
        <v>-0.44700000000000001</v>
      </c>
      <c r="J16" s="10">
        <v>-6.72</v>
      </c>
      <c r="K16" s="9" t="str">
        <f t="shared" si="0"/>
        <v>Yes</v>
      </c>
    </row>
    <row r="17" spans="1:11" x14ac:dyDescent="0.25">
      <c r="A17" s="26" t="s">
        <v>435</v>
      </c>
      <c r="B17" s="35" t="s">
        <v>213</v>
      </c>
      <c r="C17" s="9">
        <v>1.7428571428999999</v>
      </c>
      <c r="D17" s="9" t="str">
        <f>IF($B17="N/A","N/A",IF(C17&gt;15,"No",IF(C17&lt;-15,"No","Yes")))</f>
        <v>N/A</v>
      </c>
      <c r="E17" s="9">
        <v>1.8454440599999999</v>
      </c>
      <c r="F17" s="9" t="str">
        <f>IF($B17="N/A","N/A",IF(E17&gt;15,"No",IF(E17&lt;-15,"No","Yes")))</f>
        <v>N/A</v>
      </c>
      <c r="G17" s="9">
        <v>2.2727272727000001</v>
      </c>
      <c r="H17" s="9" t="str">
        <f>IF($B17="N/A","N/A",IF(G17&gt;15,"No",IF(G17&lt;-15,"No","Yes")))</f>
        <v>N/A</v>
      </c>
      <c r="I17" s="10">
        <v>5.8860000000000001</v>
      </c>
      <c r="J17" s="10">
        <v>23.15</v>
      </c>
      <c r="K17" s="9" t="str">
        <f t="shared" si="0"/>
        <v>Yes</v>
      </c>
    </row>
    <row r="18" spans="1:11" x14ac:dyDescent="0.25">
      <c r="A18" s="26" t="s">
        <v>816</v>
      </c>
      <c r="B18" s="35" t="s">
        <v>213</v>
      </c>
      <c r="C18" s="96">
        <v>9544.1803278999996</v>
      </c>
      <c r="D18" s="9" t="str">
        <f>IF($B18="N/A","N/A",IF(C18&gt;15,"No",IF(C18&lt;-15,"No","Yes")))</f>
        <v>N/A</v>
      </c>
      <c r="E18" s="96">
        <v>14104.03125</v>
      </c>
      <c r="F18" s="9" t="str">
        <f>IF($B18="N/A","N/A",IF(E18&gt;15,"No",IF(E18&lt;-15,"No","Yes")))</f>
        <v>N/A</v>
      </c>
      <c r="G18" s="96">
        <v>4993.5714286000002</v>
      </c>
      <c r="H18" s="9" t="str">
        <f>IF($B18="N/A","N/A",IF(G18&gt;15,"No",IF(G18&lt;-15,"No","Yes")))</f>
        <v>N/A</v>
      </c>
      <c r="I18" s="10">
        <v>47.78</v>
      </c>
      <c r="J18" s="10">
        <v>-64.599999999999994</v>
      </c>
      <c r="K18" s="9" t="str">
        <f t="shared" si="0"/>
        <v>No</v>
      </c>
    </row>
    <row r="19" spans="1:11" x14ac:dyDescent="0.25">
      <c r="A19" s="3" t="s">
        <v>306</v>
      </c>
      <c r="B19" s="35" t="s">
        <v>213</v>
      </c>
      <c r="C19" s="36">
        <v>272</v>
      </c>
      <c r="D19" s="35" t="s">
        <v>213</v>
      </c>
      <c r="E19" s="36">
        <v>95</v>
      </c>
      <c r="F19" s="35" t="s">
        <v>213</v>
      </c>
      <c r="G19" s="36">
        <v>91</v>
      </c>
      <c r="H19" s="9" t="str">
        <f>IF($B19="N/A","N/A",IF(G19&gt;15,"No",IF(G19&lt;-15,"No","Yes")))</f>
        <v>N/A</v>
      </c>
      <c r="I19" s="10">
        <v>-65.099999999999994</v>
      </c>
      <c r="J19" s="10">
        <v>-4.21</v>
      </c>
      <c r="K19" s="9" t="str">
        <f t="shared" si="0"/>
        <v>Yes</v>
      </c>
    </row>
    <row r="20" spans="1:11" x14ac:dyDescent="0.25">
      <c r="A20" s="3" t="s">
        <v>346</v>
      </c>
      <c r="B20" s="35" t="s">
        <v>213</v>
      </c>
      <c r="C20" s="8">
        <v>1.0323364202</v>
      </c>
      <c r="D20" s="35" t="s">
        <v>213</v>
      </c>
      <c r="E20" s="8">
        <v>0.37543471389999999</v>
      </c>
      <c r="F20" s="35" t="s">
        <v>213</v>
      </c>
      <c r="G20" s="8">
        <v>0.3148244248</v>
      </c>
      <c r="H20" s="9" t="str">
        <f>IF($B20="N/A","N/A",IF(G20&gt;15,"No",IF(G20&lt;-15,"No","Yes")))</f>
        <v>N/A</v>
      </c>
      <c r="I20" s="10">
        <v>-63.6</v>
      </c>
      <c r="J20" s="10">
        <v>-16.100000000000001</v>
      </c>
      <c r="K20" s="9" t="str">
        <f t="shared" si="0"/>
        <v>Yes</v>
      </c>
    </row>
    <row r="21" spans="1:11" ht="25" x14ac:dyDescent="0.25">
      <c r="A21" s="3" t="s">
        <v>817</v>
      </c>
      <c r="B21" s="35" t="s">
        <v>213</v>
      </c>
      <c r="C21" s="37">
        <v>4703.2316176000004</v>
      </c>
      <c r="D21" s="9" t="str">
        <f>IF($B21="N/A","N/A",IF(C21&gt;60,"No",IF(C21&lt;15,"No","Yes")))</f>
        <v>N/A</v>
      </c>
      <c r="E21" s="37">
        <v>5573.5368421000003</v>
      </c>
      <c r="F21" s="9" t="str">
        <f>IF($B21="N/A","N/A",IF(E21&gt;60,"No",IF(E21&lt;15,"No","Yes")))</f>
        <v>N/A</v>
      </c>
      <c r="G21" s="37">
        <v>8235.4285713999998</v>
      </c>
      <c r="H21" s="9" t="str">
        <f>IF($B21="N/A","N/A",IF(G21&gt;60,"No",IF(G21&lt;15,"No","Yes")))</f>
        <v>N/A</v>
      </c>
      <c r="I21" s="10">
        <v>18.5</v>
      </c>
      <c r="J21" s="10">
        <v>47.76</v>
      </c>
      <c r="K21" s="9" t="str">
        <f t="shared" si="0"/>
        <v>No</v>
      </c>
    </row>
    <row r="22" spans="1:11" x14ac:dyDescent="0.25">
      <c r="A22" s="3" t="s">
        <v>818</v>
      </c>
      <c r="B22" s="35" t="s">
        <v>217</v>
      </c>
      <c r="C22" s="36">
        <v>0</v>
      </c>
      <c r="D22" s="9" t="str">
        <f>IF($B22="N/A","N/A",IF(C22="N/A","N/A",IF(C22=0,"Yes","No")))</f>
        <v>Yes</v>
      </c>
      <c r="E22" s="36">
        <v>0</v>
      </c>
      <c r="F22" s="9" t="str">
        <f>IF($B22="N/A","N/A",IF(E22="N/A","N/A",IF(E22=0,"Yes","No")))</f>
        <v>Yes</v>
      </c>
      <c r="G22" s="36">
        <v>0</v>
      </c>
      <c r="H22" s="9" t="str">
        <f>IF($B22="N/A","N/A",IF(G22=0,"Yes","No"))</f>
        <v>Yes</v>
      </c>
      <c r="I22" s="10" t="s">
        <v>1745</v>
      </c>
      <c r="J22" s="10" t="s">
        <v>1745</v>
      </c>
      <c r="K22" s="9" t="str">
        <f t="shared" si="0"/>
        <v>N/A</v>
      </c>
    </row>
    <row r="23" spans="1:11" x14ac:dyDescent="0.25">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1745</v>
      </c>
      <c r="J23" s="10" t="s">
        <v>1745</v>
      </c>
      <c r="K23" s="9" t="str">
        <f t="shared" si="0"/>
        <v>N/A</v>
      </c>
    </row>
    <row r="24" spans="1:11" x14ac:dyDescent="0.25">
      <c r="A24" s="3" t="s">
        <v>820</v>
      </c>
      <c r="B24" s="35" t="s">
        <v>217</v>
      </c>
      <c r="C24" s="96">
        <v>0</v>
      </c>
      <c r="D24" s="9" t="str">
        <f>IF($B24="N/A","N/A",IF(C24="N/A","N/A",IF(C24=0,"Yes","No")))</f>
        <v>Yes</v>
      </c>
      <c r="E24" s="96">
        <v>0</v>
      </c>
      <c r="F24" s="9" t="str">
        <f t="shared" si="4"/>
        <v>Yes</v>
      </c>
      <c r="G24" s="96">
        <v>0</v>
      </c>
      <c r="H24" s="9" t="str">
        <f t="shared" si="5"/>
        <v>Yes</v>
      </c>
      <c r="I24" s="10" t="s">
        <v>1745</v>
      </c>
      <c r="J24" s="10" t="s">
        <v>1745</v>
      </c>
      <c r="K24" s="9" t="str">
        <f t="shared" si="0"/>
        <v>N/A</v>
      </c>
    </row>
    <row r="25" spans="1:11" s="123" customFormat="1" x14ac:dyDescent="0.25">
      <c r="A25" s="118" t="s">
        <v>1633</v>
      </c>
      <c r="B25" s="119"/>
      <c r="C25" s="120"/>
      <c r="D25" s="121"/>
      <c r="E25" s="120"/>
      <c r="F25" s="121"/>
      <c r="G25" s="120"/>
      <c r="H25" s="121"/>
      <c r="I25" s="122"/>
      <c r="J25" s="122"/>
      <c r="K25" s="121"/>
    </row>
    <row r="26" spans="1:11" ht="16.5" customHeight="1" x14ac:dyDescent="0.25">
      <c r="A26" s="156" t="s">
        <v>1631</v>
      </c>
      <c r="B26" s="157"/>
      <c r="C26" s="157"/>
      <c r="D26" s="157"/>
      <c r="E26" s="157"/>
      <c r="F26" s="157"/>
      <c r="G26" s="157"/>
      <c r="H26" s="157"/>
      <c r="I26" s="157"/>
      <c r="J26" s="157"/>
      <c r="K26" s="158"/>
    </row>
    <row r="27" spans="1:11" x14ac:dyDescent="0.25">
      <c r="A27" s="159" t="s">
        <v>1732</v>
      </c>
      <c r="B27" s="159"/>
      <c r="C27" s="159"/>
      <c r="D27" s="159"/>
      <c r="E27" s="159"/>
      <c r="F27" s="159"/>
      <c r="G27" s="159"/>
      <c r="H27" s="159"/>
      <c r="I27" s="159"/>
      <c r="J27" s="159"/>
      <c r="K27" s="160"/>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E6" activePane="bottomRight" state="frozen"/>
      <selection activeCell="A11" sqref="A11"/>
      <selection pane="topRight" activeCell="A11" sqref="A11"/>
      <selection pane="bottomLeft" activeCell="A11" sqref="A11"/>
      <selection pane="bottomRight" sqref="A1:K1"/>
    </sheetView>
  </sheetViews>
  <sheetFormatPr defaultColWidth="9.1796875" defaultRowHeight="12.5" x14ac:dyDescent="0.25"/>
  <cols>
    <col min="1" max="1" width="77.26953125" style="38" customWidth="1"/>
    <col min="2" max="2" width="11.54296875" style="21"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21"/>
  </cols>
  <sheetData>
    <row r="1" spans="1:11" s="20" customFormat="1" ht="18.75" customHeight="1" x14ac:dyDescent="0.25">
      <c r="A1" s="147" t="s">
        <v>1729</v>
      </c>
      <c r="B1" s="148"/>
      <c r="C1" s="148"/>
      <c r="D1" s="148"/>
      <c r="E1" s="148"/>
      <c r="F1" s="148"/>
      <c r="G1" s="148"/>
      <c r="H1" s="148"/>
      <c r="I1" s="148"/>
      <c r="J1" s="148"/>
      <c r="K1" s="149"/>
    </row>
    <row r="2" spans="1:11" ht="13" x14ac:dyDescent="0.3">
      <c r="A2" s="153" t="s">
        <v>1577</v>
      </c>
      <c r="B2" s="154"/>
      <c r="C2" s="154"/>
      <c r="D2" s="154"/>
      <c r="E2" s="154"/>
      <c r="F2" s="154"/>
      <c r="G2" s="154"/>
      <c r="H2" s="154"/>
      <c r="I2" s="154"/>
      <c r="J2" s="154"/>
      <c r="K2" s="155"/>
    </row>
    <row r="3" spans="1:11" ht="13" x14ac:dyDescent="0.3">
      <c r="A3" s="153" t="s">
        <v>1744</v>
      </c>
      <c r="B3" s="161"/>
      <c r="C3" s="161"/>
      <c r="D3" s="161"/>
      <c r="E3" s="161"/>
      <c r="F3" s="161"/>
      <c r="G3" s="161"/>
      <c r="H3" s="161"/>
      <c r="I3" s="161"/>
      <c r="J3" s="161"/>
      <c r="K3" s="162"/>
    </row>
    <row r="4" spans="1:11" ht="13" x14ac:dyDescent="0.3">
      <c r="A4" s="150" t="s">
        <v>648</v>
      </c>
      <c r="B4" s="151"/>
      <c r="C4" s="151"/>
      <c r="D4" s="151"/>
      <c r="E4" s="151"/>
      <c r="F4" s="151"/>
      <c r="G4" s="151"/>
      <c r="H4" s="151"/>
      <c r="I4" s="151"/>
      <c r="J4" s="151"/>
      <c r="K4" s="152"/>
    </row>
    <row r="5" spans="1:11" s="25" customFormat="1" ht="52" x14ac:dyDescent="0.3">
      <c r="A5" s="22" t="s">
        <v>11</v>
      </c>
      <c r="B5" s="23" t="s">
        <v>212</v>
      </c>
      <c r="C5" s="23" t="s">
        <v>649</v>
      </c>
      <c r="D5" s="23" t="s">
        <v>1724</v>
      </c>
      <c r="E5" s="23" t="s">
        <v>1694</v>
      </c>
      <c r="F5" s="23" t="s">
        <v>1721</v>
      </c>
      <c r="G5" s="23" t="s">
        <v>1718</v>
      </c>
      <c r="H5" s="23" t="s">
        <v>1719</v>
      </c>
      <c r="I5" s="24" t="s">
        <v>1725</v>
      </c>
      <c r="J5" s="24" t="s">
        <v>1722</v>
      </c>
      <c r="K5" s="23" t="s">
        <v>650</v>
      </c>
    </row>
    <row r="6" spans="1:11" x14ac:dyDescent="0.25">
      <c r="A6" s="110" t="s">
        <v>301</v>
      </c>
      <c r="B6" s="35" t="s">
        <v>213</v>
      </c>
      <c r="C6" s="36">
        <v>3463</v>
      </c>
      <c r="D6" s="9" t="str">
        <f>IF($B6="N/A","N/A",IF(C6&gt;15,"No",IF(C6&lt;-15,"No","Yes")))</f>
        <v>N/A</v>
      </c>
      <c r="E6" s="36">
        <v>1708</v>
      </c>
      <c r="F6" s="9" t="str">
        <f>IF($B6="N/A","N/A",IF(E6&gt;15,"No",IF(E6&lt;-15,"No","Yes")))</f>
        <v>N/A</v>
      </c>
      <c r="G6" s="36">
        <v>283</v>
      </c>
      <c r="H6" s="9" t="str">
        <f>IF($B6="N/A","N/A",IF(G6&gt;15,"No",IF(G6&lt;-15,"No","Yes")))</f>
        <v>N/A</v>
      </c>
      <c r="I6" s="10">
        <v>-50.7</v>
      </c>
      <c r="J6" s="10">
        <v>-83.4</v>
      </c>
      <c r="K6" s="9" t="str">
        <f t="shared" ref="K6:K36" si="0">IF(J6="Div by 0", "N/A", IF(J6="N/A","N/A", IF(J6&gt;30, "No", IF(J6&lt;-30, "No", "Yes"))))</f>
        <v>No</v>
      </c>
    </row>
    <row r="7" spans="1:11" x14ac:dyDescent="0.25">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5">
      <c r="A8" s="110" t="s">
        <v>308</v>
      </c>
      <c r="B8" s="35" t="s">
        <v>217</v>
      </c>
      <c r="C8" s="111">
        <v>0</v>
      </c>
      <c r="D8" s="9" t="str">
        <f>IF($B8="N/A","N/A",IF(C8=0,"Yes","No"))</f>
        <v>Yes</v>
      </c>
      <c r="E8" s="111">
        <v>0</v>
      </c>
      <c r="F8" s="9" t="str">
        <f>IF($B8="N/A","N/A",IF(E8=0,"Yes","No"))</f>
        <v>Yes</v>
      </c>
      <c r="G8" s="111">
        <v>0</v>
      </c>
      <c r="H8" s="9" t="str">
        <f>IF($B8="N/A","N/A",IF(G8=0,"Yes","No"))</f>
        <v>Yes</v>
      </c>
      <c r="I8" s="10" t="s">
        <v>1745</v>
      </c>
      <c r="J8" s="10" t="s">
        <v>1745</v>
      </c>
      <c r="K8" s="9" t="str">
        <f t="shared" si="0"/>
        <v>N/A</v>
      </c>
    </row>
    <row r="9" spans="1:11" x14ac:dyDescent="0.25">
      <c r="A9" s="110" t="s">
        <v>821</v>
      </c>
      <c r="B9" s="35" t="s">
        <v>218</v>
      </c>
      <c r="C9" s="96">
        <v>6188.4753104000001</v>
      </c>
      <c r="D9" s="9" t="str">
        <f>IF($B9="N/A","N/A",IF(C9&gt;7000,"No",IF(C9&lt;2000,"No","Yes")))</f>
        <v>Yes</v>
      </c>
      <c r="E9" s="96">
        <v>6885.7324355999999</v>
      </c>
      <c r="F9" s="9" t="str">
        <f>IF($B9="N/A","N/A",IF(E9&gt;7000,"No",IF(E9&lt;2000,"No","Yes")))</f>
        <v>Yes</v>
      </c>
      <c r="G9" s="96">
        <v>9126.8763251</v>
      </c>
      <c r="H9" s="9" t="str">
        <f>IF($B9="N/A","N/A",IF(G9&gt;7000,"No",IF(G9&lt;2000,"No","Yes")))</f>
        <v>No</v>
      </c>
      <c r="I9" s="10">
        <v>11.27</v>
      </c>
      <c r="J9" s="10">
        <v>32.549999999999997</v>
      </c>
      <c r="K9" s="9" t="str">
        <f t="shared" si="0"/>
        <v>No</v>
      </c>
    </row>
    <row r="10" spans="1:11" x14ac:dyDescent="0.25">
      <c r="A10" s="110" t="s">
        <v>822</v>
      </c>
      <c r="B10" s="35" t="s">
        <v>213</v>
      </c>
      <c r="C10" s="96">
        <v>1290.0728389000001</v>
      </c>
      <c r="D10" s="9" t="str">
        <f>IF($B10="N/A","N/A",IF(C10&gt;15,"No",IF(C10&lt;-15,"No","Yes")))</f>
        <v>N/A</v>
      </c>
      <c r="E10" s="96">
        <v>1272.5417659</v>
      </c>
      <c r="F10" s="9" t="str">
        <f>IF($B10="N/A","N/A",IF(E10&gt;15,"No",IF(E10&lt;-15,"No","Yes")))</f>
        <v>N/A</v>
      </c>
      <c r="G10" s="96">
        <v>1339.6815353</v>
      </c>
      <c r="H10" s="9" t="str">
        <f>IF($B10="N/A","N/A",IF(G10&gt;15,"No",IF(G10&lt;-15,"No","Yes")))</f>
        <v>N/A</v>
      </c>
      <c r="I10" s="10">
        <v>-1.36</v>
      </c>
      <c r="J10" s="10">
        <v>5.2759999999999998</v>
      </c>
      <c r="K10" s="9" t="str">
        <f t="shared" si="0"/>
        <v>Yes</v>
      </c>
    </row>
    <row r="11" spans="1:11" x14ac:dyDescent="0.25">
      <c r="A11" s="110" t="s">
        <v>309</v>
      </c>
      <c r="B11" s="35" t="s">
        <v>219</v>
      </c>
      <c r="C11" s="9">
        <v>2.3678891135</v>
      </c>
      <c r="D11" s="9" t="str">
        <f>IF($B11="N/A","N/A",IF(C11&gt;10,"No",IF(C11&lt;=0,"No","Yes")))</f>
        <v>Yes</v>
      </c>
      <c r="E11" s="9">
        <v>1.7564402809999999</v>
      </c>
      <c r="F11" s="9" t="str">
        <f>IF($B11="N/A","N/A",IF(E11&gt;10,"No",IF(E11&lt;=0,"No","Yes")))</f>
        <v>Yes</v>
      </c>
      <c r="G11" s="9">
        <v>1.4134275618000001</v>
      </c>
      <c r="H11" s="9" t="str">
        <f>IF($B11="N/A","N/A",IF(G11&gt;10,"No",IF(G11&lt;=0,"No","Yes")))</f>
        <v>Yes</v>
      </c>
      <c r="I11" s="10">
        <v>-25.8</v>
      </c>
      <c r="J11" s="10">
        <v>-19.5</v>
      </c>
      <c r="K11" s="9" t="str">
        <f t="shared" si="0"/>
        <v>Yes</v>
      </c>
    </row>
    <row r="12" spans="1:11" x14ac:dyDescent="0.25">
      <c r="A12" s="110" t="s">
        <v>823</v>
      </c>
      <c r="B12" s="35" t="s">
        <v>213</v>
      </c>
      <c r="C12" s="96">
        <v>2857.1951220000001</v>
      </c>
      <c r="D12" s="9" t="str">
        <f>IF($B12="N/A","N/A",IF(C12&gt;15,"No",IF(C12&lt;-15,"No","Yes")))</f>
        <v>N/A</v>
      </c>
      <c r="E12" s="96">
        <v>4338.6333333000002</v>
      </c>
      <c r="F12" s="9" t="str">
        <f>IF($B12="N/A","N/A",IF(E12&gt;15,"No",IF(E12&lt;-15,"No","Yes")))</f>
        <v>N/A</v>
      </c>
      <c r="G12" s="96">
        <v>2007.25</v>
      </c>
      <c r="H12" s="9" t="str">
        <f>IF($B12="N/A","N/A",IF(G12&gt;15,"No",IF(G12&lt;-15,"No","Yes")))</f>
        <v>N/A</v>
      </c>
      <c r="I12" s="10">
        <v>51.85</v>
      </c>
      <c r="J12" s="10">
        <v>-53.7</v>
      </c>
      <c r="K12" s="9" t="str">
        <f t="shared" si="0"/>
        <v>No</v>
      </c>
    </row>
    <row r="13" spans="1:11" x14ac:dyDescent="0.25">
      <c r="A13" s="110" t="s">
        <v>310</v>
      </c>
      <c r="B13" s="35"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5">
      <c r="A14" s="110" t="s">
        <v>824</v>
      </c>
      <c r="B14" s="35" t="s">
        <v>220</v>
      </c>
      <c r="C14" s="8">
        <v>1.1954952352999999</v>
      </c>
      <c r="D14" s="9" t="str">
        <f>IF($B14="N/A","N/A",IF(C14&gt;1,"Yes","No"))</f>
        <v>Yes</v>
      </c>
      <c r="E14" s="8">
        <v>1.2224824355999999</v>
      </c>
      <c r="F14" s="9" t="str">
        <f>IF($B14="N/A","N/A",IF(E14&gt;1,"Yes","No"))</f>
        <v>Yes</v>
      </c>
      <c r="G14" s="8">
        <v>1.2685512367</v>
      </c>
      <c r="H14" s="9" t="str">
        <f>IF($B14="N/A","N/A",IF(G14&gt;1,"Yes","No"))</f>
        <v>Yes</v>
      </c>
      <c r="I14" s="10">
        <v>2.2570000000000001</v>
      </c>
      <c r="J14" s="10">
        <v>3.7679999999999998</v>
      </c>
      <c r="K14" s="9" t="str">
        <f t="shared" si="0"/>
        <v>Yes</v>
      </c>
    </row>
    <row r="15" spans="1:11" x14ac:dyDescent="0.25">
      <c r="A15" s="110" t="s">
        <v>311</v>
      </c>
      <c r="B15" s="35" t="s">
        <v>214</v>
      </c>
      <c r="C15" s="8">
        <v>99.047069015000005</v>
      </c>
      <c r="D15" s="9" t="str">
        <f>IF($B15="N/A","N/A",IF(C15&gt;100,"No",IF(C15&lt;95,"No","Yes")))</f>
        <v>Yes</v>
      </c>
      <c r="E15" s="8">
        <v>98.770491802999999</v>
      </c>
      <c r="F15" s="9" t="str">
        <f>IF($B15="N/A","N/A",IF(E15&gt;100,"No",IF(E15&lt;95,"No","Yes")))</f>
        <v>Yes</v>
      </c>
      <c r="G15" s="8">
        <v>98.939929328999995</v>
      </c>
      <c r="H15" s="9" t="str">
        <f>IF($B15="N/A","N/A",IF(G15&gt;100,"No",IF(G15&lt;95,"No","Yes")))</f>
        <v>Yes</v>
      </c>
      <c r="I15" s="10">
        <v>-0.27900000000000003</v>
      </c>
      <c r="J15" s="10">
        <v>0.17150000000000001</v>
      </c>
      <c r="K15" s="9" t="str">
        <f t="shared" si="0"/>
        <v>Yes</v>
      </c>
    </row>
    <row r="16" spans="1:11" x14ac:dyDescent="0.25">
      <c r="A16" s="110" t="s">
        <v>825</v>
      </c>
      <c r="B16" s="35" t="s">
        <v>221</v>
      </c>
      <c r="C16" s="8">
        <v>9.5959183672999995</v>
      </c>
      <c r="D16" s="9" t="str">
        <f>IF($B16="N/A","N/A",IF(C16&gt;3,"Yes","No"))</f>
        <v>Yes</v>
      </c>
      <c r="E16" s="8">
        <v>9.8257261411000005</v>
      </c>
      <c r="F16" s="9" t="str">
        <f>IF($B16="N/A","N/A",IF(E16&gt;3,"Yes","No"))</f>
        <v>Yes</v>
      </c>
      <c r="G16" s="8">
        <v>11.028571428999999</v>
      </c>
      <c r="H16" s="9" t="str">
        <f>IF($B16="N/A","N/A",IF(G16&gt;3,"Yes","No"))</f>
        <v>Yes</v>
      </c>
      <c r="I16" s="10">
        <v>2.395</v>
      </c>
      <c r="J16" s="10">
        <v>12.24</v>
      </c>
      <c r="K16" s="9" t="str">
        <f t="shared" si="0"/>
        <v>Yes</v>
      </c>
    </row>
    <row r="17" spans="1:11" x14ac:dyDescent="0.25">
      <c r="A17" s="110" t="s">
        <v>826</v>
      </c>
      <c r="B17" s="35" t="s">
        <v>222</v>
      </c>
      <c r="C17" s="8">
        <v>4.7938203869000002</v>
      </c>
      <c r="D17" s="9" t="str">
        <f>IF($B17="N/A","N/A",IF(C17&gt;=8,"No",IF(C17&lt;2,"No","Yes")))</f>
        <v>Yes</v>
      </c>
      <c r="E17" s="8">
        <v>5.3946135830999999</v>
      </c>
      <c r="F17" s="9" t="str">
        <f>IF($B17="N/A","N/A",IF(E17&gt;=8,"No",IF(E17&lt;2,"No","Yes")))</f>
        <v>Yes</v>
      </c>
      <c r="G17" s="8">
        <v>7.1024734982000002</v>
      </c>
      <c r="H17" s="9" t="str">
        <f>IF($B17="N/A","N/A",IF(G17&gt;=8,"No",IF(G17&lt;2,"No","Yes")))</f>
        <v>Yes</v>
      </c>
      <c r="I17" s="10">
        <v>12.53</v>
      </c>
      <c r="J17" s="10">
        <v>31.66</v>
      </c>
      <c r="K17" s="9" t="str">
        <f t="shared" si="0"/>
        <v>No</v>
      </c>
    </row>
    <row r="18" spans="1:11" x14ac:dyDescent="0.25">
      <c r="A18" s="110" t="s">
        <v>827</v>
      </c>
      <c r="B18" s="35" t="s">
        <v>222</v>
      </c>
      <c r="C18" s="8">
        <v>4.7969968235999998</v>
      </c>
      <c r="D18" s="9" t="str">
        <f>IF($B18="N/A","N/A",IF(C18&gt;=8,"No",IF(C18&lt;2,"No","Yes")))</f>
        <v>Yes</v>
      </c>
      <c r="E18" s="8">
        <v>5.4110070258</v>
      </c>
      <c r="F18" s="9" t="str">
        <f>IF($B18="N/A","N/A",IF(E18&gt;=8,"No",IF(E18&lt;2,"No","Yes")))</f>
        <v>Yes</v>
      </c>
      <c r="G18" s="8">
        <v>6.8127208480999997</v>
      </c>
      <c r="H18" s="9" t="str">
        <f>IF($B18="N/A","N/A",IF(G18&gt;=8,"No",IF(G18&lt;2,"No","Yes")))</f>
        <v>Yes</v>
      </c>
      <c r="I18" s="10">
        <v>12.8</v>
      </c>
      <c r="J18" s="10">
        <v>25.9</v>
      </c>
      <c r="K18" s="9" t="str">
        <f t="shared" si="0"/>
        <v>Yes</v>
      </c>
    </row>
    <row r="19" spans="1:11" x14ac:dyDescent="0.25">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110" t="s">
        <v>31</v>
      </c>
      <c r="B20" s="60" t="s">
        <v>214</v>
      </c>
      <c r="C20" s="8">
        <v>100</v>
      </c>
      <c r="D20" s="9" t="str">
        <f>IF($B20="N/A","N/A",IF(C20&gt;100,"No",IF(C20&lt;95,"No","Yes")))</f>
        <v>Yes</v>
      </c>
      <c r="E20" s="8">
        <v>100</v>
      </c>
      <c r="F20" s="9" t="str">
        <f>IF($B20="N/A","N/A",IF(E20&gt;100,"No",IF(E20&lt;95,"No","Yes")))</f>
        <v>Yes</v>
      </c>
      <c r="G20" s="8">
        <v>100</v>
      </c>
      <c r="H20" s="9" t="str">
        <f>IF($B20="N/A","N/A",IF(G20&gt;100,"No",IF(G20&lt;95,"No","Yes")))</f>
        <v>Yes</v>
      </c>
      <c r="I20" s="10">
        <v>0</v>
      </c>
      <c r="J20" s="10">
        <v>0</v>
      </c>
      <c r="K20" s="9" t="str">
        <f t="shared" si="0"/>
        <v>Yes</v>
      </c>
    </row>
    <row r="21" spans="1:11" x14ac:dyDescent="0.25">
      <c r="A21" s="110" t="s">
        <v>313</v>
      </c>
      <c r="B21" s="35" t="s">
        <v>214</v>
      </c>
      <c r="C21" s="8">
        <v>99.364712677</v>
      </c>
      <c r="D21" s="9" t="str">
        <f>IF($B21="N/A","N/A",IF(C21&gt;100,"No",IF(C21&lt;95,"No","Yes")))</f>
        <v>Yes</v>
      </c>
      <c r="E21" s="8">
        <v>99.473067916000005</v>
      </c>
      <c r="F21" s="9" t="str">
        <f>IF($B21="N/A","N/A",IF(E21&gt;100,"No",IF(E21&lt;95,"No","Yes")))</f>
        <v>Yes</v>
      </c>
      <c r="G21" s="8">
        <v>99.646643109999999</v>
      </c>
      <c r="H21" s="9" t="str">
        <f>IF($B21="N/A","N/A",IF(G21&gt;100,"No",IF(G21&lt;95,"No","Yes")))</f>
        <v>Yes</v>
      </c>
      <c r="I21" s="10">
        <v>0.109</v>
      </c>
      <c r="J21" s="10">
        <v>0.17449999999999999</v>
      </c>
      <c r="K21" s="9" t="str">
        <f t="shared" si="0"/>
        <v>Yes</v>
      </c>
    </row>
    <row r="22" spans="1:11" x14ac:dyDescent="0.25">
      <c r="A22" s="110" t="s">
        <v>1696</v>
      </c>
      <c r="B22" s="35" t="s">
        <v>224</v>
      </c>
      <c r="C22" s="8">
        <v>0.20213687550000001</v>
      </c>
      <c r="D22" s="9" t="str">
        <f>IF($B22="N/A","N/A",IF(C22&gt;5,"No",IF(C22&lt;=0,"No","Yes")))</f>
        <v>Yes</v>
      </c>
      <c r="E22" s="8">
        <v>0.17564402809999999</v>
      </c>
      <c r="F22" s="9" t="str">
        <f>IF($B22="N/A","N/A",IF(E22&gt;5,"No",IF(E22&lt;=0,"No","Yes")))</f>
        <v>Yes</v>
      </c>
      <c r="G22" s="8">
        <v>0.35335689050000002</v>
      </c>
      <c r="H22" s="9" t="str">
        <f>IF($B22="N/A","N/A",IF(G22&gt;5,"No",IF(G22&lt;=0,"No","Yes")))</f>
        <v>Yes</v>
      </c>
      <c r="I22" s="10">
        <v>-13.1</v>
      </c>
      <c r="J22" s="10">
        <v>101.2</v>
      </c>
      <c r="K22" s="9" t="str">
        <f t="shared" si="0"/>
        <v>No</v>
      </c>
    </row>
    <row r="23" spans="1:11" x14ac:dyDescent="0.25">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110" t="s">
        <v>828</v>
      </c>
      <c r="B24" s="35" t="s">
        <v>225</v>
      </c>
      <c r="C24" s="8">
        <v>5.2428530175999999</v>
      </c>
      <c r="D24" s="9" t="str">
        <f>IF($B24="N/A","N/A",IF(C24&gt;=2,"Yes","No"))</f>
        <v>Yes</v>
      </c>
      <c r="E24" s="8">
        <v>5.5187353630000002</v>
      </c>
      <c r="F24" s="9" t="str">
        <f>IF($B24="N/A","N/A",IF(E24&gt;=2,"Yes","No"))</f>
        <v>Yes</v>
      </c>
      <c r="G24" s="8">
        <v>6.2296819788000004</v>
      </c>
      <c r="H24" s="9" t="str">
        <f>IF($B24="N/A","N/A",IF(G24&gt;=2,"Yes","No"))</f>
        <v>Yes</v>
      </c>
      <c r="I24" s="10">
        <v>5.2619999999999996</v>
      </c>
      <c r="J24" s="10">
        <v>12.88</v>
      </c>
      <c r="K24" s="9" t="str">
        <f t="shared" si="0"/>
        <v>Yes</v>
      </c>
    </row>
    <row r="25" spans="1:11" x14ac:dyDescent="0.25">
      <c r="A25" s="110" t="s">
        <v>829</v>
      </c>
      <c r="B25" s="35" t="s">
        <v>226</v>
      </c>
      <c r="C25" s="8">
        <v>4.1004909037999999</v>
      </c>
      <c r="D25" s="9" t="str">
        <f>IF($B25="N/A","N/A",IF(C25&gt;30,"No",IF(C25&lt;5,"No","Yes")))</f>
        <v>No</v>
      </c>
      <c r="E25" s="8">
        <v>4.7423887587999998</v>
      </c>
      <c r="F25" s="9" t="str">
        <f>IF($B25="N/A","N/A",IF(E25&gt;30,"No",IF(E25&lt;5,"No","Yes")))</f>
        <v>No</v>
      </c>
      <c r="G25" s="8">
        <v>7.7738515900999996</v>
      </c>
      <c r="H25" s="9" t="str">
        <f>IF($B25="N/A","N/A",IF(G25&gt;30,"No",IF(G25&lt;5,"No","Yes")))</f>
        <v>Yes</v>
      </c>
      <c r="I25" s="10">
        <v>15.65</v>
      </c>
      <c r="J25" s="10">
        <v>63.92</v>
      </c>
      <c r="K25" s="9" t="str">
        <f t="shared" si="0"/>
        <v>No</v>
      </c>
    </row>
    <row r="26" spans="1:11" x14ac:dyDescent="0.25">
      <c r="A26" s="110" t="s">
        <v>830</v>
      </c>
      <c r="B26" s="35" t="s">
        <v>227</v>
      </c>
      <c r="C26" s="8">
        <v>30.349408027999999</v>
      </c>
      <c r="D26" s="9" t="str">
        <f>IF($B26="N/A","N/A",IF(C26&gt;75,"No",IF(C26&lt;15,"No","Yes")))</f>
        <v>Yes</v>
      </c>
      <c r="E26" s="8">
        <v>30.093676814999998</v>
      </c>
      <c r="F26" s="9" t="str">
        <f>IF($B26="N/A","N/A",IF(E26&gt;75,"No",IF(E26&lt;15,"No","Yes")))</f>
        <v>Yes</v>
      </c>
      <c r="G26" s="8">
        <v>27.915194346</v>
      </c>
      <c r="H26" s="9" t="str">
        <f>IF($B26="N/A","N/A",IF(G26&gt;75,"No",IF(G26&lt;15,"No","Yes")))</f>
        <v>Yes</v>
      </c>
      <c r="I26" s="10">
        <v>-0.84299999999999997</v>
      </c>
      <c r="J26" s="10">
        <v>-7.24</v>
      </c>
      <c r="K26" s="9" t="str">
        <f t="shared" si="0"/>
        <v>Yes</v>
      </c>
    </row>
    <row r="27" spans="1:11" x14ac:dyDescent="0.25">
      <c r="A27" s="110" t="s">
        <v>831</v>
      </c>
      <c r="B27" s="35" t="s">
        <v>228</v>
      </c>
      <c r="C27" s="8">
        <v>65.550101068000004</v>
      </c>
      <c r="D27" s="9" t="str">
        <f>IF($B27="N/A","N/A",IF(C27&gt;70,"No",IF(C27&lt;25,"No","Yes")))</f>
        <v>Yes</v>
      </c>
      <c r="E27" s="8">
        <v>65.163934425999997</v>
      </c>
      <c r="F27" s="9" t="str">
        <f>IF($B27="N/A","N/A",IF(E27&gt;70,"No",IF(E27&lt;25,"No","Yes")))</f>
        <v>Yes</v>
      </c>
      <c r="G27" s="8">
        <v>64.310954064000001</v>
      </c>
      <c r="H27" s="9" t="str">
        <f>IF($B27="N/A","N/A",IF(G27&gt;70,"No",IF(G27&lt;25,"No","Yes")))</f>
        <v>Yes</v>
      </c>
      <c r="I27" s="10">
        <v>-0.58899999999999997</v>
      </c>
      <c r="J27" s="10">
        <v>-1.31</v>
      </c>
      <c r="K27" s="9" t="str">
        <f t="shared" si="0"/>
        <v>Yes</v>
      </c>
    </row>
    <row r="28" spans="1:11" x14ac:dyDescent="0.25">
      <c r="A28" s="110" t="s">
        <v>318</v>
      </c>
      <c r="B28" s="35" t="s">
        <v>229</v>
      </c>
      <c r="C28" s="8">
        <v>57.695639618999998</v>
      </c>
      <c r="D28" s="9" t="str">
        <f>IF($B28="N/A","N/A",IF(C28&gt;70,"No",IF(C28&lt;35,"No","Yes")))</f>
        <v>Yes</v>
      </c>
      <c r="E28" s="8">
        <v>59.543325527</v>
      </c>
      <c r="F28" s="9" t="str">
        <f>IF($B28="N/A","N/A",IF(E28&gt;70,"No",IF(E28&lt;35,"No","Yes")))</f>
        <v>Yes</v>
      </c>
      <c r="G28" s="8">
        <v>66.784452297000001</v>
      </c>
      <c r="H28" s="9" t="str">
        <f>IF($B28="N/A","N/A",IF(G28&gt;70,"No",IF(G28&lt;35,"No","Yes")))</f>
        <v>Yes</v>
      </c>
      <c r="I28" s="10">
        <v>3.202</v>
      </c>
      <c r="J28" s="10">
        <v>12.16</v>
      </c>
      <c r="K28" s="9" t="str">
        <f t="shared" si="0"/>
        <v>Yes</v>
      </c>
    </row>
    <row r="29" spans="1:11" x14ac:dyDescent="0.25">
      <c r="A29" s="110" t="s">
        <v>832</v>
      </c>
      <c r="B29" s="35" t="s">
        <v>220</v>
      </c>
      <c r="C29" s="8">
        <v>2.047047047</v>
      </c>
      <c r="D29" s="9" t="str">
        <f>IF($B29="N/A","N/A",IF(C29&gt;1,"Yes","No"))</f>
        <v>Yes</v>
      </c>
      <c r="E29" s="8">
        <v>2.2114060964000002</v>
      </c>
      <c r="F29" s="9" t="str">
        <f>IF($B29="N/A","N/A",IF(E29&gt;1,"Yes","No"))</f>
        <v>Yes</v>
      </c>
      <c r="G29" s="8">
        <v>2.5661375661000001</v>
      </c>
      <c r="H29" s="9" t="str">
        <f>IF($B29="N/A","N/A",IF(G29&gt;1,"Yes","No"))</f>
        <v>Yes</v>
      </c>
      <c r="I29" s="10">
        <v>8.0289999999999999</v>
      </c>
      <c r="J29" s="10">
        <v>16.04</v>
      </c>
      <c r="K29" s="9" t="str">
        <f t="shared" si="0"/>
        <v>Yes</v>
      </c>
    </row>
    <row r="30" spans="1:11" x14ac:dyDescent="0.25">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1745</v>
      </c>
      <c r="J30" s="10" t="s">
        <v>1745</v>
      </c>
      <c r="K30" s="9" t="str">
        <f t="shared" si="0"/>
        <v>N/A</v>
      </c>
    </row>
    <row r="31" spans="1:11" x14ac:dyDescent="0.25">
      <c r="A31" s="110" t="s">
        <v>833</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110" t="s">
        <v>320</v>
      </c>
      <c r="B32" s="35" t="s">
        <v>213</v>
      </c>
      <c r="C32" s="8" t="s">
        <v>1745</v>
      </c>
      <c r="D32" s="9" t="str">
        <f>IF($B32="N/A","N/A",IF(C32&gt;15,"No",IF(C32&lt;-15,"No","Yes")))</f>
        <v>N/A</v>
      </c>
      <c r="E32" s="8" t="s">
        <v>1745</v>
      </c>
      <c r="F32" s="9" t="str">
        <f>IF($B32="N/A","N/A",IF(E32&gt;15,"No",IF(E32&lt;-15,"No","Yes")))</f>
        <v>N/A</v>
      </c>
      <c r="G32" s="8" t="s">
        <v>1745</v>
      </c>
      <c r="H32" s="9" t="str">
        <f>IF($B32="N/A","N/A",IF(G32&gt;15,"No",IF(G32&lt;-15,"No","Yes")))</f>
        <v>N/A</v>
      </c>
      <c r="I32" s="10" t="s">
        <v>1745</v>
      </c>
      <c r="J32" s="10" t="s">
        <v>1745</v>
      </c>
      <c r="K32" s="9" t="str">
        <f t="shared" si="0"/>
        <v>N/A</v>
      </c>
    </row>
    <row r="33" spans="1:11" x14ac:dyDescent="0.25">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110" t="s">
        <v>322</v>
      </c>
      <c r="B34" s="35" t="s">
        <v>230</v>
      </c>
      <c r="C34" s="8">
        <v>0</v>
      </c>
      <c r="D34" s="9" t="str">
        <f>IF($B34="N/A","N/A",IF(C34&gt;=90,"Yes","No"))</f>
        <v>No</v>
      </c>
      <c r="E34" s="8">
        <v>0</v>
      </c>
      <c r="F34" s="9" t="str">
        <f>IF($B34="N/A","N/A",IF(E34&gt;=90,"Yes","No"))</f>
        <v>No</v>
      </c>
      <c r="G34" s="8">
        <v>0</v>
      </c>
      <c r="H34" s="9" t="str">
        <f>IF($B34="N/A","N/A",IF(G34&gt;=90,"Yes","No"))</f>
        <v>No</v>
      </c>
      <c r="I34" s="10" t="s">
        <v>1745</v>
      </c>
      <c r="J34" s="10" t="s">
        <v>1745</v>
      </c>
      <c r="K34" s="9" t="str">
        <f t="shared" si="0"/>
        <v>N/A</v>
      </c>
    </row>
    <row r="35" spans="1:11" x14ac:dyDescent="0.25">
      <c r="A35" s="110" t="s">
        <v>323</v>
      </c>
      <c r="B35" s="35" t="s">
        <v>213</v>
      </c>
      <c r="C35" s="8">
        <v>4.9090384059999996</v>
      </c>
      <c r="D35" s="9" t="str">
        <f>IF($B35="N/A","N/A",IF(C35&gt;15,"No",IF(C35&lt;-15,"No","Yes")))</f>
        <v>N/A</v>
      </c>
      <c r="E35" s="8">
        <v>7.0843091334999997</v>
      </c>
      <c r="F35" s="9" t="str">
        <f>IF($B35="N/A","N/A",IF(E35&gt;15,"No",IF(E35&lt;-15,"No","Yes")))</f>
        <v>N/A</v>
      </c>
      <c r="G35" s="8">
        <v>25.088339222999998</v>
      </c>
      <c r="H35" s="9" t="str">
        <f>IF($B35="N/A","N/A",IF(G35&gt;15,"No",IF(G35&lt;-15,"No","Yes")))</f>
        <v>N/A</v>
      </c>
      <c r="I35" s="10">
        <v>44.31</v>
      </c>
      <c r="J35" s="10">
        <v>254.1</v>
      </c>
      <c r="K35" s="9" t="str">
        <f t="shared" si="0"/>
        <v>No</v>
      </c>
    </row>
    <row r="36" spans="1:11" x14ac:dyDescent="0.25">
      <c r="A36" s="110" t="s">
        <v>1731</v>
      </c>
      <c r="B36" s="35" t="s">
        <v>213</v>
      </c>
      <c r="C36" s="8">
        <v>23.852151314</v>
      </c>
      <c r="D36" s="9" t="str">
        <f>IF($B36="N/A","N/A",IF(C36&gt;15,"No",IF(C36&lt;-15,"No","Yes")))</f>
        <v>N/A</v>
      </c>
      <c r="E36" s="8">
        <v>21.896955504000001</v>
      </c>
      <c r="F36" s="9" t="str">
        <f>IF($B36="N/A","N/A",IF(E36&gt;15,"No",IF(E36&lt;-15,"No","Yes")))</f>
        <v>N/A</v>
      </c>
      <c r="G36" s="8">
        <v>4.9469964663999999</v>
      </c>
      <c r="H36" s="9" t="str">
        <f>IF($B36="N/A","N/A",IF(G36&gt;15,"No",IF(G36&lt;-15,"No","Yes")))</f>
        <v>N/A</v>
      </c>
      <c r="I36" s="10">
        <v>-8.1999999999999993</v>
      </c>
      <c r="J36" s="10">
        <v>-77.400000000000006</v>
      </c>
      <c r="K36" s="9" t="str">
        <f t="shared" si="0"/>
        <v>No</v>
      </c>
    </row>
    <row r="37" spans="1:11" x14ac:dyDescent="0.25">
      <c r="A37" s="110" t="s">
        <v>372</v>
      </c>
      <c r="B37" s="35" t="s">
        <v>231</v>
      </c>
      <c r="C37" s="8">
        <v>86.254692462999998</v>
      </c>
      <c r="D37" s="9" t="str">
        <f>IF($B37="N/A","N/A",IF(C37&gt;90,"No",IF(C37&lt;75,"No","Yes")))</f>
        <v>Yes</v>
      </c>
      <c r="E37" s="8">
        <v>85.772833723999995</v>
      </c>
      <c r="F37" s="9" t="str">
        <f>IF($B37="N/A","N/A",IF(E37&gt;90,"No",IF(E37&lt;75,"No","Yes")))</f>
        <v>Yes</v>
      </c>
      <c r="G37" s="8">
        <v>78.091872792000004</v>
      </c>
      <c r="H37" s="9" t="str">
        <f>IF($B37="N/A","N/A",IF(G37&gt;90,"No",IF(G37&lt;75,"No","Yes")))</f>
        <v>Yes</v>
      </c>
      <c r="I37" s="10">
        <v>-0.55900000000000005</v>
      </c>
      <c r="J37" s="10">
        <v>-8.9600000000000009</v>
      </c>
      <c r="K37" s="9" t="str">
        <f>IF(J37="Div by 0", "N/A", IF(J37="N/A","N/A", IF(J37&gt;30, "No", IF(J37&lt;-30, "No", "Yes"))))</f>
        <v>Yes</v>
      </c>
    </row>
    <row r="38" spans="1:11" x14ac:dyDescent="0.25">
      <c r="A38" s="110" t="s">
        <v>373</v>
      </c>
      <c r="B38" s="35" t="s">
        <v>232</v>
      </c>
      <c r="C38" s="8">
        <v>10.597747618</v>
      </c>
      <c r="D38" s="9" t="str">
        <f>IF($B38="N/A","N/A",IF(C38&gt;10,"No",IF(C38&lt;1,"No","Yes")))</f>
        <v>No</v>
      </c>
      <c r="E38" s="8">
        <v>9.9531615925000008</v>
      </c>
      <c r="F38" s="9" t="str">
        <f>IF($B38="N/A","N/A",IF(E38&gt;10,"No",IF(E38&lt;1,"No","Yes")))</f>
        <v>Yes</v>
      </c>
      <c r="G38" s="8">
        <v>12.014134276</v>
      </c>
      <c r="H38" s="9" t="str">
        <f>IF($B38="N/A","N/A",IF(G38&gt;10,"No",IF(G38&lt;1,"No","Yes")))</f>
        <v>No</v>
      </c>
      <c r="I38" s="10">
        <v>-6.08</v>
      </c>
      <c r="J38" s="10">
        <v>20.71</v>
      </c>
      <c r="K38" s="9" t="str">
        <f>IF(J38="Div by 0", "N/A", IF(J38="N/A","N/A", IF(J38&gt;30, "No", IF(J38&lt;-30, "No", "Yes"))))</f>
        <v>Yes</v>
      </c>
    </row>
    <row r="39" spans="1:11" x14ac:dyDescent="0.25">
      <c r="A39" s="110" t="s">
        <v>374</v>
      </c>
      <c r="B39" s="35" t="s">
        <v>233</v>
      </c>
      <c r="C39" s="8">
        <v>1.1550678602</v>
      </c>
      <c r="D39" s="9" t="str">
        <f>IF($B39="N/A","N/A",IF(C39&gt;2,"No",IF(C39&lt;=0,"No","Yes")))</f>
        <v>Yes</v>
      </c>
      <c r="E39" s="8">
        <v>1.2880562061</v>
      </c>
      <c r="F39" s="9" t="str">
        <f>IF($B39="N/A","N/A",IF(E39&gt;2,"No",IF(E39&lt;=0,"No","Yes")))</f>
        <v>Yes</v>
      </c>
      <c r="G39" s="8">
        <v>3.8869257950999998</v>
      </c>
      <c r="H39" s="9" t="str">
        <f>IF($B39="N/A","N/A",IF(G39&gt;2,"No",IF(G39&lt;=0,"No","Yes")))</f>
        <v>No</v>
      </c>
      <c r="I39" s="10">
        <v>11.51</v>
      </c>
      <c r="J39" s="10">
        <v>201.8</v>
      </c>
      <c r="K39" s="9" t="str">
        <f>IF(J39="Div by 0", "N/A", IF(J39="N/A","N/A", IF(J39&gt;30, "No", IF(J39&lt;-30, "No", "Yes"))))</f>
        <v>No</v>
      </c>
    </row>
    <row r="40" spans="1:11" x14ac:dyDescent="0.25">
      <c r="A40" s="110" t="s">
        <v>375</v>
      </c>
      <c r="B40" s="35" t="s">
        <v>234</v>
      </c>
      <c r="C40" s="8">
        <v>1.5304649148</v>
      </c>
      <c r="D40" s="9" t="str">
        <f>IF($B40="N/A","N/A",IF(C40&gt;3,"No",IF(C40&lt;=0,"No","Yes")))</f>
        <v>Yes</v>
      </c>
      <c r="E40" s="8">
        <v>2.1662763466000001</v>
      </c>
      <c r="F40" s="9" t="str">
        <f>IF($B40="N/A","N/A",IF(E40&gt;3,"No",IF(E40&lt;=0,"No","Yes")))</f>
        <v>Yes</v>
      </c>
      <c r="G40" s="8">
        <v>5.6537102473000003</v>
      </c>
      <c r="H40" s="9" t="str">
        <f>IF($B40="N/A","N/A",IF(G40&gt;3,"No",IF(G40&lt;=0,"No","Yes")))</f>
        <v>No</v>
      </c>
      <c r="I40" s="10">
        <v>41.54</v>
      </c>
      <c r="J40" s="10">
        <v>161</v>
      </c>
      <c r="K40" s="9" t="str">
        <f>IF(J40="Div by 0", "N/A", IF(J40="N/A","N/A", IF(J40&gt;30, "No", IF(J40&lt;-30, "No", "Yes"))))</f>
        <v>No</v>
      </c>
    </row>
    <row r="41" spans="1:11" s="123" customFormat="1" x14ac:dyDescent="0.25">
      <c r="A41" s="163" t="s">
        <v>1633</v>
      </c>
      <c r="B41" s="164"/>
      <c r="C41" s="164"/>
      <c r="D41" s="164"/>
      <c r="E41" s="164"/>
      <c r="F41" s="164"/>
      <c r="G41" s="164"/>
      <c r="H41" s="164"/>
      <c r="I41" s="164"/>
      <c r="J41" s="164"/>
      <c r="K41" s="165"/>
    </row>
    <row r="42" spans="1:11" ht="16.5" customHeight="1" x14ac:dyDescent="0.25">
      <c r="A42" s="156" t="s">
        <v>1631</v>
      </c>
      <c r="B42" s="157"/>
      <c r="C42" s="157"/>
      <c r="D42" s="157"/>
      <c r="E42" s="157"/>
      <c r="F42" s="157"/>
      <c r="G42" s="157"/>
      <c r="H42" s="157"/>
      <c r="I42" s="157"/>
      <c r="J42" s="157"/>
      <c r="K42" s="158"/>
    </row>
    <row r="43" spans="1:11" x14ac:dyDescent="0.25">
      <c r="A43" s="159" t="s">
        <v>1732</v>
      </c>
      <c r="B43" s="159"/>
      <c r="C43" s="159"/>
      <c r="D43" s="159"/>
      <c r="E43" s="159"/>
      <c r="F43" s="159"/>
      <c r="G43" s="159"/>
      <c r="H43" s="159"/>
      <c r="I43" s="159"/>
      <c r="J43" s="159"/>
      <c r="K43" s="16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E6" activePane="bottomRight" state="frozen"/>
      <selection activeCell="A11" sqref="A11"/>
      <selection pane="topRight" activeCell="A11" sqref="A11"/>
      <selection pane="bottomLeft" activeCell="A11" sqref="A11"/>
      <selection pane="bottomRight" sqref="A1:K1"/>
    </sheetView>
  </sheetViews>
  <sheetFormatPr defaultColWidth="9.1796875" defaultRowHeight="12.5" x14ac:dyDescent="0.25"/>
  <cols>
    <col min="1" max="1" width="77.26953125" style="38" customWidth="1"/>
    <col min="2" max="2" width="9.453125" style="21"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21"/>
  </cols>
  <sheetData>
    <row r="1" spans="1:11" s="20" customFormat="1" ht="18.75" customHeight="1" x14ac:dyDescent="0.25">
      <c r="A1" s="147" t="s">
        <v>1729</v>
      </c>
      <c r="B1" s="148"/>
      <c r="C1" s="148"/>
      <c r="D1" s="148"/>
      <c r="E1" s="148"/>
      <c r="F1" s="148"/>
      <c r="G1" s="148"/>
      <c r="H1" s="148"/>
      <c r="I1" s="148"/>
      <c r="J1" s="148"/>
      <c r="K1" s="149"/>
    </row>
    <row r="2" spans="1:11" ht="13" x14ac:dyDescent="0.3">
      <c r="A2" s="153" t="s">
        <v>1575</v>
      </c>
      <c r="B2" s="154"/>
      <c r="C2" s="154"/>
      <c r="D2" s="154"/>
      <c r="E2" s="154"/>
      <c r="F2" s="154"/>
      <c r="G2" s="154"/>
      <c r="H2" s="154"/>
      <c r="I2" s="154"/>
      <c r="J2" s="154"/>
      <c r="K2" s="155"/>
    </row>
    <row r="3" spans="1:11" ht="13" x14ac:dyDescent="0.3">
      <c r="A3" s="153" t="s">
        <v>1744</v>
      </c>
      <c r="B3" s="161"/>
      <c r="C3" s="161"/>
      <c r="D3" s="161"/>
      <c r="E3" s="161"/>
      <c r="F3" s="161"/>
      <c r="G3" s="161"/>
      <c r="H3" s="161"/>
      <c r="I3" s="161"/>
      <c r="J3" s="161"/>
      <c r="K3" s="162"/>
    </row>
    <row r="4" spans="1:11" ht="13" x14ac:dyDescent="0.3">
      <c r="A4" s="150" t="s">
        <v>648</v>
      </c>
      <c r="B4" s="151"/>
      <c r="C4" s="151"/>
      <c r="D4" s="151"/>
      <c r="E4" s="151"/>
      <c r="F4" s="151"/>
      <c r="G4" s="151"/>
      <c r="H4" s="151"/>
      <c r="I4" s="151"/>
      <c r="J4" s="151"/>
      <c r="K4" s="152"/>
    </row>
    <row r="5" spans="1:11" s="25" customFormat="1" ht="52" x14ac:dyDescent="0.3">
      <c r="A5" s="22" t="s">
        <v>11</v>
      </c>
      <c r="B5" s="23" t="s">
        <v>212</v>
      </c>
      <c r="C5" s="23" t="s">
        <v>649</v>
      </c>
      <c r="D5" s="23" t="s">
        <v>1724</v>
      </c>
      <c r="E5" s="23" t="s">
        <v>1694</v>
      </c>
      <c r="F5" s="23" t="s">
        <v>1721</v>
      </c>
      <c r="G5" s="23" t="s">
        <v>1718</v>
      </c>
      <c r="H5" s="23" t="s">
        <v>1719</v>
      </c>
      <c r="I5" s="24" t="s">
        <v>1725</v>
      </c>
      <c r="J5" s="24" t="s">
        <v>1722</v>
      </c>
      <c r="K5" s="23" t="s">
        <v>650</v>
      </c>
    </row>
    <row r="6" spans="1:11" x14ac:dyDescent="0.25">
      <c r="A6" s="110" t="s">
        <v>301</v>
      </c>
      <c r="B6" s="35" t="s">
        <v>213</v>
      </c>
      <c r="C6" s="36">
        <v>37</v>
      </c>
      <c r="D6" s="9" t="str">
        <f>IF($B6="N/A","N/A",IF(C6&gt;15,"No",IF(C6&lt;-15,"No","Yes")))</f>
        <v>N/A</v>
      </c>
      <c r="E6" s="36">
        <v>26</v>
      </c>
      <c r="F6" s="9" t="str">
        <f>IF($B6="N/A","N/A",IF(E6&gt;15,"No",IF(E6&lt;-15,"No","Yes")))</f>
        <v>N/A</v>
      </c>
      <c r="G6" s="36">
        <v>25</v>
      </c>
      <c r="H6" s="9" t="str">
        <f>IF($B6="N/A","N/A",IF(G6&gt;15,"No",IF(G6&lt;-15,"No","Yes")))</f>
        <v>N/A</v>
      </c>
      <c r="I6" s="10">
        <v>-29.7</v>
      </c>
      <c r="J6" s="10">
        <v>-3.85</v>
      </c>
      <c r="K6" s="9" t="str">
        <f t="shared" ref="K6:K31" si="0">IF(J6="Div by 0", "N/A", IF(J6="N/A","N/A", IF(J6&gt;30, "No", IF(J6&lt;-30, "No", "Yes"))))</f>
        <v>Yes</v>
      </c>
    </row>
    <row r="7" spans="1:11" x14ac:dyDescent="0.25">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110" t="s">
        <v>308</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110" t="s">
        <v>821</v>
      </c>
      <c r="B9" s="35" t="s">
        <v>213</v>
      </c>
      <c r="C9" s="96">
        <v>1057.6486485999999</v>
      </c>
      <c r="D9" s="9" t="str">
        <f>IF($B9="N/A","N/A",IF(C9&gt;15,"No",IF(C9&lt;-15,"No","Yes")))</f>
        <v>N/A</v>
      </c>
      <c r="E9" s="96">
        <v>1387.0384615</v>
      </c>
      <c r="F9" s="9" t="str">
        <f>IF($B9="N/A","N/A",IF(E9&gt;15,"No",IF(E9&lt;-15,"No","Yes")))</f>
        <v>N/A</v>
      </c>
      <c r="G9" s="96">
        <v>925.56</v>
      </c>
      <c r="H9" s="9" t="str">
        <f>IF($B9="N/A","N/A",IF(G9&gt;15,"No",IF(G9&lt;-15,"No","Yes")))</f>
        <v>N/A</v>
      </c>
      <c r="I9" s="10">
        <v>31.14</v>
      </c>
      <c r="J9" s="10">
        <v>-33.299999999999997</v>
      </c>
      <c r="K9" s="9" t="str">
        <f t="shared" si="0"/>
        <v>No</v>
      </c>
    </row>
    <row r="10" spans="1:11" x14ac:dyDescent="0.25">
      <c r="A10" s="110" t="s">
        <v>309</v>
      </c>
      <c r="B10" s="35" t="s">
        <v>213</v>
      </c>
      <c r="C10" s="8">
        <v>0</v>
      </c>
      <c r="D10" s="9" t="str">
        <f>IF($B10="N/A","N/A",IF(C10&gt;15,"No",IF(C10&lt;-15,"No","Yes")))</f>
        <v>N/A</v>
      </c>
      <c r="E10" s="8">
        <v>3.8461538462</v>
      </c>
      <c r="F10" s="9" t="str">
        <f>IF($B10="N/A","N/A",IF(E10&gt;15,"No",IF(E10&lt;-15,"No","Yes")))</f>
        <v>N/A</v>
      </c>
      <c r="G10" s="8">
        <v>0</v>
      </c>
      <c r="H10" s="9" t="str">
        <f>IF($B10="N/A","N/A",IF(G10&gt;15,"No",IF(G10&lt;-15,"No","Yes")))</f>
        <v>N/A</v>
      </c>
      <c r="I10" s="10" t="s">
        <v>1745</v>
      </c>
      <c r="J10" s="10">
        <v>-100</v>
      </c>
      <c r="K10" s="9" t="str">
        <f t="shared" si="0"/>
        <v>No</v>
      </c>
    </row>
    <row r="11" spans="1:11" x14ac:dyDescent="0.25">
      <c r="A11" s="110" t="s">
        <v>823</v>
      </c>
      <c r="B11" s="35" t="s">
        <v>213</v>
      </c>
      <c r="C11" s="96" t="s">
        <v>1745</v>
      </c>
      <c r="D11" s="9" t="str">
        <f>IF($B11="N/A","N/A",IF(C11&gt;15,"No",IF(C11&lt;-15,"No","Yes")))</f>
        <v>N/A</v>
      </c>
      <c r="E11" s="96">
        <v>8331</v>
      </c>
      <c r="F11" s="9" t="str">
        <f>IF($B11="N/A","N/A",IF(E11&gt;15,"No",IF(E11&lt;-15,"No","Yes")))</f>
        <v>N/A</v>
      </c>
      <c r="G11" s="96" t="s">
        <v>1745</v>
      </c>
      <c r="H11" s="9" t="str">
        <f>IF($B11="N/A","N/A",IF(G11&gt;15,"No",IF(G11&lt;-15,"No","Yes")))</f>
        <v>N/A</v>
      </c>
      <c r="I11" s="10" t="s">
        <v>1745</v>
      </c>
      <c r="J11" s="10" t="s">
        <v>1745</v>
      </c>
      <c r="K11" s="9" t="str">
        <f t="shared" si="0"/>
        <v>N/A</v>
      </c>
    </row>
    <row r="12" spans="1:11" x14ac:dyDescent="0.25">
      <c r="A12" s="110" t="s">
        <v>310</v>
      </c>
      <c r="B12" s="35" t="s">
        <v>214</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5">
      <c r="A13" s="110" t="s">
        <v>824</v>
      </c>
      <c r="B13" s="35" t="s">
        <v>220</v>
      </c>
      <c r="C13" s="8">
        <v>1.4054054054</v>
      </c>
      <c r="D13" s="9" t="str">
        <f>IF($B13="N/A","N/A",IF(C13&gt;1,"Yes","No"))</f>
        <v>Yes</v>
      </c>
      <c r="E13" s="8">
        <v>1.5</v>
      </c>
      <c r="F13" s="9" t="str">
        <f>IF($B13="N/A","N/A",IF(E13&gt;1,"Yes","No"))</f>
        <v>Yes</v>
      </c>
      <c r="G13" s="8">
        <v>1.28</v>
      </c>
      <c r="H13" s="9" t="str">
        <f>IF($B13="N/A","N/A",IF(G13&gt;1,"Yes","No"))</f>
        <v>Yes</v>
      </c>
      <c r="I13" s="10">
        <v>6.7309999999999999</v>
      </c>
      <c r="J13" s="10">
        <v>-14.7</v>
      </c>
      <c r="K13" s="9" t="str">
        <f t="shared" si="0"/>
        <v>Yes</v>
      </c>
    </row>
    <row r="14" spans="1:11" x14ac:dyDescent="0.25">
      <c r="A14" s="110" t="s">
        <v>311</v>
      </c>
      <c r="B14" s="35" t="s">
        <v>214</v>
      </c>
      <c r="C14" s="8">
        <v>100</v>
      </c>
      <c r="D14" s="9" t="str">
        <f>IF($B14="N/A","N/A",IF(C14&gt;100,"No",IF(C14&lt;95,"No","Yes")))</f>
        <v>Yes</v>
      </c>
      <c r="E14" s="8">
        <v>100</v>
      </c>
      <c r="F14" s="9" t="str">
        <f>IF($B14="N/A","N/A",IF(E14&gt;100,"No",IF(E14&lt;95,"No","Yes")))</f>
        <v>Yes</v>
      </c>
      <c r="G14" s="8">
        <v>100</v>
      </c>
      <c r="H14" s="9" t="str">
        <f>IF($B14="N/A","N/A",IF(G14&gt;100,"No",IF(G14&lt;95,"No","Yes")))</f>
        <v>Yes</v>
      </c>
      <c r="I14" s="10">
        <v>0</v>
      </c>
      <c r="J14" s="10">
        <v>0</v>
      </c>
      <c r="K14" s="9" t="str">
        <f t="shared" si="0"/>
        <v>Yes</v>
      </c>
    </row>
    <row r="15" spans="1:11" x14ac:dyDescent="0.25">
      <c r="A15" s="110" t="s">
        <v>825</v>
      </c>
      <c r="B15" s="35" t="s">
        <v>221</v>
      </c>
      <c r="C15" s="8">
        <v>13</v>
      </c>
      <c r="D15" s="9" t="str">
        <f>IF($B15="N/A","N/A",IF(C15&gt;3,"Yes","No"))</f>
        <v>Yes</v>
      </c>
      <c r="E15" s="8">
        <v>12.807692308</v>
      </c>
      <c r="F15" s="9" t="str">
        <f>IF($B15="N/A","N/A",IF(E15&gt;3,"Yes","No"))</f>
        <v>Yes</v>
      </c>
      <c r="G15" s="8">
        <v>11.84</v>
      </c>
      <c r="H15" s="9" t="str">
        <f>IF($B15="N/A","N/A",IF(G15&gt;3,"Yes","No"))</f>
        <v>Yes</v>
      </c>
      <c r="I15" s="10">
        <v>-1.48</v>
      </c>
      <c r="J15" s="10">
        <v>-7.56</v>
      </c>
      <c r="K15" s="9" t="str">
        <f t="shared" si="0"/>
        <v>Yes</v>
      </c>
    </row>
    <row r="16" spans="1:11" x14ac:dyDescent="0.25">
      <c r="A16" s="110" t="s">
        <v>826</v>
      </c>
      <c r="B16" s="35" t="s">
        <v>222</v>
      </c>
      <c r="C16" s="8">
        <v>9.6216216215999992</v>
      </c>
      <c r="D16" s="9" t="str">
        <f>IF($B16="N/A","N/A",IF(C16&gt;=8,"No",IF(C16&lt;2,"No","Yes")))</f>
        <v>No</v>
      </c>
      <c r="E16" s="8">
        <v>12.076923077</v>
      </c>
      <c r="F16" s="9" t="str">
        <f>IF($B16="N/A","N/A",IF(E16&gt;=8,"No",IF(E16&lt;2,"No","Yes")))</f>
        <v>No</v>
      </c>
      <c r="G16" s="8">
        <v>5.6</v>
      </c>
      <c r="H16" s="9" t="str">
        <f>IF($B16="N/A","N/A",IF(G16&gt;=8,"No",IF(G16&lt;2,"No","Yes")))</f>
        <v>Yes</v>
      </c>
      <c r="I16" s="10">
        <v>25.52</v>
      </c>
      <c r="J16" s="10">
        <v>-53.6</v>
      </c>
      <c r="K16" s="9" t="str">
        <f t="shared" si="0"/>
        <v>No</v>
      </c>
    </row>
    <row r="17" spans="1:11" x14ac:dyDescent="0.25">
      <c r="A17" s="110"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110" t="s">
        <v>31</v>
      </c>
      <c r="B18" s="35" t="s">
        <v>214</v>
      </c>
      <c r="C18" s="8">
        <v>100</v>
      </c>
      <c r="D18" s="9" t="str">
        <f>IF($B18="N/A","N/A",IF(C18&gt;100,"No",IF(C18&lt;95,"No","Yes")))</f>
        <v>Yes</v>
      </c>
      <c r="E18" s="8">
        <v>100</v>
      </c>
      <c r="F18" s="9" t="str">
        <f>IF($B18="N/A","N/A",IF(E18&gt;100,"No",IF(E18&lt;95,"No","Yes")))</f>
        <v>Yes</v>
      </c>
      <c r="G18" s="8">
        <v>100</v>
      </c>
      <c r="H18" s="9" t="str">
        <f>IF($B18="N/A","N/A",IF(G18&gt;100,"No",IF(G18&lt;95,"No","Yes")))</f>
        <v>Yes</v>
      </c>
      <c r="I18" s="10">
        <v>0</v>
      </c>
      <c r="J18" s="10">
        <v>0</v>
      </c>
      <c r="K18" s="9" t="str">
        <f t="shared" si="0"/>
        <v>Yes</v>
      </c>
    </row>
    <row r="19" spans="1:11" x14ac:dyDescent="0.25">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110" t="s">
        <v>828</v>
      </c>
      <c r="B21" s="35" t="s">
        <v>225</v>
      </c>
      <c r="C21" s="8">
        <v>8</v>
      </c>
      <c r="D21" s="9" t="str">
        <f>IF($B21="N/A","N/A",IF(C21&gt;=2,"Yes","No"))</f>
        <v>Yes</v>
      </c>
      <c r="E21" s="8">
        <v>7.1923076923</v>
      </c>
      <c r="F21" s="9" t="str">
        <f>IF($B21="N/A","N/A",IF(E21&gt;=2,"Yes","No"))</f>
        <v>Yes</v>
      </c>
      <c r="G21" s="8">
        <v>7.88</v>
      </c>
      <c r="H21" s="9" t="str">
        <f>IF($B21="N/A","N/A",IF(G21&gt;=2,"Yes","No"))</f>
        <v>Yes</v>
      </c>
      <c r="I21" s="10">
        <v>-10.1</v>
      </c>
      <c r="J21" s="10">
        <v>9.5609999999999999</v>
      </c>
      <c r="K21" s="9" t="str">
        <f t="shared" si="0"/>
        <v>Yes</v>
      </c>
    </row>
    <row r="22" spans="1:11" x14ac:dyDescent="0.25">
      <c r="A22" s="110" t="s">
        <v>829</v>
      </c>
      <c r="B22" s="35" t="s">
        <v>226</v>
      </c>
      <c r="C22" s="8">
        <v>5.4054054053999998</v>
      </c>
      <c r="D22" s="9" t="str">
        <f>IF($B22="N/A","N/A",IF(C22&gt;30,"No",IF(C22&lt;5,"No","Yes")))</f>
        <v>Yes</v>
      </c>
      <c r="E22" s="8">
        <v>3.8461538462</v>
      </c>
      <c r="F22" s="9" t="str">
        <f>IF($B22="N/A","N/A",IF(E22&gt;30,"No",IF(E22&lt;5,"No","Yes")))</f>
        <v>No</v>
      </c>
      <c r="G22" s="8">
        <v>8</v>
      </c>
      <c r="H22" s="9" t="str">
        <f>IF($B22="N/A","N/A",IF(G22&gt;30,"No",IF(G22&lt;5,"No","Yes")))</f>
        <v>Yes</v>
      </c>
      <c r="I22" s="10">
        <v>-28.8</v>
      </c>
      <c r="J22" s="10">
        <v>108</v>
      </c>
      <c r="K22" s="9" t="str">
        <f t="shared" si="0"/>
        <v>No</v>
      </c>
    </row>
    <row r="23" spans="1:11" x14ac:dyDescent="0.25">
      <c r="A23" s="110" t="s">
        <v>830</v>
      </c>
      <c r="B23" s="35" t="s">
        <v>227</v>
      </c>
      <c r="C23" s="8">
        <v>35.135135134999999</v>
      </c>
      <c r="D23" s="9" t="str">
        <f>IF($B23="N/A","N/A",IF(C23&gt;75,"No",IF(C23&lt;15,"No","Yes")))</f>
        <v>Yes</v>
      </c>
      <c r="E23" s="8">
        <v>38.461538462</v>
      </c>
      <c r="F23" s="9" t="str">
        <f>IF($B23="N/A","N/A",IF(E23&gt;75,"No",IF(E23&lt;15,"No","Yes")))</f>
        <v>Yes</v>
      </c>
      <c r="G23" s="8">
        <v>32</v>
      </c>
      <c r="H23" s="9" t="str">
        <f>IF($B23="N/A","N/A",IF(G23&gt;75,"No",IF(G23&lt;15,"No","Yes")))</f>
        <v>Yes</v>
      </c>
      <c r="I23" s="10">
        <v>9.4670000000000005</v>
      </c>
      <c r="J23" s="10">
        <v>-16.8</v>
      </c>
      <c r="K23" s="9" t="str">
        <f t="shared" si="0"/>
        <v>Yes</v>
      </c>
    </row>
    <row r="24" spans="1:11" x14ac:dyDescent="0.25">
      <c r="A24" s="110" t="s">
        <v>831</v>
      </c>
      <c r="B24" s="35" t="s">
        <v>228</v>
      </c>
      <c r="C24" s="8">
        <v>59.459459459000001</v>
      </c>
      <c r="D24" s="9" t="str">
        <f>IF($B24="N/A","N/A",IF(C24&gt;70,"No",IF(C24&lt;25,"No","Yes")))</f>
        <v>Yes</v>
      </c>
      <c r="E24" s="8">
        <v>57.692307692</v>
      </c>
      <c r="F24" s="9" t="str">
        <f>IF($B24="N/A","N/A",IF(E24&gt;70,"No",IF(E24&lt;25,"No","Yes")))</f>
        <v>Yes</v>
      </c>
      <c r="G24" s="8">
        <v>60</v>
      </c>
      <c r="H24" s="9" t="str">
        <f>IF($B24="N/A","N/A",IF(G24&gt;70,"No",IF(G24&lt;25,"No","Yes")))</f>
        <v>Yes</v>
      </c>
      <c r="I24" s="10">
        <v>-2.97</v>
      </c>
      <c r="J24" s="10">
        <v>4</v>
      </c>
      <c r="K24" s="9" t="str">
        <f t="shared" si="0"/>
        <v>Yes</v>
      </c>
    </row>
    <row r="25" spans="1:11" x14ac:dyDescent="0.25">
      <c r="A25" s="110" t="s">
        <v>318</v>
      </c>
      <c r="B25" s="35" t="s">
        <v>229</v>
      </c>
      <c r="C25" s="8">
        <v>48.648648649000002</v>
      </c>
      <c r="D25" s="9" t="str">
        <f>IF($B25="N/A","N/A",IF(C25&gt;70,"No",IF(C25&lt;35,"No","Yes")))</f>
        <v>Yes</v>
      </c>
      <c r="E25" s="8">
        <v>42.307692308</v>
      </c>
      <c r="F25" s="9" t="str">
        <f>IF($B25="N/A","N/A",IF(E25&gt;70,"No",IF(E25&lt;35,"No","Yes")))</f>
        <v>Yes</v>
      </c>
      <c r="G25" s="8">
        <v>48</v>
      </c>
      <c r="H25" s="9" t="str">
        <f>IF($B25="N/A","N/A",IF(G25&gt;70,"No",IF(G25&lt;35,"No","Yes")))</f>
        <v>Yes</v>
      </c>
      <c r="I25" s="10">
        <v>-13</v>
      </c>
      <c r="J25" s="10">
        <v>13.45</v>
      </c>
      <c r="K25" s="9" t="str">
        <f t="shared" si="0"/>
        <v>Yes</v>
      </c>
    </row>
    <row r="26" spans="1:11" x14ac:dyDescent="0.25">
      <c r="A26" s="110" t="s">
        <v>832</v>
      </c>
      <c r="B26" s="35" t="s">
        <v>220</v>
      </c>
      <c r="C26" s="8">
        <v>2.1111111111</v>
      </c>
      <c r="D26" s="9" t="str">
        <f>IF($B26="N/A","N/A",IF(C26&gt;1,"Yes","No"))</f>
        <v>Yes</v>
      </c>
      <c r="E26" s="8">
        <v>2.7272727272999999</v>
      </c>
      <c r="F26" s="9" t="str">
        <f>IF($B26="N/A","N/A",IF(E26&gt;1,"Yes","No"))</f>
        <v>Yes</v>
      </c>
      <c r="G26" s="8">
        <v>2.6666666666999999</v>
      </c>
      <c r="H26" s="9" t="str">
        <f>IF($B26="N/A","N/A",IF(G26&gt;1,"Yes","No"))</f>
        <v>Yes</v>
      </c>
      <c r="I26" s="10">
        <v>29.19</v>
      </c>
      <c r="J26" s="10">
        <v>-2.2200000000000002</v>
      </c>
      <c r="K26" s="9" t="str">
        <f t="shared" si="0"/>
        <v>Yes</v>
      </c>
    </row>
    <row r="27" spans="1:11" x14ac:dyDescent="0.25">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1745</v>
      </c>
      <c r="J27" s="10" t="s">
        <v>1745</v>
      </c>
      <c r="K27" s="9" t="str">
        <f t="shared" si="0"/>
        <v>N/A</v>
      </c>
    </row>
    <row r="28" spans="1:11" x14ac:dyDescent="0.25">
      <c r="A28" s="110" t="s">
        <v>833</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110" t="s">
        <v>320</v>
      </c>
      <c r="B29" s="35" t="s">
        <v>213</v>
      </c>
      <c r="C29" s="8" t="s">
        <v>1745</v>
      </c>
      <c r="D29" s="9" t="str">
        <f>IF($B29="N/A","N/A",IF(C29&gt;15,"No",IF(C29&lt;-15,"No","Yes")))</f>
        <v>N/A</v>
      </c>
      <c r="E29" s="8" t="s">
        <v>1745</v>
      </c>
      <c r="F29" s="9" t="str">
        <f>IF($B29="N/A","N/A",IF(E29&gt;15,"No",IF(E29&lt;-15,"No","Yes")))</f>
        <v>N/A</v>
      </c>
      <c r="G29" s="8" t="s">
        <v>1745</v>
      </c>
      <c r="H29" s="9" t="str">
        <f>IF($B29="N/A","N/A",IF(G29&gt;15,"No",IF(G29&lt;-15,"No","Yes")))</f>
        <v>N/A</v>
      </c>
      <c r="I29" s="10" t="s">
        <v>1745</v>
      </c>
      <c r="J29" s="10" t="s">
        <v>1745</v>
      </c>
      <c r="K29" s="9" t="str">
        <f t="shared" si="0"/>
        <v>N/A</v>
      </c>
    </row>
    <row r="30" spans="1:11" x14ac:dyDescent="0.25">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110" t="s">
        <v>322</v>
      </c>
      <c r="B31" s="35" t="s">
        <v>230</v>
      </c>
      <c r="C31" s="8">
        <v>0</v>
      </c>
      <c r="D31" s="9" t="str">
        <f>IF($B31="N/A","N/A",IF(C31&gt;=90,"Yes","No"))</f>
        <v>No</v>
      </c>
      <c r="E31" s="8">
        <v>0</v>
      </c>
      <c r="F31" s="9" t="str">
        <f>IF($B31="N/A","N/A",IF(E31&gt;=90,"Yes","No"))</f>
        <v>No</v>
      </c>
      <c r="G31" s="8">
        <v>0</v>
      </c>
      <c r="H31" s="9" t="str">
        <f>IF($B31="N/A","N/A",IF(G31&gt;=90,"Yes","No"))</f>
        <v>No</v>
      </c>
      <c r="I31" s="10" t="s">
        <v>1745</v>
      </c>
      <c r="J31" s="10" t="s">
        <v>1745</v>
      </c>
      <c r="K31" s="9" t="str">
        <f t="shared" si="0"/>
        <v>N/A</v>
      </c>
    </row>
    <row r="32" spans="1:11" x14ac:dyDescent="0.25">
      <c r="A32" s="163" t="s">
        <v>1633</v>
      </c>
      <c r="B32" s="164"/>
      <c r="C32" s="164"/>
      <c r="D32" s="164"/>
      <c r="E32" s="164"/>
      <c r="F32" s="164"/>
      <c r="G32" s="164"/>
      <c r="H32" s="164"/>
      <c r="I32" s="164"/>
      <c r="J32" s="164"/>
      <c r="K32" s="165"/>
    </row>
    <row r="33" spans="1:11" x14ac:dyDescent="0.25">
      <c r="A33" s="156" t="s">
        <v>1631</v>
      </c>
      <c r="B33" s="157"/>
      <c r="C33" s="157"/>
      <c r="D33" s="157"/>
      <c r="E33" s="157"/>
      <c r="F33" s="157"/>
      <c r="G33" s="157"/>
      <c r="H33" s="157"/>
      <c r="I33" s="157"/>
      <c r="J33" s="157"/>
      <c r="K33" s="158"/>
    </row>
    <row r="34" spans="1:11" x14ac:dyDescent="0.25">
      <c r="A34" s="159" t="s">
        <v>1732</v>
      </c>
      <c r="B34" s="159"/>
      <c r="C34" s="159"/>
      <c r="D34" s="159"/>
      <c r="E34" s="159"/>
      <c r="F34" s="159"/>
      <c r="G34" s="159"/>
      <c r="H34" s="159"/>
      <c r="I34" s="159"/>
      <c r="J34" s="159"/>
      <c r="K34" s="160"/>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6" activePane="bottomRight" state="frozen"/>
      <selection activeCell="A11" sqref="A11"/>
      <selection pane="topRight" activeCell="A11" sqref="A11"/>
      <selection pane="bottomLeft" activeCell="A11" sqref="A11"/>
      <selection pane="bottomRight" sqref="A1:K1"/>
    </sheetView>
  </sheetViews>
  <sheetFormatPr defaultColWidth="9.1796875" defaultRowHeight="12.5" x14ac:dyDescent="0.25"/>
  <cols>
    <col min="1" max="1" width="77.26953125" style="38" customWidth="1"/>
    <col min="2" max="2" width="9.453125" style="21"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21"/>
  </cols>
  <sheetData>
    <row r="1" spans="1:11" s="20" customFormat="1" ht="18.75" customHeight="1" x14ac:dyDescent="0.25">
      <c r="A1" s="147" t="s">
        <v>1729</v>
      </c>
      <c r="B1" s="148"/>
      <c r="C1" s="148"/>
      <c r="D1" s="148"/>
      <c r="E1" s="148"/>
      <c r="F1" s="148"/>
      <c r="G1" s="148"/>
      <c r="H1" s="148"/>
      <c r="I1" s="148"/>
      <c r="J1" s="148"/>
      <c r="K1" s="149"/>
    </row>
    <row r="2" spans="1:11" ht="13" x14ac:dyDescent="0.3">
      <c r="A2" s="153" t="s">
        <v>1578</v>
      </c>
      <c r="B2" s="154"/>
      <c r="C2" s="154"/>
      <c r="D2" s="154"/>
      <c r="E2" s="154"/>
      <c r="F2" s="154"/>
      <c r="G2" s="154"/>
      <c r="H2" s="154"/>
      <c r="I2" s="154"/>
      <c r="J2" s="154"/>
      <c r="K2" s="155"/>
    </row>
    <row r="3" spans="1:11" ht="13" x14ac:dyDescent="0.3">
      <c r="A3" s="153" t="s">
        <v>1744</v>
      </c>
      <c r="B3" s="161"/>
      <c r="C3" s="161"/>
      <c r="D3" s="161"/>
      <c r="E3" s="161"/>
      <c r="F3" s="161"/>
      <c r="G3" s="161"/>
      <c r="H3" s="161"/>
      <c r="I3" s="161"/>
      <c r="J3" s="161"/>
      <c r="K3" s="162"/>
    </row>
    <row r="4" spans="1:11" ht="13" x14ac:dyDescent="0.3">
      <c r="A4" s="150" t="s">
        <v>648</v>
      </c>
      <c r="B4" s="151"/>
      <c r="C4" s="151"/>
      <c r="D4" s="151"/>
      <c r="E4" s="151"/>
      <c r="F4" s="151"/>
      <c r="G4" s="151"/>
      <c r="H4" s="151"/>
      <c r="I4" s="151"/>
      <c r="J4" s="151"/>
      <c r="K4" s="152"/>
    </row>
    <row r="5" spans="1:11" s="25" customFormat="1" ht="52" x14ac:dyDescent="0.3">
      <c r="A5" s="22" t="s">
        <v>11</v>
      </c>
      <c r="B5" s="23" t="s">
        <v>212</v>
      </c>
      <c r="C5" s="23" t="s">
        <v>649</v>
      </c>
      <c r="D5" s="23" t="s">
        <v>1724</v>
      </c>
      <c r="E5" s="23" t="s">
        <v>1694</v>
      </c>
      <c r="F5" s="23" t="s">
        <v>1721</v>
      </c>
      <c r="G5" s="23" t="s">
        <v>1718</v>
      </c>
      <c r="H5" s="23" t="s">
        <v>1719</v>
      </c>
      <c r="I5" s="24" t="s">
        <v>1725</v>
      </c>
      <c r="J5" s="24" t="s">
        <v>1722</v>
      </c>
      <c r="K5" s="23" t="s">
        <v>650</v>
      </c>
    </row>
    <row r="6" spans="1:11" x14ac:dyDescent="0.25">
      <c r="A6" s="109" t="s">
        <v>301</v>
      </c>
      <c r="B6" s="105" t="s">
        <v>213</v>
      </c>
      <c r="C6" s="36">
        <v>22848</v>
      </c>
      <c r="D6" s="9" t="str">
        <f>IF(OR($B6="N/A",$C6="N/A"),"N/A",IF(C6&lt;0,"No","Yes"))</f>
        <v>N/A</v>
      </c>
      <c r="E6" s="36">
        <v>23570</v>
      </c>
      <c r="F6" s="9" t="str">
        <f>IF($B6="N/A","N/A",IF(E6&lt;0,"No","Yes"))</f>
        <v>N/A</v>
      </c>
      <c r="G6" s="36">
        <v>28597</v>
      </c>
      <c r="H6" s="9" t="str">
        <f>IF($B6="N/A","N/A",IF(G6&lt;0,"No","Yes"))</f>
        <v>N/A</v>
      </c>
      <c r="I6" s="10">
        <v>3.16</v>
      </c>
      <c r="J6" s="10">
        <v>21.33</v>
      </c>
      <c r="K6" s="9" t="str">
        <f t="shared" ref="K6:K35" si="0">IF(J6="Div by 0", "N/A", IF(J6="N/A","N/A", IF(J6&gt;30, "No", IF(J6&lt;-30, "No", "Yes"))))</f>
        <v>Yes</v>
      </c>
    </row>
    <row r="7" spans="1:11" x14ac:dyDescent="0.25">
      <c r="A7" s="110" t="s">
        <v>436</v>
      </c>
      <c r="B7" s="105" t="s">
        <v>213</v>
      </c>
      <c r="C7" s="9">
        <v>28.921568626999999</v>
      </c>
      <c r="D7" s="9" t="str">
        <f t="shared" ref="D7:D17" si="1">IF(OR($B7="N/A",$C7="N/A"),"N/A",IF(C7&lt;0,"No","Yes"))</f>
        <v>N/A</v>
      </c>
      <c r="E7" s="9">
        <v>19.813322020000001</v>
      </c>
      <c r="F7" s="9" t="str">
        <f t="shared" ref="F7:F17" si="2">IF($B7="N/A","N/A",IF(E7&lt;0,"No","Yes"))</f>
        <v>N/A</v>
      </c>
      <c r="G7" s="9">
        <v>12.319474071</v>
      </c>
      <c r="H7" s="9" t="str">
        <f t="shared" ref="H7:H17" si="3">IF($B7="N/A","N/A",IF(G7&lt;0,"No","Yes"))</f>
        <v>N/A</v>
      </c>
      <c r="I7" s="10">
        <v>-31.5</v>
      </c>
      <c r="J7" s="10">
        <v>-37.799999999999997</v>
      </c>
      <c r="K7" s="9" t="str">
        <f t="shared" si="0"/>
        <v>No</v>
      </c>
    </row>
    <row r="8" spans="1:11" x14ac:dyDescent="0.25">
      <c r="A8" s="110" t="s">
        <v>437</v>
      </c>
      <c r="B8" s="105" t="s">
        <v>213</v>
      </c>
      <c r="C8" s="9">
        <v>30.435924369999999</v>
      </c>
      <c r="D8" s="9" t="str">
        <f t="shared" si="1"/>
        <v>N/A</v>
      </c>
      <c r="E8" s="9">
        <v>25.328807807</v>
      </c>
      <c r="F8" s="9" t="str">
        <f t="shared" si="2"/>
        <v>N/A</v>
      </c>
      <c r="G8" s="9">
        <v>20.061544916999999</v>
      </c>
      <c r="H8" s="9" t="str">
        <f t="shared" si="3"/>
        <v>N/A</v>
      </c>
      <c r="I8" s="10">
        <v>-16.8</v>
      </c>
      <c r="J8" s="10">
        <v>-20.8</v>
      </c>
      <c r="K8" s="9" t="str">
        <f t="shared" si="0"/>
        <v>Yes</v>
      </c>
    </row>
    <row r="9" spans="1:11" x14ac:dyDescent="0.25">
      <c r="A9" s="110" t="s">
        <v>438</v>
      </c>
      <c r="B9" s="105" t="s">
        <v>213</v>
      </c>
      <c r="C9" s="9">
        <v>16.106442576999999</v>
      </c>
      <c r="D9" s="9" t="str">
        <f t="shared" si="1"/>
        <v>N/A</v>
      </c>
      <c r="E9" s="9">
        <v>23.126856173</v>
      </c>
      <c r="F9" s="9" t="str">
        <f t="shared" si="2"/>
        <v>N/A</v>
      </c>
      <c r="G9" s="9">
        <v>26.181067943999999</v>
      </c>
      <c r="H9" s="9" t="str">
        <f t="shared" si="3"/>
        <v>N/A</v>
      </c>
      <c r="I9" s="10">
        <v>43.59</v>
      </c>
      <c r="J9" s="10">
        <v>13.21</v>
      </c>
      <c r="K9" s="9" t="str">
        <f t="shared" si="0"/>
        <v>Yes</v>
      </c>
    </row>
    <row r="10" spans="1:11" x14ac:dyDescent="0.25">
      <c r="A10" s="110" t="s">
        <v>439</v>
      </c>
      <c r="B10" s="105" t="s">
        <v>213</v>
      </c>
      <c r="C10" s="9">
        <v>20.18557423</v>
      </c>
      <c r="D10" s="9" t="str">
        <f t="shared" si="1"/>
        <v>N/A</v>
      </c>
      <c r="E10" s="9">
        <v>27.335596097</v>
      </c>
      <c r="F10" s="9" t="str">
        <f t="shared" si="2"/>
        <v>N/A</v>
      </c>
      <c r="G10" s="9">
        <v>37.329090463999997</v>
      </c>
      <c r="H10" s="9" t="str">
        <f t="shared" si="3"/>
        <v>N/A</v>
      </c>
      <c r="I10" s="10">
        <v>35.42</v>
      </c>
      <c r="J10" s="10">
        <v>36.56</v>
      </c>
      <c r="K10" s="9" t="str">
        <f t="shared" si="0"/>
        <v>No</v>
      </c>
    </row>
    <row r="11" spans="1:11" x14ac:dyDescent="0.25">
      <c r="A11" s="26" t="s">
        <v>324</v>
      </c>
      <c r="B11" s="105" t="s">
        <v>213</v>
      </c>
      <c r="C11" s="9">
        <v>0</v>
      </c>
      <c r="D11" s="9" t="str">
        <f t="shared" si="1"/>
        <v>N/A</v>
      </c>
      <c r="E11" s="9">
        <v>99.983029275000007</v>
      </c>
      <c r="F11" s="9" t="str">
        <f t="shared" si="2"/>
        <v>N/A</v>
      </c>
      <c r="G11" s="9">
        <v>99.856628318000006</v>
      </c>
      <c r="H11" s="9" t="str">
        <f t="shared" si="3"/>
        <v>N/A</v>
      </c>
      <c r="I11" s="10" t="s">
        <v>1745</v>
      </c>
      <c r="J11" s="10">
        <v>-0.126</v>
      </c>
      <c r="K11" s="9" t="str">
        <f t="shared" si="0"/>
        <v>Yes</v>
      </c>
    </row>
    <row r="12" spans="1:11" x14ac:dyDescent="0.25">
      <c r="A12" s="26" t="s">
        <v>310</v>
      </c>
      <c r="B12" s="105" t="s">
        <v>213</v>
      </c>
      <c r="C12" s="9">
        <v>97.461484593999998</v>
      </c>
      <c r="D12" s="9" t="str">
        <f t="shared" si="1"/>
        <v>N/A</v>
      </c>
      <c r="E12" s="9">
        <v>99.465422146999998</v>
      </c>
      <c r="F12" s="9" t="str">
        <f t="shared" si="2"/>
        <v>N/A</v>
      </c>
      <c r="G12" s="9">
        <v>99.318110290999996</v>
      </c>
      <c r="H12" s="9" t="str">
        <f t="shared" si="3"/>
        <v>N/A</v>
      </c>
      <c r="I12" s="10">
        <v>2.056</v>
      </c>
      <c r="J12" s="10">
        <v>-0.14799999999999999</v>
      </c>
      <c r="K12" s="9" t="str">
        <f t="shared" si="0"/>
        <v>Yes</v>
      </c>
    </row>
    <row r="13" spans="1:11" x14ac:dyDescent="0.25">
      <c r="A13" s="26" t="s">
        <v>824</v>
      </c>
      <c r="B13" s="105" t="s">
        <v>213</v>
      </c>
      <c r="C13" s="9">
        <v>1.2012753727000001</v>
      </c>
      <c r="D13" s="9" t="str">
        <f t="shared" si="1"/>
        <v>N/A</v>
      </c>
      <c r="E13" s="9">
        <v>1.2191605528</v>
      </c>
      <c r="F13" s="9" t="str">
        <f t="shared" si="2"/>
        <v>N/A</v>
      </c>
      <c r="G13" s="9">
        <v>1.2120625307999999</v>
      </c>
      <c r="H13" s="9" t="str">
        <f t="shared" si="3"/>
        <v>N/A</v>
      </c>
      <c r="I13" s="10">
        <v>1.4890000000000001</v>
      </c>
      <c r="J13" s="10">
        <v>-0.58199999999999996</v>
      </c>
      <c r="K13" s="9" t="str">
        <f t="shared" si="0"/>
        <v>Yes</v>
      </c>
    </row>
    <row r="14" spans="1:11" x14ac:dyDescent="0.25">
      <c r="A14" s="26" t="s">
        <v>311</v>
      </c>
      <c r="B14" s="105" t="s">
        <v>213</v>
      </c>
      <c r="C14" s="9">
        <v>86.677170868000005</v>
      </c>
      <c r="D14" s="9" t="str">
        <f t="shared" si="1"/>
        <v>N/A</v>
      </c>
      <c r="E14" s="9">
        <v>94.904539669000002</v>
      </c>
      <c r="F14" s="9" t="str">
        <f t="shared" si="2"/>
        <v>N/A</v>
      </c>
      <c r="G14" s="9">
        <v>99.447494492000004</v>
      </c>
      <c r="H14" s="9" t="str">
        <f t="shared" si="3"/>
        <v>N/A</v>
      </c>
      <c r="I14" s="10">
        <v>9.4920000000000009</v>
      </c>
      <c r="J14" s="10">
        <v>4.7869999999999999</v>
      </c>
      <c r="K14" s="9" t="str">
        <f t="shared" si="0"/>
        <v>Yes</v>
      </c>
    </row>
    <row r="15" spans="1:11" x14ac:dyDescent="0.25">
      <c r="A15" s="26" t="s">
        <v>825</v>
      </c>
      <c r="B15" s="105" t="s">
        <v>213</v>
      </c>
      <c r="C15" s="9">
        <v>9.3788628559999996</v>
      </c>
      <c r="D15" s="9" t="str">
        <f t="shared" si="1"/>
        <v>N/A</v>
      </c>
      <c r="E15" s="9">
        <v>9.6701238320999998</v>
      </c>
      <c r="F15" s="9" t="str">
        <f t="shared" si="2"/>
        <v>N/A</v>
      </c>
      <c r="G15" s="9">
        <v>9.4622525404999998</v>
      </c>
      <c r="H15" s="9" t="str">
        <f t="shared" si="3"/>
        <v>N/A</v>
      </c>
      <c r="I15" s="10">
        <v>3.1059999999999999</v>
      </c>
      <c r="J15" s="10">
        <v>-2.15</v>
      </c>
      <c r="K15" s="9" t="str">
        <f t="shared" si="0"/>
        <v>Yes</v>
      </c>
    </row>
    <row r="16" spans="1:11" x14ac:dyDescent="0.25">
      <c r="A16" s="26" t="s">
        <v>834</v>
      </c>
      <c r="B16" s="105" t="s">
        <v>213</v>
      </c>
      <c r="C16" s="9">
        <v>24.256443977</v>
      </c>
      <c r="D16" s="9" t="str">
        <f t="shared" si="1"/>
        <v>N/A</v>
      </c>
      <c r="E16" s="9">
        <v>16.065511824000001</v>
      </c>
      <c r="F16" s="9" t="str">
        <f t="shared" si="2"/>
        <v>N/A</v>
      </c>
      <c r="G16" s="9">
        <v>5.0816983177999999</v>
      </c>
      <c r="H16" s="9" t="str">
        <f t="shared" si="3"/>
        <v>N/A</v>
      </c>
      <c r="I16" s="10">
        <v>-33.799999999999997</v>
      </c>
      <c r="J16" s="10">
        <v>-68.400000000000006</v>
      </c>
      <c r="K16" s="9" t="str">
        <f t="shared" si="0"/>
        <v>No</v>
      </c>
    </row>
    <row r="17" spans="1:11" x14ac:dyDescent="0.25">
      <c r="A17" s="26" t="s">
        <v>827</v>
      </c>
      <c r="B17" s="105" t="s">
        <v>213</v>
      </c>
      <c r="C17" s="9">
        <v>24.999272132000002</v>
      </c>
      <c r="D17" s="9" t="str">
        <f t="shared" si="1"/>
        <v>N/A</v>
      </c>
      <c r="E17" s="9">
        <v>15.626852132</v>
      </c>
      <c r="F17" s="9" t="str">
        <f t="shared" si="2"/>
        <v>N/A</v>
      </c>
      <c r="G17" s="9">
        <v>5.4679348404999999</v>
      </c>
      <c r="H17" s="9" t="str">
        <f t="shared" si="3"/>
        <v>N/A</v>
      </c>
      <c r="I17" s="10">
        <v>-37.5</v>
      </c>
      <c r="J17" s="10">
        <v>-65</v>
      </c>
      <c r="K17" s="9" t="str">
        <f t="shared" si="0"/>
        <v>No</v>
      </c>
    </row>
    <row r="18" spans="1:11" x14ac:dyDescent="0.25">
      <c r="A18" s="110"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5">
      <c r="A19" s="110" t="s">
        <v>31</v>
      </c>
      <c r="B19" s="35" t="s">
        <v>214</v>
      </c>
      <c r="C19" s="9">
        <v>95.255602241000005</v>
      </c>
      <c r="D19" s="9" t="str">
        <f>IF(OR($B19="N/A",$C19="N/A"),"N/A",IF(C19&gt;100,"No",IF(C19&lt;95,"No","Yes")))</f>
        <v>Yes</v>
      </c>
      <c r="E19" s="9">
        <v>94.658464148999997</v>
      </c>
      <c r="F19" s="9" t="str">
        <f>IF(OR($B19="N/A",$E19="N/A"),"N/A",IF(E19&gt;100,"No",IF(E19&lt;98,"No","Yes")))</f>
        <v>No</v>
      </c>
      <c r="G19" s="9">
        <v>98.884498374000003</v>
      </c>
      <c r="H19" s="9" t="str">
        <f>IF($B19="N/A","N/A",IF(G19&gt;100,"No",IF(G19&lt;95,"No","Yes")))</f>
        <v>Yes</v>
      </c>
      <c r="I19" s="10">
        <v>-0.627</v>
      </c>
      <c r="J19" s="10">
        <v>4.4649999999999999</v>
      </c>
      <c r="K19" s="9" t="str">
        <f t="shared" si="0"/>
        <v>Yes</v>
      </c>
    </row>
    <row r="20" spans="1:11" x14ac:dyDescent="0.25">
      <c r="A20" s="26" t="s">
        <v>313</v>
      </c>
      <c r="B20" s="105" t="s">
        <v>213</v>
      </c>
      <c r="C20" s="9">
        <v>99.264705882000001</v>
      </c>
      <c r="D20" s="9" t="str">
        <f t="shared" ref="D20:D35" si="4">IF(OR($B20="N/A",$C20="N/A"),"N/A",IF(C20&lt;0,"No","Yes"))</f>
        <v>N/A</v>
      </c>
      <c r="E20" s="9">
        <v>99.406024607999996</v>
      </c>
      <c r="F20" s="9" t="str">
        <f t="shared" ref="F20:F34" si="5">IF($B20="N/A","N/A",IF(E20&lt;0,"No","Yes"))</f>
        <v>N/A</v>
      </c>
      <c r="G20" s="9">
        <v>99.283141588000007</v>
      </c>
      <c r="H20" s="9" t="str">
        <f t="shared" ref="H20:H35" si="6">IF($B20="N/A","N/A",IF(G20&lt;0,"No","Yes"))</f>
        <v>N/A</v>
      </c>
      <c r="I20" s="10">
        <v>0.1424</v>
      </c>
      <c r="J20" s="10">
        <v>-0.124</v>
      </c>
      <c r="K20" s="9" t="str">
        <f t="shared" si="0"/>
        <v>Yes</v>
      </c>
    </row>
    <row r="21" spans="1:11" x14ac:dyDescent="0.25">
      <c r="A21" s="26" t="s">
        <v>835</v>
      </c>
      <c r="B21" s="105" t="s">
        <v>213</v>
      </c>
      <c r="C21" s="9">
        <v>0.50770308119999996</v>
      </c>
      <c r="D21" s="9" t="str">
        <f t="shared" si="4"/>
        <v>N/A</v>
      </c>
      <c r="E21" s="9">
        <v>0.44123886299999998</v>
      </c>
      <c r="F21" s="9" t="str">
        <f t="shared" si="5"/>
        <v>N/A</v>
      </c>
      <c r="G21" s="9">
        <v>0.51403993429999995</v>
      </c>
      <c r="H21" s="9" t="str">
        <f t="shared" si="6"/>
        <v>N/A</v>
      </c>
      <c r="I21" s="10">
        <v>-13.1</v>
      </c>
      <c r="J21" s="10">
        <v>16.5</v>
      </c>
      <c r="K21" s="9" t="str">
        <f t="shared" si="0"/>
        <v>Yes</v>
      </c>
    </row>
    <row r="22" spans="1:11" x14ac:dyDescent="0.25">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828</v>
      </c>
      <c r="B23" s="105" t="s">
        <v>213</v>
      </c>
      <c r="C23" s="9">
        <v>6.0546218487000001</v>
      </c>
      <c r="D23" s="9" t="str">
        <f t="shared" si="4"/>
        <v>N/A</v>
      </c>
      <c r="E23" s="9">
        <v>6.0564276623</v>
      </c>
      <c r="F23" s="9" t="str">
        <f t="shared" si="5"/>
        <v>N/A</v>
      </c>
      <c r="G23" s="9">
        <v>6.0174144141000001</v>
      </c>
      <c r="H23" s="9" t="str">
        <f t="shared" si="6"/>
        <v>N/A</v>
      </c>
      <c r="I23" s="10">
        <v>2.98E-2</v>
      </c>
      <c r="J23" s="10">
        <v>-0.64400000000000002</v>
      </c>
      <c r="K23" s="9" t="str">
        <f t="shared" si="0"/>
        <v>Yes</v>
      </c>
    </row>
    <row r="24" spans="1:11" x14ac:dyDescent="0.25">
      <c r="A24" s="26" t="s">
        <v>315</v>
      </c>
      <c r="B24" s="105" t="s">
        <v>213</v>
      </c>
      <c r="C24" s="9">
        <v>4.4336484593999996</v>
      </c>
      <c r="D24" s="9" t="str">
        <f t="shared" si="4"/>
        <v>N/A</v>
      </c>
      <c r="E24" s="9">
        <v>4.2554094188000002</v>
      </c>
      <c r="F24" s="9" t="str">
        <f t="shared" si="5"/>
        <v>N/A</v>
      </c>
      <c r="G24" s="9">
        <v>3.6717138161</v>
      </c>
      <c r="H24" s="9" t="str">
        <f t="shared" si="6"/>
        <v>N/A</v>
      </c>
      <c r="I24" s="10">
        <v>-4.0199999999999996</v>
      </c>
      <c r="J24" s="10">
        <v>-13.7</v>
      </c>
      <c r="K24" s="9" t="str">
        <f t="shared" si="0"/>
        <v>Yes</v>
      </c>
    </row>
    <row r="25" spans="1:11" x14ac:dyDescent="0.25">
      <c r="A25" s="26" t="s">
        <v>316</v>
      </c>
      <c r="B25" s="105" t="s">
        <v>213</v>
      </c>
      <c r="C25" s="9">
        <v>31.875875350000001</v>
      </c>
      <c r="D25" s="9" t="str">
        <f t="shared" si="4"/>
        <v>N/A</v>
      </c>
      <c r="E25" s="9">
        <v>27.403478999000001</v>
      </c>
      <c r="F25" s="9" t="str">
        <f t="shared" si="5"/>
        <v>N/A</v>
      </c>
      <c r="G25" s="9">
        <v>25.600587474000001</v>
      </c>
      <c r="H25" s="9" t="str">
        <f t="shared" si="6"/>
        <v>N/A</v>
      </c>
      <c r="I25" s="10">
        <v>-14</v>
      </c>
      <c r="J25" s="10">
        <v>-6.58</v>
      </c>
      <c r="K25" s="9" t="str">
        <f t="shared" si="0"/>
        <v>Yes</v>
      </c>
    </row>
    <row r="26" spans="1:11" x14ac:dyDescent="0.25">
      <c r="A26" s="26" t="s">
        <v>317</v>
      </c>
      <c r="B26" s="105" t="s">
        <v>213</v>
      </c>
      <c r="C26" s="9">
        <v>63.690476189999998</v>
      </c>
      <c r="D26" s="9" t="str">
        <f t="shared" si="4"/>
        <v>N/A</v>
      </c>
      <c r="E26" s="9">
        <v>68.341111583</v>
      </c>
      <c r="F26" s="9" t="str">
        <f t="shared" si="5"/>
        <v>N/A</v>
      </c>
      <c r="G26" s="9">
        <v>70.727698709999999</v>
      </c>
      <c r="H26" s="9" t="str">
        <f t="shared" si="6"/>
        <v>N/A</v>
      </c>
      <c r="I26" s="10">
        <v>7.3019999999999996</v>
      </c>
      <c r="J26" s="10">
        <v>3.492</v>
      </c>
      <c r="K26" s="9" t="str">
        <f t="shared" si="0"/>
        <v>Yes</v>
      </c>
    </row>
    <row r="27" spans="1:11" x14ac:dyDescent="0.25">
      <c r="A27" s="26" t="s">
        <v>318</v>
      </c>
      <c r="B27" s="105" t="s">
        <v>213</v>
      </c>
      <c r="C27" s="9">
        <v>44.861694677999999</v>
      </c>
      <c r="D27" s="9" t="str">
        <f t="shared" si="4"/>
        <v>N/A</v>
      </c>
      <c r="E27" s="9">
        <v>44.946966482999997</v>
      </c>
      <c r="F27" s="9" t="str">
        <f t="shared" si="5"/>
        <v>N/A</v>
      </c>
      <c r="G27" s="9">
        <v>46.599293631999998</v>
      </c>
      <c r="H27" s="9" t="str">
        <f t="shared" si="6"/>
        <v>N/A</v>
      </c>
      <c r="I27" s="10">
        <v>0.19009999999999999</v>
      </c>
      <c r="J27" s="10">
        <v>3.6760000000000002</v>
      </c>
      <c r="K27" s="9" t="str">
        <f t="shared" si="0"/>
        <v>Yes</v>
      </c>
    </row>
    <row r="28" spans="1:11" x14ac:dyDescent="0.25">
      <c r="A28" s="26" t="s">
        <v>832</v>
      </c>
      <c r="B28" s="105" t="s">
        <v>213</v>
      </c>
      <c r="C28" s="9">
        <v>2.0983414634000002</v>
      </c>
      <c r="D28" s="9" t="str">
        <f t="shared" si="4"/>
        <v>N/A</v>
      </c>
      <c r="E28" s="9">
        <v>2.0535208609</v>
      </c>
      <c r="F28" s="9" t="str">
        <f t="shared" si="5"/>
        <v>N/A</v>
      </c>
      <c r="G28" s="9">
        <v>2.0526039321999998</v>
      </c>
      <c r="H28" s="9" t="str">
        <f t="shared" si="6"/>
        <v>N/A</v>
      </c>
      <c r="I28" s="10">
        <v>-2.14</v>
      </c>
      <c r="J28" s="10">
        <v>-4.4999999999999998E-2</v>
      </c>
      <c r="K28" s="9" t="str">
        <f t="shared" si="0"/>
        <v>Yes</v>
      </c>
    </row>
    <row r="29" spans="1:11" x14ac:dyDescent="0.25">
      <c r="A29" s="26" t="s">
        <v>319</v>
      </c>
      <c r="B29" s="105" t="s">
        <v>213</v>
      </c>
      <c r="C29" s="9">
        <v>0</v>
      </c>
      <c r="D29" s="9" t="str">
        <f t="shared" si="4"/>
        <v>N/A</v>
      </c>
      <c r="E29" s="9">
        <v>0</v>
      </c>
      <c r="F29" s="9" t="str">
        <f t="shared" si="5"/>
        <v>N/A</v>
      </c>
      <c r="G29" s="9">
        <v>0</v>
      </c>
      <c r="H29" s="9" t="str">
        <f t="shared" si="6"/>
        <v>N/A</v>
      </c>
      <c r="I29" s="10" t="s">
        <v>1745</v>
      </c>
      <c r="J29" s="10" t="s">
        <v>1745</v>
      </c>
      <c r="K29" s="9" t="str">
        <f t="shared" si="0"/>
        <v>N/A</v>
      </c>
    </row>
    <row r="30" spans="1:11" x14ac:dyDescent="0.25">
      <c r="A30" s="26" t="s">
        <v>833</v>
      </c>
      <c r="B30" s="105" t="s">
        <v>213</v>
      </c>
      <c r="C30" s="9">
        <v>98.478048779999995</v>
      </c>
      <c r="D30" s="9" t="str">
        <f t="shared" si="4"/>
        <v>N/A</v>
      </c>
      <c r="E30" s="9">
        <v>99.688502925999998</v>
      </c>
      <c r="F30" s="9" t="str">
        <f t="shared" si="5"/>
        <v>N/A</v>
      </c>
      <c r="G30" s="9">
        <v>97.778778328000001</v>
      </c>
      <c r="H30" s="9" t="str">
        <f t="shared" si="6"/>
        <v>N/A</v>
      </c>
      <c r="I30" s="10">
        <v>1.2290000000000001</v>
      </c>
      <c r="J30" s="10">
        <v>-1.92</v>
      </c>
      <c r="K30" s="9" t="str">
        <f t="shared" si="0"/>
        <v>Yes</v>
      </c>
    </row>
    <row r="31" spans="1:11" x14ac:dyDescent="0.25">
      <c r="A31" s="110" t="s">
        <v>320</v>
      </c>
      <c r="B31" s="35" t="s">
        <v>213</v>
      </c>
      <c r="C31" s="9" t="s">
        <v>1745</v>
      </c>
      <c r="D31" s="9" t="str">
        <f t="shared" si="4"/>
        <v>N/A</v>
      </c>
      <c r="E31" s="9" t="s">
        <v>1745</v>
      </c>
      <c r="F31" s="9" t="str">
        <f t="shared" si="5"/>
        <v>N/A</v>
      </c>
      <c r="G31" s="9" t="s">
        <v>1745</v>
      </c>
      <c r="H31" s="9" t="str">
        <f t="shared" si="6"/>
        <v>N/A</v>
      </c>
      <c r="I31" s="10" t="s">
        <v>1745</v>
      </c>
      <c r="J31" s="10" t="s">
        <v>1745</v>
      </c>
      <c r="K31" s="9" t="str">
        <f t="shared" si="0"/>
        <v>N/A</v>
      </c>
    </row>
    <row r="32" spans="1:11" x14ac:dyDescent="0.25">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6" t="s">
        <v>322</v>
      </c>
      <c r="B33" s="105" t="s">
        <v>213</v>
      </c>
      <c r="C33" s="9">
        <v>0</v>
      </c>
      <c r="D33" s="9" t="str">
        <f t="shared" si="4"/>
        <v>N/A</v>
      </c>
      <c r="E33" s="9">
        <v>0</v>
      </c>
      <c r="F33" s="9" t="str">
        <f t="shared" si="5"/>
        <v>N/A</v>
      </c>
      <c r="G33" s="9">
        <v>0</v>
      </c>
      <c r="H33" s="9" t="str">
        <f t="shared" si="6"/>
        <v>N/A</v>
      </c>
      <c r="I33" s="10" t="s">
        <v>1745</v>
      </c>
      <c r="J33" s="10" t="s">
        <v>1745</v>
      </c>
      <c r="K33" s="9" t="str">
        <f t="shared" si="0"/>
        <v>N/A</v>
      </c>
    </row>
    <row r="34" spans="1:11" x14ac:dyDescent="0.25">
      <c r="A34" s="26" t="s">
        <v>323</v>
      </c>
      <c r="B34" s="105" t="s">
        <v>213</v>
      </c>
      <c r="C34" s="9">
        <v>9.0598739496</v>
      </c>
      <c r="D34" s="9" t="str">
        <f t="shared" si="4"/>
        <v>N/A</v>
      </c>
      <c r="E34" s="9">
        <v>13.249893932999999</v>
      </c>
      <c r="F34" s="9" t="str">
        <f t="shared" si="5"/>
        <v>N/A</v>
      </c>
      <c r="G34" s="9">
        <v>15.253348253</v>
      </c>
      <c r="H34" s="9" t="str">
        <f t="shared" si="6"/>
        <v>N/A</v>
      </c>
      <c r="I34" s="10">
        <v>46.25</v>
      </c>
      <c r="J34" s="10">
        <v>15.12</v>
      </c>
      <c r="K34" s="9" t="str">
        <f t="shared" si="0"/>
        <v>Yes</v>
      </c>
    </row>
    <row r="35" spans="1:11" x14ac:dyDescent="0.25">
      <c r="A35" s="26" t="s">
        <v>1731</v>
      </c>
      <c r="B35" s="105" t="s">
        <v>213</v>
      </c>
      <c r="C35" s="9">
        <v>10.43855042</v>
      </c>
      <c r="D35" s="9" t="str">
        <f t="shared" si="4"/>
        <v>N/A</v>
      </c>
      <c r="E35" s="9">
        <v>15.842172252999999</v>
      </c>
      <c r="F35" s="9" t="str">
        <f>IF($B35="N/A","N/A",IF(E35&lt;0,"No","Yes"))</f>
        <v>N/A</v>
      </c>
      <c r="G35" s="9">
        <v>17.865510367999999</v>
      </c>
      <c r="H35" s="9" t="str">
        <f t="shared" si="6"/>
        <v>N/A</v>
      </c>
      <c r="I35" s="10">
        <v>51.77</v>
      </c>
      <c r="J35" s="10">
        <v>12.77</v>
      </c>
      <c r="K35" s="9" t="str">
        <f t="shared" si="0"/>
        <v>Yes</v>
      </c>
    </row>
    <row r="36" spans="1:11" x14ac:dyDescent="0.25">
      <c r="A36" s="29" t="s">
        <v>372</v>
      </c>
      <c r="B36" s="1" t="s">
        <v>213</v>
      </c>
      <c r="C36" s="8">
        <v>70.890231091999993</v>
      </c>
      <c r="D36" s="9" t="str">
        <f t="shared" ref="D36:D39" si="7">IF($B36="N/A","N/A",IF(C36&lt;0,"No","Yes"))</f>
        <v>N/A</v>
      </c>
      <c r="E36" s="8">
        <v>69.024183284000003</v>
      </c>
      <c r="F36" s="9" t="str">
        <f t="shared" ref="F36:F39" si="8">IF($B36="N/A","N/A",IF(E36&lt;0,"No","Yes"))</f>
        <v>N/A</v>
      </c>
      <c r="G36" s="8">
        <v>66.860160156999996</v>
      </c>
      <c r="H36" s="9" t="str">
        <f t="shared" ref="H36:H39" si="9">IF($B36="N/A","N/A",IF(G36&lt;0,"No","Yes"))</f>
        <v>N/A</v>
      </c>
      <c r="I36" s="10">
        <v>-2.63</v>
      </c>
      <c r="J36" s="10">
        <v>-3.14</v>
      </c>
      <c r="K36" s="9" t="str">
        <f>IF(J36="Div by 0", "N/A", IF(J36="N/A","N/A", IF(J36&gt;30, "No", IF(J36&lt;-30, "No", "Yes"))))</f>
        <v>Yes</v>
      </c>
    </row>
    <row r="37" spans="1:11" x14ac:dyDescent="0.25">
      <c r="A37" s="29" t="s">
        <v>373</v>
      </c>
      <c r="B37" s="1" t="s">
        <v>213</v>
      </c>
      <c r="C37" s="8">
        <v>13.392857143000001</v>
      </c>
      <c r="D37" s="9" t="str">
        <f t="shared" si="7"/>
        <v>N/A</v>
      </c>
      <c r="E37" s="8">
        <v>22.299533305000001</v>
      </c>
      <c r="F37" s="9" t="str">
        <f t="shared" si="8"/>
        <v>N/A</v>
      </c>
      <c r="G37" s="8">
        <v>30.125537644000001</v>
      </c>
      <c r="H37" s="9" t="str">
        <f t="shared" si="9"/>
        <v>N/A</v>
      </c>
      <c r="I37" s="10">
        <v>66.5</v>
      </c>
      <c r="J37" s="10">
        <v>35.090000000000003</v>
      </c>
      <c r="K37" s="9" t="str">
        <f>IF(J37="Div by 0", "N/A", IF(J37="N/A","N/A", IF(J37&gt;30, "No", IF(J37&lt;-30, "No", "Yes"))))</f>
        <v>No</v>
      </c>
    </row>
    <row r="38" spans="1:11" x14ac:dyDescent="0.25">
      <c r="A38" s="29" t="s">
        <v>374</v>
      </c>
      <c r="B38" s="1" t="s">
        <v>213</v>
      </c>
      <c r="C38" s="8">
        <v>11.283263305</v>
      </c>
      <c r="D38" s="9" t="str">
        <f t="shared" si="7"/>
        <v>N/A</v>
      </c>
      <c r="E38" s="8">
        <v>5.7997454390999996</v>
      </c>
      <c r="F38" s="9" t="str">
        <f t="shared" si="8"/>
        <v>N/A</v>
      </c>
      <c r="G38" s="8">
        <v>0.71685841169999998</v>
      </c>
      <c r="H38" s="9" t="str">
        <f t="shared" si="9"/>
        <v>N/A</v>
      </c>
      <c r="I38" s="10">
        <v>-48.6</v>
      </c>
      <c r="J38" s="10">
        <v>-87.6</v>
      </c>
      <c r="K38" s="9" t="str">
        <f>IF(J38="Div by 0", "N/A", IF(J38="N/A","N/A", IF(J38&gt;30, "No", IF(J38&lt;-30, "No", "Yes"))))</f>
        <v>No</v>
      </c>
    </row>
    <row r="39" spans="1:11" x14ac:dyDescent="0.25">
      <c r="A39" s="29" t="s">
        <v>375</v>
      </c>
      <c r="B39" s="1" t="s">
        <v>213</v>
      </c>
      <c r="C39" s="8">
        <v>3.0812324929999999</v>
      </c>
      <c r="D39" s="9" t="str">
        <f t="shared" si="7"/>
        <v>N/A</v>
      </c>
      <c r="E39" s="8">
        <v>1.9855748833</v>
      </c>
      <c r="F39" s="9" t="str">
        <f t="shared" si="8"/>
        <v>N/A</v>
      </c>
      <c r="G39" s="8">
        <v>1.4372136937</v>
      </c>
      <c r="H39" s="9" t="str">
        <f t="shared" si="9"/>
        <v>N/A</v>
      </c>
      <c r="I39" s="10">
        <v>-35.6</v>
      </c>
      <c r="J39" s="10">
        <v>-27.6</v>
      </c>
      <c r="K39" s="9" t="str">
        <f>IF(J39="Div by 0", "N/A", IF(J39="N/A","N/A", IF(J39&gt;30, "No", IF(J39&lt;-30, "No", "Yes"))))</f>
        <v>Yes</v>
      </c>
    </row>
    <row r="40" spans="1:11" x14ac:dyDescent="0.25">
      <c r="A40" s="163" t="s">
        <v>1633</v>
      </c>
      <c r="B40" s="164"/>
      <c r="C40" s="164"/>
      <c r="D40" s="164"/>
      <c r="E40" s="164"/>
      <c r="F40" s="164"/>
      <c r="G40" s="164"/>
      <c r="H40" s="164"/>
      <c r="I40" s="164"/>
      <c r="J40" s="164"/>
      <c r="K40" s="165"/>
    </row>
    <row r="41" spans="1:11" x14ac:dyDescent="0.25">
      <c r="A41" s="156" t="s">
        <v>1631</v>
      </c>
      <c r="B41" s="157"/>
      <c r="C41" s="157"/>
      <c r="D41" s="157"/>
      <c r="E41" s="157"/>
      <c r="F41" s="157"/>
      <c r="G41" s="157"/>
      <c r="H41" s="157"/>
      <c r="I41" s="157"/>
      <c r="J41" s="157"/>
      <c r="K41" s="158"/>
    </row>
    <row r="42" spans="1:11" x14ac:dyDescent="0.25">
      <c r="A42" s="159" t="s">
        <v>1732</v>
      </c>
      <c r="B42" s="159"/>
      <c r="C42" s="159"/>
      <c r="D42" s="159"/>
      <c r="E42" s="159"/>
      <c r="F42" s="159"/>
      <c r="G42" s="159"/>
      <c r="H42" s="159"/>
      <c r="I42" s="159"/>
      <c r="J42" s="159"/>
      <c r="K42" s="160"/>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E6" activePane="bottomRight" state="frozen"/>
      <selection activeCell="A11" sqref="A11"/>
      <selection pane="topRight" activeCell="A11" sqref="A11"/>
      <selection pane="bottomLeft" activeCell="A11" sqref="A11"/>
      <selection pane="bottomRight" sqref="A1:K1"/>
    </sheetView>
  </sheetViews>
  <sheetFormatPr defaultColWidth="9.1796875" defaultRowHeight="12.5" x14ac:dyDescent="0.25"/>
  <cols>
    <col min="1" max="1" width="77.26953125" style="106" customWidth="1"/>
    <col min="2" max="2" width="9.453125" style="21"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21"/>
  </cols>
  <sheetData>
    <row r="1" spans="1:11" s="20" customFormat="1" ht="18.75" customHeight="1" x14ac:dyDescent="0.25">
      <c r="A1" s="147" t="s">
        <v>1728</v>
      </c>
      <c r="B1" s="148"/>
      <c r="C1" s="148"/>
      <c r="D1" s="148"/>
      <c r="E1" s="148"/>
      <c r="F1" s="148"/>
      <c r="G1" s="148"/>
      <c r="H1" s="148"/>
      <c r="I1" s="148"/>
      <c r="J1" s="148"/>
      <c r="K1" s="149"/>
    </row>
    <row r="2" spans="1:11" ht="13" x14ac:dyDescent="0.3">
      <c r="A2" s="153" t="s">
        <v>1579</v>
      </c>
      <c r="B2" s="154"/>
      <c r="C2" s="154"/>
      <c r="D2" s="154"/>
      <c r="E2" s="154"/>
      <c r="F2" s="154"/>
      <c r="G2" s="154"/>
      <c r="H2" s="154"/>
      <c r="I2" s="154"/>
      <c r="J2" s="154"/>
      <c r="K2" s="155"/>
    </row>
    <row r="3" spans="1:11" ht="13" x14ac:dyDescent="0.3">
      <c r="A3" s="153" t="s">
        <v>1744</v>
      </c>
      <c r="B3" s="161"/>
      <c r="C3" s="161"/>
      <c r="D3" s="161"/>
      <c r="E3" s="161"/>
      <c r="F3" s="161"/>
      <c r="G3" s="161"/>
      <c r="H3" s="161"/>
      <c r="I3" s="161"/>
      <c r="J3" s="161"/>
      <c r="K3" s="162"/>
    </row>
    <row r="4" spans="1:11" ht="13" x14ac:dyDescent="0.3">
      <c r="A4" s="150" t="s">
        <v>648</v>
      </c>
      <c r="B4" s="151"/>
      <c r="C4" s="151"/>
      <c r="D4" s="151"/>
      <c r="E4" s="151"/>
      <c r="F4" s="151"/>
      <c r="G4" s="151"/>
      <c r="H4" s="151"/>
      <c r="I4" s="151"/>
      <c r="J4" s="151"/>
      <c r="K4" s="152"/>
    </row>
    <row r="5" spans="1:11" s="25" customFormat="1" ht="65.25" customHeight="1" x14ac:dyDescent="0.3">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5">
      <c r="A6" s="107" t="s">
        <v>342</v>
      </c>
      <c r="B6" s="9" t="s">
        <v>213</v>
      </c>
      <c r="C6" s="5">
        <v>7</v>
      </c>
      <c r="D6" s="9" t="s">
        <v>213</v>
      </c>
      <c r="E6" s="5">
        <v>7</v>
      </c>
      <c r="F6" s="9" t="s">
        <v>213</v>
      </c>
      <c r="G6" s="5">
        <v>7</v>
      </c>
      <c r="H6" s="9" t="s">
        <v>213</v>
      </c>
      <c r="I6" s="135" t="s">
        <v>213</v>
      </c>
      <c r="J6" s="135" t="s">
        <v>213</v>
      </c>
      <c r="K6" s="9" t="s">
        <v>213</v>
      </c>
    </row>
    <row r="7" spans="1:11" s="28" customFormat="1" x14ac:dyDescent="0.25">
      <c r="A7" s="107" t="s">
        <v>12</v>
      </c>
      <c r="B7" s="30" t="s">
        <v>213</v>
      </c>
      <c r="C7" s="31">
        <v>1984</v>
      </c>
      <c r="D7" s="32" t="str">
        <f>IF($B7="N/A","N/A",IF(C7&gt;15,"No",IF(C7&lt;-15,"No","Yes")))</f>
        <v>N/A</v>
      </c>
      <c r="E7" s="31">
        <v>9061</v>
      </c>
      <c r="F7" s="32" t="str">
        <f>IF($B7="N/A","N/A",IF(E7&gt;15,"No",IF(E7&lt;-15,"No","Yes")))</f>
        <v>N/A</v>
      </c>
      <c r="G7" s="31">
        <v>27842</v>
      </c>
      <c r="H7" s="32" t="str">
        <f>IF($B7="N/A","N/A",IF(G7&gt;15,"No",IF(G7&lt;-15,"No","Yes")))</f>
        <v>N/A</v>
      </c>
      <c r="I7" s="33">
        <v>356.7</v>
      </c>
      <c r="J7" s="33">
        <v>207.3</v>
      </c>
      <c r="K7" s="32" t="str">
        <f t="shared" ref="K7:K24" si="0">IF(J7="Div by 0", "N/A", IF(J7="N/A","N/A", IF(J7&gt;30, "No", IF(J7&lt;-30, "No", "Yes"))))</f>
        <v>No</v>
      </c>
    </row>
    <row r="8" spans="1:11" x14ac:dyDescent="0.25">
      <c r="A8" s="107" t="s">
        <v>362</v>
      </c>
      <c r="B8" s="30" t="s">
        <v>213</v>
      </c>
      <c r="C8" s="34">
        <v>66.381048387000007</v>
      </c>
      <c r="D8" s="32" t="str">
        <f>IF($B8="N/A","N/A",IF(C8&gt;15,"No",IF(C8&lt;-15,"No","Yes")))</f>
        <v>N/A</v>
      </c>
      <c r="E8" s="34">
        <v>13.398079682000001</v>
      </c>
      <c r="F8" s="32" t="str">
        <f>IF($B8="N/A","N/A",IF(E8&gt;15,"No",IF(E8&lt;-15,"No","Yes")))</f>
        <v>N/A</v>
      </c>
      <c r="G8" s="34">
        <v>3.8143811508000001</v>
      </c>
      <c r="H8" s="32" t="str">
        <f>IF($B8="N/A","N/A",IF(G8&gt;15,"No",IF(G8&lt;-15,"No","Yes")))</f>
        <v>N/A</v>
      </c>
      <c r="I8" s="33">
        <v>-79.8</v>
      </c>
      <c r="J8" s="33">
        <v>-71.5</v>
      </c>
      <c r="K8" s="32" t="str">
        <f t="shared" si="0"/>
        <v>No</v>
      </c>
    </row>
    <row r="9" spans="1:11" x14ac:dyDescent="0.25">
      <c r="A9" s="107" t="s">
        <v>119</v>
      </c>
      <c r="B9" s="35" t="s">
        <v>213</v>
      </c>
      <c r="C9" s="8">
        <v>33.618951613</v>
      </c>
      <c r="D9" s="9" t="str">
        <f>IF($B9="N/A","N/A",IF(C9&gt;15,"No",IF(C9&lt;-15,"No","Yes")))</f>
        <v>N/A</v>
      </c>
      <c r="E9" s="8">
        <v>86.601920317999998</v>
      </c>
      <c r="F9" s="9" t="str">
        <f>IF($B9="N/A","N/A",IF(E9&gt;15,"No",IF(E9&lt;-15,"No","Yes")))</f>
        <v>N/A</v>
      </c>
      <c r="G9" s="8">
        <v>96.185618848999994</v>
      </c>
      <c r="H9" s="9" t="str">
        <f>IF($B9="N/A","N/A",IF(G9&gt;15,"No",IF(G9&lt;-15,"No","Yes")))</f>
        <v>N/A</v>
      </c>
      <c r="I9" s="10">
        <v>157.6</v>
      </c>
      <c r="J9" s="10">
        <v>11.07</v>
      </c>
      <c r="K9" s="9" t="str">
        <f t="shared" si="0"/>
        <v>Yes</v>
      </c>
    </row>
    <row r="10" spans="1:11" x14ac:dyDescent="0.25">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1745</v>
      </c>
      <c r="J10" s="10" t="s">
        <v>1745</v>
      </c>
      <c r="K10" s="9" t="str">
        <f t="shared" si="0"/>
        <v>N/A</v>
      </c>
    </row>
    <row r="11" spans="1:11" x14ac:dyDescent="0.25">
      <c r="A11" s="107" t="s">
        <v>836</v>
      </c>
      <c r="B11" s="35" t="s">
        <v>214</v>
      </c>
      <c r="C11" s="8">
        <v>67.691532257999995</v>
      </c>
      <c r="D11" s="9" t="str">
        <f>IF(OR($B11="N/A",$C11="N/A"),"N/A",IF(C11&gt;100,"No",IF(C11&lt;95,"No","Yes")))</f>
        <v>No</v>
      </c>
      <c r="E11" s="8">
        <v>91.270279219000003</v>
      </c>
      <c r="F11" s="9" t="str">
        <f>IF(OR($B11="N/A",$E11="N/A"),"N/A",IF(E11&gt;100,"No",IF(E11&lt;95,"No","Yes")))</f>
        <v>No</v>
      </c>
      <c r="G11" s="8">
        <v>97.521729761000003</v>
      </c>
      <c r="H11" s="9" t="str">
        <f>IF($B11="N/A","N/A",IF(G11&gt;100,"No",IF(G11&lt;95,"No","Yes")))</f>
        <v>Yes</v>
      </c>
      <c r="I11" s="10">
        <v>34.83</v>
      </c>
      <c r="J11" s="10">
        <v>6.8490000000000002</v>
      </c>
      <c r="K11" s="9" t="str">
        <f t="shared" si="0"/>
        <v>Yes</v>
      </c>
    </row>
    <row r="12" spans="1:11" x14ac:dyDescent="0.25">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1745</v>
      </c>
      <c r="J12" s="10" t="s">
        <v>1745</v>
      </c>
      <c r="K12" s="9" t="str">
        <f t="shared" si="0"/>
        <v>N/A</v>
      </c>
    </row>
    <row r="13" spans="1:11" x14ac:dyDescent="0.25">
      <c r="A13" s="107" t="s">
        <v>837</v>
      </c>
      <c r="B13" s="35" t="s">
        <v>214</v>
      </c>
      <c r="C13" s="8">
        <v>40.221774193999998</v>
      </c>
      <c r="D13" s="9" t="str">
        <f t="shared" si="1"/>
        <v>No</v>
      </c>
      <c r="E13" s="8">
        <v>89.096126255000001</v>
      </c>
      <c r="F13" s="9" t="str">
        <f t="shared" si="2"/>
        <v>No</v>
      </c>
      <c r="G13" s="8">
        <v>97.521729761000003</v>
      </c>
      <c r="H13" s="9" t="str">
        <f t="shared" si="3"/>
        <v>Yes</v>
      </c>
      <c r="I13" s="10">
        <v>121.5</v>
      </c>
      <c r="J13" s="10">
        <v>9.4570000000000007</v>
      </c>
      <c r="K13" s="9" t="str">
        <f t="shared" si="0"/>
        <v>Yes</v>
      </c>
    </row>
    <row r="14" spans="1:11" x14ac:dyDescent="0.25">
      <c r="A14" s="107" t="s">
        <v>13</v>
      </c>
      <c r="B14" s="35" t="s">
        <v>213</v>
      </c>
      <c r="C14" s="36">
        <v>1317</v>
      </c>
      <c r="D14" s="9" t="str">
        <f>IF($B14="N/A","N/A",IF(C14&gt;15,"No",IF(C14&lt;-15,"No","Yes")))</f>
        <v>N/A</v>
      </c>
      <c r="E14" s="36">
        <v>1214</v>
      </c>
      <c r="F14" s="9" t="str">
        <f>IF($B14="N/A","N/A",IF(E14&gt;15,"No",IF(E14&lt;-15,"No","Yes")))</f>
        <v>N/A</v>
      </c>
      <c r="G14" s="36">
        <v>1062</v>
      </c>
      <c r="H14" s="9" t="str">
        <f>IF($B14="N/A","N/A",IF(G14&gt;15,"No",IF(G14&lt;-15,"No","Yes")))</f>
        <v>N/A</v>
      </c>
      <c r="I14" s="10">
        <v>-7.82</v>
      </c>
      <c r="J14" s="10">
        <v>-12.5</v>
      </c>
      <c r="K14" s="9" t="str">
        <f t="shared" si="0"/>
        <v>Yes</v>
      </c>
    </row>
    <row r="15" spans="1:11" x14ac:dyDescent="0.25">
      <c r="A15" s="107" t="s">
        <v>440</v>
      </c>
      <c r="B15" s="35" t="s">
        <v>215</v>
      </c>
      <c r="C15" s="8">
        <v>1.6704631739</v>
      </c>
      <c r="D15" s="9" t="str">
        <f>IF($B15="N/A","N/A",IF(C15&gt;20,"No",IF(C15&lt;5,"No","Yes")))</f>
        <v>No</v>
      </c>
      <c r="E15" s="8">
        <v>1.7298187809000001</v>
      </c>
      <c r="F15" s="9" t="str">
        <f>IF($B15="N/A","N/A",IF(E15&gt;20,"No",IF(E15&lt;5,"No","Yes")))</f>
        <v>No</v>
      </c>
      <c r="G15" s="8">
        <v>1.4124293784999999</v>
      </c>
      <c r="H15" s="9" t="str">
        <f>IF($B15="N/A","N/A",IF(G15&gt;20,"No",IF(G15&lt;5,"No","Yes")))</f>
        <v>No</v>
      </c>
      <c r="I15" s="10">
        <v>3.5529999999999999</v>
      </c>
      <c r="J15" s="10">
        <v>-18.3</v>
      </c>
      <c r="K15" s="9" t="str">
        <f t="shared" si="0"/>
        <v>Yes</v>
      </c>
    </row>
    <row r="16" spans="1:11" x14ac:dyDescent="0.25">
      <c r="A16" s="107" t="s">
        <v>441</v>
      </c>
      <c r="B16" s="30" t="s">
        <v>213</v>
      </c>
      <c r="C16" s="8">
        <v>98.329536825999995</v>
      </c>
      <c r="D16" s="9" t="str">
        <f>IF($B16="N/A","N/A",IF(C16&gt;15,"No",IF(C16&lt;-15,"No","Yes")))</f>
        <v>N/A</v>
      </c>
      <c r="E16" s="8">
        <v>98.270181218999994</v>
      </c>
      <c r="F16" s="9" t="str">
        <f>IF($B16="N/A","N/A",IF(E16&gt;15,"No",IF(E16&lt;-15,"No","Yes")))</f>
        <v>N/A</v>
      </c>
      <c r="G16" s="8">
        <v>98.587570620999998</v>
      </c>
      <c r="H16" s="9" t="str">
        <f>IF($B16="N/A","N/A",IF(G16&gt;15,"No",IF(G16&lt;-15,"No","Yes")))</f>
        <v>N/A</v>
      </c>
      <c r="I16" s="10">
        <v>-0.06</v>
      </c>
      <c r="J16" s="10">
        <v>0.32300000000000001</v>
      </c>
      <c r="K16" s="9" t="str">
        <f t="shared" si="0"/>
        <v>Yes</v>
      </c>
    </row>
    <row r="17" spans="1:11" x14ac:dyDescent="0.25">
      <c r="A17" s="107" t="s">
        <v>442</v>
      </c>
      <c r="B17" s="35" t="s">
        <v>235</v>
      </c>
      <c r="C17" s="8">
        <v>0.83523158689999999</v>
      </c>
      <c r="D17" s="9" t="str">
        <f>IF($B17="N/A","N/A",IF(C17&gt;1,"Yes","No"))</f>
        <v>No</v>
      </c>
      <c r="E17" s="8">
        <v>7.5782537068</v>
      </c>
      <c r="F17" s="9" t="str">
        <f>IF($B17="N/A","N/A",IF(E17&gt;1,"Yes","No"))</f>
        <v>Yes</v>
      </c>
      <c r="G17" s="8">
        <v>1.6949152542000001</v>
      </c>
      <c r="H17" s="9" t="str">
        <f>IF($B17="N/A","N/A",IF(G17&gt;1,"Yes","No"))</f>
        <v>Yes</v>
      </c>
      <c r="I17" s="10">
        <v>807.3</v>
      </c>
      <c r="J17" s="10">
        <v>-77.599999999999994</v>
      </c>
      <c r="K17" s="9" t="str">
        <f t="shared" si="0"/>
        <v>No</v>
      </c>
    </row>
    <row r="18" spans="1:11" x14ac:dyDescent="0.25">
      <c r="A18" s="107" t="s">
        <v>859</v>
      </c>
      <c r="B18" s="35" t="s">
        <v>213</v>
      </c>
      <c r="C18" s="108">
        <v>4282.4545454999998</v>
      </c>
      <c r="D18" s="9" t="str">
        <f>IF($B18="N/A","N/A",IF(C18&gt;15,"No",IF(C18&lt;-15,"No","Yes")))</f>
        <v>N/A</v>
      </c>
      <c r="E18" s="108">
        <v>11278.869565000001</v>
      </c>
      <c r="F18" s="9" t="str">
        <f>IF($B18="N/A","N/A",IF(E18&gt;15,"No",IF(E18&lt;-15,"No","Yes")))</f>
        <v>N/A</v>
      </c>
      <c r="G18" s="108">
        <v>10242.666667</v>
      </c>
      <c r="H18" s="9" t="str">
        <f>IF($B18="N/A","N/A",IF(G18&gt;15,"No",IF(G18&lt;-15,"No","Yes")))</f>
        <v>N/A</v>
      </c>
      <c r="I18" s="10">
        <v>163.4</v>
      </c>
      <c r="J18" s="10">
        <v>-9.19</v>
      </c>
      <c r="K18" s="9" t="str">
        <f t="shared" si="0"/>
        <v>Yes</v>
      </c>
    </row>
    <row r="19" spans="1:11" x14ac:dyDescent="0.25">
      <c r="A19" s="3" t="s">
        <v>131</v>
      </c>
      <c r="B19" s="35" t="s">
        <v>213</v>
      </c>
      <c r="C19" s="36">
        <v>29</v>
      </c>
      <c r="D19" s="35" t="s">
        <v>213</v>
      </c>
      <c r="E19" s="36">
        <v>29</v>
      </c>
      <c r="F19" s="35" t="s">
        <v>213</v>
      </c>
      <c r="G19" s="36">
        <v>26</v>
      </c>
      <c r="H19" s="9" t="str">
        <f>IF($B19="N/A","N/A",IF(G19&gt;15,"No",IF(G19&lt;-15,"No","Yes")))</f>
        <v>N/A</v>
      </c>
      <c r="I19" s="10">
        <v>0</v>
      </c>
      <c r="J19" s="10">
        <v>-10.3</v>
      </c>
      <c r="K19" s="9" t="str">
        <f t="shared" si="0"/>
        <v>Yes</v>
      </c>
    </row>
    <row r="20" spans="1:11" x14ac:dyDescent="0.25">
      <c r="A20" s="3" t="s">
        <v>346</v>
      </c>
      <c r="B20" s="30" t="s">
        <v>213</v>
      </c>
      <c r="C20" s="8">
        <v>1.4616935484</v>
      </c>
      <c r="D20" s="35" t="s">
        <v>213</v>
      </c>
      <c r="E20" s="8">
        <v>0.32005297430000001</v>
      </c>
      <c r="F20" s="35" t="s">
        <v>213</v>
      </c>
      <c r="G20" s="8">
        <v>9.3384096E-2</v>
      </c>
      <c r="H20" s="9" t="str">
        <f>IF($B20="N/A","N/A",IF(G20&gt;15,"No",IF(G20&lt;-15,"No","Yes")))</f>
        <v>N/A</v>
      </c>
      <c r="I20" s="10">
        <v>-78.099999999999994</v>
      </c>
      <c r="J20" s="10">
        <v>-70.8</v>
      </c>
      <c r="K20" s="9" t="str">
        <f t="shared" si="0"/>
        <v>No</v>
      </c>
    </row>
    <row r="21" spans="1:11" ht="25" x14ac:dyDescent="0.25">
      <c r="A21" s="3" t="s">
        <v>838</v>
      </c>
      <c r="B21" s="35" t="s">
        <v>213</v>
      </c>
      <c r="C21" s="108">
        <v>3464.5517240999998</v>
      </c>
      <c r="D21" s="9" t="str">
        <f>IF($B21="N/A","N/A",IF(C21&gt;60,"No",IF(C21&lt;15,"No","Yes")))</f>
        <v>N/A</v>
      </c>
      <c r="E21" s="108">
        <v>3614.2758620999998</v>
      </c>
      <c r="F21" s="9" t="str">
        <f>IF($B21="N/A","N/A",IF(E21&gt;60,"No",IF(E21&lt;15,"No","Yes")))</f>
        <v>N/A</v>
      </c>
      <c r="G21" s="108">
        <v>3511.1538461999999</v>
      </c>
      <c r="H21" s="9" t="str">
        <f>IF($B21="N/A","N/A",IF(G21&gt;60,"No",IF(G21&lt;15,"No","Yes")))</f>
        <v>N/A</v>
      </c>
      <c r="I21" s="10">
        <v>4.3220000000000001</v>
      </c>
      <c r="J21" s="10">
        <v>-2.85</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1745</v>
      </c>
      <c r="J22" s="10" t="s">
        <v>1745</v>
      </c>
      <c r="K22" s="9" t="str">
        <f t="shared" si="0"/>
        <v>N/A</v>
      </c>
    </row>
    <row r="23" spans="1:11" x14ac:dyDescent="0.25">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1745</v>
      </c>
      <c r="J23" s="10" t="s">
        <v>1745</v>
      </c>
      <c r="K23" s="9" t="str">
        <f t="shared" si="0"/>
        <v>N/A</v>
      </c>
    </row>
    <row r="24" spans="1:11" x14ac:dyDescent="0.25">
      <c r="A24" s="3" t="s">
        <v>820</v>
      </c>
      <c r="B24" s="35" t="s">
        <v>217</v>
      </c>
      <c r="C24" s="47">
        <v>0</v>
      </c>
      <c r="D24" s="9" t="str">
        <f t="shared" si="4"/>
        <v>Yes</v>
      </c>
      <c r="E24" s="47">
        <v>0</v>
      </c>
      <c r="F24" s="9" t="str">
        <f t="shared" si="5"/>
        <v>Yes</v>
      </c>
      <c r="G24" s="47">
        <v>0</v>
      </c>
      <c r="H24" s="9" t="str">
        <f t="shared" si="6"/>
        <v>Yes</v>
      </c>
      <c r="I24" s="10" t="s">
        <v>1745</v>
      </c>
      <c r="J24" s="10" t="s">
        <v>1745</v>
      </c>
      <c r="K24" s="9" t="str">
        <f t="shared" si="0"/>
        <v>N/A</v>
      </c>
    </row>
    <row r="25" spans="1:11" x14ac:dyDescent="0.25">
      <c r="A25" s="163" t="s">
        <v>1633</v>
      </c>
      <c r="B25" s="164"/>
      <c r="C25" s="164"/>
      <c r="D25" s="164"/>
      <c r="E25" s="164"/>
      <c r="F25" s="164"/>
      <c r="G25" s="164"/>
      <c r="H25" s="164"/>
      <c r="I25" s="164"/>
      <c r="J25" s="164"/>
      <c r="K25" s="165"/>
    </row>
    <row r="26" spans="1:11" x14ac:dyDescent="0.25">
      <c r="A26" s="156" t="s">
        <v>1631</v>
      </c>
      <c r="B26" s="157"/>
      <c r="C26" s="157"/>
      <c r="D26" s="157"/>
      <c r="E26" s="157"/>
      <c r="F26" s="157"/>
      <c r="G26" s="157"/>
      <c r="H26" s="157"/>
      <c r="I26" s="157"/>
      <c r="J26" s="157"/>
      <c r="K26" s="158"/>
    </row>
    <row r="27" spans="1:11" x14ac:dyDescent="0.25">
      <c r="A27" s="159" t="s">
        <v>1732</v>
      </c>
      <c r="B27" s="159"/>
      <c r="C27" s="159"/>
      <c r="D27" s="159"/>
      <c r="E27" s="159"/>
      <c r="F27" s="159"/>
      <c r="G27" s="159"/>
      <c r="H27" s="159"/>
      <c r="I27" s="159"/>
      <c r="J27" s="159"/>
      <c r="K27" s="160"/>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E6" activePane="bottomRight" state="frozen"/>
      <selection activeCell="A11" sqref="A11"/>
      <selection pane="topRight" activeCell="A11" sqref="A11"/>
      <selection pane="bottomLeft" activeCell="A11" sqref="A11"/>
      <selection pane="bottomRight" sqref="A1:K1"/>
    </sheetView>
  </sheetViews>
  <sheetFormatPr defaultColWidth="9.1796875" defaultRowHeight="12.5" x14ac:dyDescent="0.25"/>
  <cols>
    <col min="1" max="1" width="77.26953125" style="106" customWidth="1"/>
    <col min="2" max="2" width="9.453125" style="21"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21"/>
  </cols>
  <sheetData>
    <row r="1" spans="1:11" s="20" customFormat="1" ht="18.75" customHeight="1" x14ac:dyDescent="0.25">
      <c r="A1" s="147" t="s">
        <v>1728</v>
      </c>
      <c r="B1" s="148"/>
      <c r="C1" s="148"/>
      <c r="D1" s="148"/>
      <c r="E1" s="148"/>
      <c r="F1" s="148"/>
      <c r="G1" s="148"/>
      <c r="H1" s="148"/>
      <c r="I1" s="148"/>
      <c r="J1" s="148"/>
      <c r="K1" s="149"/>
    </row>
    <row r="2" spans="1:11" ht="13" x14ac:dyDescent="0.3">
      <c r="A2" s="153" t="s">
        <v>1580</v>
      </c>
      <c r="B2" s="154"/>
      <c r="C2" s="154"/>
      <c r="D2" s="154"/>
      <c r="E2" s="154"/>
      <c r="F2" s="154"/>
      <c r="G2" s="154"/>
      <c r="H2" s="154"/>
      <c r="I2" s="154"/>
      <c r="J2" s="154"/>
      <c r="K2" s="155"/>
    </row>
    <row r="3" spans="1:11" ht="13" x14ac:dyDescent="0.3">
      <c r="A3" s="153" t="s">
        <v>1744</v>
      </c>
      <c r="B3" s="161"/>
      <c r="C3" s="161"/>
      <c r="D3" s="161"/>
      <c r="E3" s="161"/>
      <c r="F3" s="161"/>
      <c r="G3" s="161"/>
      <c r="H3" s="161"/>
      <c r="I3" s="161"/>
      <c r="J3" s="161"/>
      <c r="K3" s="162"/>
    </row>
    <row r="4" spans="1:11" ht="13" x14ac:dyDescent="0.3">
      <c r="A4" s="150" t="s">
        <v>648</v>
      </c>
      <c r="B4" s="151"/>
      <c r="C4" s="151"/>
      <c r="D4" s="151"/>
      <c r="E4" s="151"/>
      <c r="F4" s="151"/>
      <c r="G4" s="151"/>
      <c r="H4" s="151"/>
      <c r="I4" s="151"/>
      <c r="J4" s="151"/>
      <c r="K4" s="152"/>
    </row>
    <row r="5" spans="1:11" s="25" customFormat="1" ht="52" x14ac:dyDescent="0.3">
      <c r="A5" s="22" t="s">
        <v>11</v>
      </c>
      <c r="B5" s="23" t="s">
        <v>212</v>
      </c>
      <c r="C5" s="23" t="s">
        <v>649</v>
      </c>
      <c r="D5" s="23" t="s">
        <v>1724</v>
      </c>
      <c r="E5" s="23" t="s">
        <v>1694</v>
      </c>
      <c r="F5" s="23" t="s">
        <v>1721</v>
      </c>
      <c r="G5" s="23" t="s">
        <v>1718</v>
      </c>
      <c r="H5" s="23" t="s">
        <v>1719</v>
      </c>
      <c r="I5" s="24" t="s">
        <v>1725</v>
      </c>
      <c r="J5" s="24" t="s">
        <v>1722</v>
      </c>
      <c r="K5" s="23" t="s">
        <v>650</v>
      </c>
    </row>
    <row r="6" spans="1:11" x14ac:dyDescent="0.25">
      <c r="A6" s="89" t="s">
        <v>12</v>
      </c>
      <c r="B6" s="35" t="s">
        <v>213</v>
      </c>
      <c r="C6" s="36">
        <v>1295</v>
      </c>
      <c r="D6" s="9" t="str">
        <f>IF($B6="N/A","N/A",IF(C6&gt;15,"No",IF(C6&lt;-15,"No","Yes")))</f>
        <v>N/A</v>
      </c>
      <c r="E6" s="36">
        <v>1193</v>
      </c>
      <c r="F6" s="9" t="str">
        <f>IF($B6="N/A","N/A",IF(E6&gt;15,"No",IF(E6&lt;-15,"No","Yes")))</f>
        <v>N/A</v>
      </c>
      <c r="G6" s="36">
        <v>1047</v>
      </c>
      <c r="H6" s="9" t="str">
        <f>IF($B6="N/A","N/A",IF(G6&gt;15,"No",IF(G6&lt;-15,"No","Yes")))</f>
        <v>N/A</v>
      </c>
      <c r="I6" s="10">
        <v>-7.88</v>
      </c>
      <c r="J6" s="10">
        <v>-12.2</v>
      </c>
      <c r="K6" s="9" t="str">
        <f t="shared" ref="K6:K12" si="0">IF(J6="Div by 0", "N/A", IF(J6="N/A","N/A", IF(J6&gt;30, "No", IF(J6&lt;-30, "No", "Yes"))))</f>
        <v>Yes</v>
      </c>
    </row>
    <row r="7" spans="1:11" x14ac:dyDescent="0.25">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89" t="s">
        <v>29</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ht="25" x14ac:dyDescent="0.25">
      <c r="A9" s="89" t="s">
        <v>840</v>
      </c>
      <c r="B9" s="35" t="s">
        <v>236</v>
      </c>
      <c r="C9" s="37">
        <v>289.84876904999999</v>
      </c>
      <c r="D9" s="9" t="str">
        <f>IF($B9="N/A","N/A",IF(C9&gt;100,"No",IF(C9&lt;50,"No","Yes")))</f>
        <v>No</v>
      </c>
      <c r="E9" s="37">
        <v>248.07901115000001</v>
      </c>
      <c r="F9" s="9" t="str">
        <f>IF($B9="N/A","N/A",IF(E9&gt;100,"No",IF(E9&lt;50,"No","Yes")))</f>
        <v>No</v>
      </c>
      <c r="G9" s="37">
        <v>218.37861272000001</v>
      </c>
      <c r="H9" s="9" t="str">
        <f>IF($B9="N/A","N/A",IF(G9&gt;100,"No",IF(G9&lt;50,"No","Yes")))</f>
        <v>No</v>
      </c>
      <c r="I9" s="10">
        <v>-14.4</v>
      </c>
      <c r="J9" s="10">
        <v>-12</v>
      </c>
      <c r="K9" s="9" t="str">
        <f t="shared" si="0"/>
        <v>Yes</v>
      </c>
    </row>
    <row r="10" spans="1:11" ht="25" x14ac:dyDescent="0.25">
      <c r="A10" s="89" t="s">
        <v>841</v>
      </c>
      <c r="B10" s="35" t="s">
        <v>213</v>
      </c>
      <c r="C10" s="37">
        <v>314.61840073000002</v>
      </c>
      <c r="D10" s="9" t="str">
        <f>IF($B10="N/A","N/A",IF(C10&gt;15,"No",IF(C10&lt;-15,"No","Yes")))</f>
        <v>N/A</v>
      </c>
      <c r="E10" s="37">
        <v>313.08451454999999</v>
      </c>
      <c r="F10" s="9" t="str">
        <f>IF($B10="N/A","N/A",IF(E10&gt;15,"No",IF(E10&lt;-15,"No","Yes")))</f>
        <v>N/A</v>
      </c>
      <c r="G10" s="37">
        <v>312.06482251</v>
      </c>
      <c r="H10" s="9" t="str">
        <f>IF($B10="N/A","N/A",IF(G10&gt;15,"No",IF(G10&lt;-15,"No","Yes")))</f>
        <v>N/A</v>
      </c>
      <c r="I10" s="10">
        <v>-0.48799999999999999</v>
      </c>
      <c r="J10" s="10">
        <v>-0.32600000000000001</v>
      </c>
      <c r="K10" s="9" t="str">
        <f t="shared" si="0"/>
        <v>Yes</v>
      </c>
    </row>
    <row r="11" spans="1:11" ht="25" x14ac:dyDescent="0.25">
      <c r="A11" s="89" t="s">
        <v>842</v>
      </c>
      <c r="B11" s="35" t="s">
        <v>213</v>
      </c>
      <c r="C11" s="37" t="s">
        <v>1745</v>
      </c>
      <c r="D11" s="9" t="str">
        <f>IF($B11="N/A","N/A",IF(C11&gt;15,"No",IF(C11&lt;-15,"No","Yes")))</f>
        <v>N/A</v>
      </c>
      <c r="E11" s="37" t="s">
        <v>1745</v>
      </c>
      <c r="F11" s="9" t="str">
        <f>IF($B11="N/A","N/A",IF(E11&gt;15,"No",IF(E11&lt;-15,"No","Yes")))</f>
        <v>N/A</v>
      </c>
      <c r="G11" s="37" t="s">
        <v>1745</v>
      </c>
      <c r="H11" s="9" t="str">
        <f>IF($B11="N/A","N/A",IF(G11&gt;15,"No",IF(G11&lt;-15,"No","Yes")))</f>
        <v>N/A</v>
      </c>
      <c r="I11" s="10" t="s">
        <v>1745</v>
      </c>
      <c r="J11" s="10" t="s">
        <v>1745</v>
      </c>
      <c r="K11" s="9" t="str">
        <f t="shared" si="0"/>
        <v>N/A</v>
      </c>
    </row>
    <row r="12" spans="1:11" ht="25" x14ac:dyDescent="0.25">
      <c r="A12" s="89" t="s">
        <v>843</v>
      </c>
      <c r="B12" s="35" t="s">
        <v>213</v>
      </c>
      <c r="C12" s="37" t="s">
        <v>1745</v>
      </c>
      <c r="D12" s="9" t="str">
        <f>IF($B12="N/A","N/A",IF(C12&gt;15,"No",IF(C12&lt;-15,"No","Yes")))</f>
        <v>N/A</v>
      </c>
      <c r="E12" s="37" t="s">
        <v>1745</v>
      </c>
      <c r="F12" s="9" t="str">
        <f>IF($B12="N/A","N/A",IF(E12&gt;15,"No",IF(E12&lt;-15,"No","Yes")))</f>
        <v>N/A</v>
      </c>
      <c r="G12" s="37" t="s">
        <v>1745</v>
      </c>
      <c r="H12" s="9" t="str">
        <f>IF($B12="N/A","N/A",IF(G12&gt;15,"No",IF(G12&lt;-15,"No","Yes")))</f>
        <v>N/A</v>
      </c>
      <c r="I12" s="10" t="s">
        <v>1745</v>
      </c>
      <c r="J12" s="10" t="s">
        <v>1745</v>
      </c>
      <c r="K12" s="9" t="str">
        <f t="shared" si="0"/>
        <v>N/A</v>
      </c>
    </row>
    <row r="13" spans="1:11" x14ac:dyDescent="0.25">
      <c r="A13" s="89" t="s">
        <v>652</v>
      </c>
      <c r="B13" s="35" t="s">
        <v>237</v>
      </c>
      <c r="C13" s="8">
        <v>25.328185328</v>
      </c>
      <c r="D13" s="9" t="str">
        <f>IF($B13="N/A","N/A",IF(C13&gt;99,"No",IF(C13&lt;75,"No","Yes")))</f>
        <v>No</v>
      </c>
      <c r="E13" s="8">
        <v>18.105616093999998</v>
      </c>
      <c r="F13" s="9" t="str">
        <f>IF($B13="N/A","N/A",IF(E13&gt;99,"No",IF(E13&lt;75,"No","Yes")))</f>
        <v>No</v>
      </c>
      <c r="G13" s="8">
        <v>10.506208214000001</v>
      </c>
      <c r="H13" s="9" t="str">
        <f>IF($B13="N/A","N/A",IF(G13&gt;99,"No",IF(G13&lt;75,"No","Yes")))</f>
        <v>No</v>
      </c>
      <c r="I13" s="10">
        <v>-28.5</v>
      </c>
      <c r="J13" s="10">
        <v>-42</v>
      </c>
      <c r="K13" s="9" t="str">
        <f t="shared" ref="K13:K24" si="1">IF(J13="Div by 0", "N/A", IF(J13="N/A","N/A", IF(J13&gt;30, "No", IF(J13&lt;-30, "No", "Yes"))))</f>
        <v>No</v>
      </c>
    </row>
    <row r="14" spans="1:11" x14ac:dyDescent="0.25">
      <c r="A14" s="89" t="s">
        <v>493</v>
      </c>
      <c r="B14" s="35" t="s">
        <v>213</v>
      </c>
      <c r="C14" s="9">
        <v>37.5</v>
      </c>
      <c r="D14" s="9" t="str">
        <f>IF($B14="N/A","N/A",IF(C14&gt;15,"No",IF(C14&lt;-15,"No","Yes")))</f>
        <v>N/A</v>
      </c>
      <c r="E14" s="9">
        <v>46.296296296000001</v>
      </c>
      <c r="F14" s="9" t="str">
        <f>IF($B14="N/A","N/A",IF(E14&gt;15,"No",IF(E14&lt;-15,"No","Yes")))</f>
        <v>N/A</v>
      </c>
      <c r="G14" s="9">
        <v>92.727272726999999</v>
      </c>
      <c r="H14" s="9" t="str">
        <f>IF($B14="N/A","N/A",IF(G14&gt;15,"No",IF(G14&lt;-15,"No","Yes")))</f>
        <v>N/A</v>
      </c>
      <c r="I14" s="10">
        <v>23.46</v>
      </c>
      <c r="J14" s="10">
        <v>100.3</v>
      </c>
      <c r="K14" s="9" t="str">
        <f t="shared" si="1"/>
        <v>No</v>
      </c>
    </row>
    <row r="15" spans="1:11" x14ac:dyDescent="0.25">
      <c r="A15" s="89" t="s">
        <v>844</v>
      </c>
      <c r="B15" s="35" t="s">
        <v>213</v>
      </c>
      <c r="C15" s="36">
        <v>20.804878048999999</v>
      </c>
      <c r="D15" s="9" t="str">
        <f>IF($B15="N/A","N/A",IF(C15&gt;15,"No",IF(C15&lt;-15,"No","Yes")))</f>
        <v>N/A</v>
      </c>
      <c r="E15" s="10">
        <v>20.63</v>
      </c>
      <c r="F15" s="9" t="str">
        <f>IF($B15="N/A","N/A",IF(E15&gt;15,"No",IF(E15&lt;-15,"No","Yes")))</f>
        <v>N/A</v>
      </c>
      <c r="G15" s="10">
        <v>23.745098038999998</v>
      </c>
      <c r="H15" s="9" t="str">
        <f>IF($B15="N/A","N/A",IF(G15&gt;15,"No",IF(G15&lt;-15,"No","Yes")))</f>
        <v>N/A</v>
      </c>
      <c r="I15" s="10">
        <v>-0.84099999999999997</v>
      </c>
      <c r="J15" s="10">
        <v>15.1</v>
      </c>
      <c r="K15" s="9" t="str">
        <f t="shared" si="1"/>
        <v>Yes</v>
      </c>
    </row>
    <row r="16" spans="1:11" x14ac:dyDescent="0.25">
      <c r="A16" s="86" t="s">
        <v>653</v>
      </c>
      <c r="B16" s="60" t="s">
        <v>238</v>
      </c>
      <c r="C16" s="9">
        <v>74.671814671999996</v>
      </c>
      <c r="D16" s="9" t="str">
        <f>IF($B16="N/A","N/A",IF(C16&gt;20,"No",IF(C16&lt;=0,"No","Yes")))</f>
        <v>No</v>
      </c>
      <c r="E16" s="9">
        <v>81.894383906000002</v>
      </c>
      <c r="F16" s="9" t="str">
        <f>IF($B16="N/A","N/A",IF(E16&gt;20,"No",IF(E16&lt;=0,"No","Yes")))</f>
        <v>No</v>
      </c>
      <c r="G16" s="9">
        <v>89.493791786000003</v>
      </c>
      <c r="H16" s="9" t="str">
        <f>IF($B16="N/A","N/A",IF(G16&gt;20,"No",IF(G16&lt;=0,"No","Yes")))</f>
        <v>No</v>
      </c>
      <c r="I16" s="10">
        <v>9.6720000000000006</v>
      </c>
      <c r="J16" s="10">
        <v>9.2799999999999994</v>
      </c>
      <c r="K16" s="9" t="str">
        <f t="shared" si="1"/>
        <v>Yes</v>
      </c>
    </row>
    <row r="17" spans="1:11" x14ac:dyDescent="0.25">
      <c r="A17" s="86" t="s">
        <v>369</v>
      </c>
      <c r="B17" s="35" t="s">
        <v>213</v>
      </c>
      <c r="C17" s="9">
        <v>98.138572905999993</v>
      </c>
      <c r="D17" s="9" t="str">
        <f>IF($B17="N/A","N/A",IF(C17&gt;15,"No",IF(C17&lt;-15,"No","Yes")))</f>
        <v>N/A</v>
      </c>
      <c r="E17" s="9">
        <v>96.008188332000003</v>
      </c>
      <c r="F17" s="9" t="str">
        <f>IF($B17="N/A","N/A",IF(E17&gt;15,"No",IF(E17&lt;-15,"No","Yes")))</f>
        <v>N/A</v>
      </c>
      <c r="G17" s="9">
        <v>98.826040555000006</v>
      </c>
      <c r="H17" s="9" t="str">
        <f>IF($B17="N/A","N/A",IF(G17&gt;15,"No",IF(G17&lt;-15,"No","Yes")))</f>
        <v>N/A</v>
      </c>
      <c r="I17" s="10">
        <v>-2.17</v>
      </c>
      <c r="J17" s="10">
        <v>2.9350000000000001</v>
      </c>
      <c r="K17" s="9" t="str">
        <f t="shared" si="1"/>
        <v>Yes</v>
      </c>
    </row>
    <row r="18" spans="1:11" x14ac:dyDescent="0.25">
      <c r="A18" s="86" t="s">
        <v>845</v>
      </c>
      <c r="B18" s="35" t="s">
        <v>213</v>
      </c>
      <c r="C18" s="10">
        <v>30.018967333999999</v>
      </c>
      <c r="D18" s="9" t="str">
        <f>IF($B18="N/A","N/A",IF(C18&gt;15,"No",IF(C18&lt;-15,"No","Yes")))</f>
        <v>N/A</v>
      </c>
      <c r="E18" s="10">
        <v>30.009594882999998</v>
      </c>
      <c r="F18" s="9" t="str">
        <f>IF($B18="N/A","N/A",IF(E18&gt;15,"No",IF(E18&lt;-15,"No","Yes")))</f>
        <v>N/A</v>
      </c>
      <c r="G18" s="10">
        <v>29.903887689000001</v>
      </c>
      <c r="H18" s="9" t="str">
        <f>IF($B18="N/A","N/A",IF(G18&gt;15,"No",IF(G18&lt;-15,"No","Yes")))</f>
        <v>N/A</v>
      </c>
      <c r="I18" s="10">
        <v>-3.1E-2</v>
      </c>
      <c r="J18" s="10">
        <v>-0.35199999999999998</v>
      </c>
      <c r="K18" s="9" t="str">
        <f t="shared" si="1"/>
        <v>Yes</v>
      </c>
    </row>
    <row r="19" spans="1:11" x14ac:dyDescent="0.25">
      <c r="A19" s="89" t="s">
        <v>654</v>
      </c>
      <c r="B19" s="60" t="s">
        <v>239</v>
      </c>
      <c r="C19" s="9">
        <v>0</v>
      </c>
      <c r="D19" s="9" t="str">
        <f>IF($B19="N/A","N/A",IF(C19&gt;10,"No",IF(C19&lt;=0,"No","Yes")))</f>
        <v>No</v>
      </c>
      <c r="E19" s="9">
        <v>0</v>
      </c>
      <c r="F19" s="9" t="str">
        <f>IF($B19="N/A","N/A",IF(E19&gt;10,"No",IF(E19&lt;=0,"No","Yes")))</f>
        <v>No</v>
      </c>
      <c r="G19" s="9">
        <v>0</v>
      </c>
      <c r="H19" s="9" t="str">
        <f>IF($B19="N/A","N/A",IF(G19&gt;10,"No",IF(G19&lt;=0,"No","Yes")))</f>
        <v>No</v>
      </c>
      <c r="I19" s="10" t="s">
        <v>1745</v>
      </c>
      <c r="J19" s="10" t="s">
        <v>1745</v>
      </c>
      <c r="K19" s="9" t="str">
        <f t="shared" si="1"/>
        <v>N/A</v>
      </c>
    </row>
    <row r="20" spans="1:11" x14ac:dyDescent="0.25">
      <c r="A20" s="89" t="s">
        <v>129</v>
      </c>
      <c r="B20" s="35" t="s">
        <v>213</v>
      </c>
      <c r="C20" s="9" t="s">
        <v>1745</v>
      </c>
      <c r="D20" s="9" t="str">
        <f>IF($B20="N/A","N/A",IF(C20&gt;15,"No",IF(C20&lt;-15,"No","Yes")))</f>
        <v>N/A</v>
      </c>
      <c r="E20" s="9" t="s">
        <v>1745</v>
      </c>
      <c r="F20" s="9" t="str">
        <f>IF($B20="N/A","N/A",IF(E20&gt;15,"No",IF(E20&lt;-15,"No","Yes")))</f>
        <v>N/A</v>
      </c>
      <c r="G20" s="9" t="s">
        <v>1745</v>
      </c>
      <c r="H20" s="9" t="str">
        <f>IF($B20="N/A","N/A",IF(G20&gt;15,"No",IF(G20&lt;-15,"No","Yes")))</f>
        <v>N/A</v>
      </c>
      <c r="I20" s="10" t="s">
        <v>1745</v>
      </c>
      <c r="J20" s="10" t="s">
        <v>1745</v>
      </c>
      <c r="K20" s="9" t="str">
        <f t="shared" si="1"/>
        <v>N/A</v>
      </c>
    </row>
    <row r="21" spans="1:11" x14ac:dyDescent="0.25">
      <c r="A21" s="89" t="s">
        <v>846</v>
      </c>
      <c r="B21" s="35" t="s">
        <v>213</v>
      </c>
      <c r="C21" s="10" t="s">
        <v>1745</v>
      </c>
      <c r="D21" s="9" t="str">
        <f>IF($B21="N/A","N/A",IF(C21&gt;15,"No",IF(C21&lt;-15,"No","Yes")))</f>
        <v>N/A</v>
      </c>
      <c r="E21" s="10" t="s">
        <v>1745</v>
      </c>
      <c r="F21" s="9" t="str">
        <f>IF($B21="N/A","N/A",IF(E21&gt;15,"No",IF(E21&lt;-15,"No","Yes")))</f>
        <v>N/A</v>
      </c>
      <c r="G21" s="10" t="s">
        <v>1745</v>
      </c>
      <c r="H21" s="9" t="str">
        <f>IF($B21="N/A","N/A",IF(G21&gt;15,"No",IF(G21&lt;-15,"No","Yes")))</f>
        <v>N/A</v>
      </c>
      <c r="I21" s="10" t="s">
        <v>1745</v>
      </c>
      <c r="J21" s="10" t="s">
        <v>1745</v>
      </c>
      <c r="K21" s="9" t="str">
        <f t="shared" si="1"/>
        <v>N/A</v>
      </c>
    </row>
    <row r="22" spans="1:11" x14ac:dyDescent="0.25">
      <c r="A22" s="89" t="s">
        <v>1697</v>
      </c>
      <c r="B22" s="60" t="s">
        <v>224</v>
      </c>
      <c r="C22" s="9">
        <v>0</v>
      </c>
      <c r="D22" s="9" t="str">
        <f>IF($B22="N/A","N/A",IF(C22&gt;5,"No",IF(C22&lt;=0,"No","Yes")))</f>
        <v>No</v>
      </c>
      <c r="E22" s="9">
        <v>0</v>
      </c>
      <c r="F22" s="9" t="str">
        <f>IF($B22="N/A","N/A",IF(E22&gt;5,"No",IF(E22&lt;=0,"No","Yes")))</f>
        <v>No</v>
      </c>
      <c r="G22" s="9">
        <v>0</v>
      </c>
      <c r="H22" s="9" t="str">
        <f>IF($B22="N/A","N/A",IF(G22&gt;5,"No",IF(G22&lt;=0,"No","Yes")))</f>
        <v>No</v>
      </c>
      <c r="I22" s="10" t="s">
        <v>1745</v>
      </c>
      <c r="J22" s="10" t="s">
        <v>1745</v>
      </c>
      <c r="K22" s="9" t="str">
        <f t="shared" si="1"/>
        <v>N/A</v>
      </c>
    </row>
    <row r="23" spans="1:11" x14ac:dyDescent="0.25">
      <c r="A23" s="89" t="s">
        <v>130</v>
      </c>
      <c r="B23" s="35" t="s">
        <v>213</v>
      </c>
      <c r="C23" s="9" t="s">
        <v>1745</v>
      </c>
      <c r="D23" s="9" t="str">
        <f>IF($B23="N/A","N/A",IF(C23&gt;15,"No",IF(C23&lt;-15,"No","Yes")))</f>
        <v>N/A</v>
      </c>
      <c r="E23" s="9" t="s">
        <v>1745</v>
      </c>
      <c r="F23" s="9" t="str">
        <f>IF($B23="N/A","N/A",IF(E23&gt;15,"No",IF(E23&lt;-15,"No","Yes")))</f>
        <v>N/A</v>
      </c>
      <c r="G23" s="9" t="s">
        <v>1745</v>
      </c>
      <c r="H23" s="9" t="str">
        <f>IF($B23="N/A","N/A",IF(G23&gt;15,"No",IF(G23&lt;-15,"No","Yes")))</f>
        <v>N/A</v>
      </c>
      <c r="I23" s="10" t="s">
        <v>1745</v>
      </c>
      <c r="J23" s="10" t="s">
        <v>1745</v>
      </c>
      <c r="K23" s="9" t="str">
        <f t="shared" si="1"/>
        <v>N/A</v>
      </c>
    </row>
    <row r="24" spans="1:11" x14ac:dyDescent="0.25">
      <c r="A24" s="89" t="s">
        <v>847</v>
      </c>
      <c r="B24" s="35" t="s">
        <v>213</v>
      </c>
      <c r="C24" s="10" t="s">
        <v>1745</v>
      </c>
      <c r="D24" s="9" t="str">
        <f>IF($B24="N/A","N/A",IF(C24&gt;15,"No",IF(C24&lt;-15,"No","Yes")))</f>
        <v>N/A</v>
      </c>
      <c r="E24" s="10" t="s">
        <v>1745</v>
      </c>
      <c r="F24" s="9" t="str">
        <f>IF($B24="N/A","N/A",IF(E24&gt;15,"No",IF(E24&lt;-15,"No","Yes")))</f>
        <v>N/A</v>
      </c>
      <c r="G24" s="10" t="s">
        <v>1745</v>
      </c>
      <c r="H24" s="9" t="str">
        <f>IF($B24="N/A","N/A",IF(G24&gt;15,"No",IF(G24&lt;-15,"No","Yes")))</f>
        <v>N/A</v>
      </c>
      <c r="I24" s="10" t="s">
        <v>1745</v>
      </c>
      <c r="J24" s="10" t="s">
        <v>1745</v>
      </c>
      <c r="K24" s="9" t="str">
        <f t="shared" si="1"/>
        <v>N/A</v>
      </c>
    </row>
    <row r="25" spans="1:11" x14ac:dyDescent="0.25">
      <c r="A25" s="89" t="s">
        <v>15</v>
      </c>
      <c r="B25" s="35" t="s">
        <v>240</v>
      </c>
      <c r="C25" s="9">
        <v>2.5482625482999999</v>
      </c>
      <c r="D25" s="9" t="str">
        <f>IF($B25="N/A","N/A",IF(C25&gt;20,"No",IF(C25&lt;1,"No","Yes")))</f>
        <v>Yes</v>
      </c>
      <c r="E25" s="9">
        <v>1.0058675608000001</v>
      </c>
      <c r="F25" s="9" t="str">
        <f>IF($B25="N/A","N/A",IF(E25&gt;20,"No",IF(E25&lt;1,"No","Yes")))</f>
        <v>Yes</v>
      </c>
      <c r="G25" s="9">
        <v>1.1461318052</v>
      </c>
      <c r="H25" s="9" t="str">
        <f>IF($B25="N/A","N/A",IF(G25&gt;20,"No",IF(G25&lt;1,"No","Yes")))</f>
        <v>Yes</v>
      </c>
      <c r="I25" s="10">
        <v>-60.5</v>
      </c>
      <c r="J25" s="10">
        <v>13.94</v>
      </c>
      <c r="K25" s="9" t="str">
        <f t="shared" ref="K25:K34" si="2">IF(J25="Div by 0", "N/A", IF(J25="N/A","N/A", IF(J25&gt;30, "No", IF(J25&lt;-30, "No", "Yes"))))</f>
        <v>Yes</v>
      </c>
    </row>
    <row r="26" spans="1:11" x14ac:dyDescent="0.25">
      <c r="A26" s="89"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89" t="s">
        <v>848</v>
      </c>
      <c r="B28" s="35" t="s">
        <v>226</v>
      </c>
      <c r="C28" s="9">
        <v>17.065637066000001</v>
      </c>
      <c r="D28" s="9" t="str">
        <f>IF($B28="N/A","N/A",IF(C28&gt;30,"No",IF(C28&lt;5,"No","Yes")))</f>
        <v>Yes</v>
      </c>
      <c r="E28" s="9">
        <v>17.015926235999999</v>
      </c>
      <c r="F28" s="9" t="str">
        <f>IF($B28="N/A","N/A",IF(E28&gt;30,"No",IF(E28&lt;5,"No","Yes")))</f>
        <v>Yes</v>
      </c>
      <c r="G28" s="9">
        <v>16.523400191</v>
      </c>
      <c r="H28" s="9" t="str">
        <f>IF($B28="N/A","N/A",IF(G28&gt;30,"No",IF(G28&lt;5,"No","Yes")))</f>
        <v>Yes</v>
      </c>
      <c r="I28" s="10">
        <v>-0.29099999999999998</v>
      </c>
      <c r="J28" s="10">
        <v>-2.89</v>
      </c>
      <c r="K28" s="9" t="str">
        <f t="shared" si="2"/>
        <v>Yes</v>
      </c>
    </row>
    <row r="29" spans="1:11" x14ac:dyDescent="0.25">
      <c r="A29" s="89" t="s">
        <v>849</v>
      </c>
      <c r="B29" s="35" t="s">
        <v>227</v>
      </c>
      <c r="C29" s="9">
        <v>67.181467181000002</v>
      </c>
      <c r="D29" s="9" t="str">
        <f>IF($B29="N/A","N/A",IF(C29&gt;75,"No",IF(C29&lt;15,"No","Yes")))</f>
        <v>Yes</v>
      </c>
      <c r="E29" s="9">
        <v>71.668063704999994</v>
      </c>
      <c r="F29" s="9" t="str">
        <f>IF($B29="N/A","N/A",IF(E29&gt;75,"No",IF(E29&lt;15,"No","Yes")))</f>
        <v>Yes</v>
      </c>
      <c r="G29" s="9">
        <v>77.745940782999995</v>
      </c>
      <c r="H29" s="9" t="str">
        <f>IF($B29="N/A","N/A",IF(G29&gt;75,"No",IF(G29&lt;15,"No","Yes")))</f>
        <v>No</v>
      </c>
      <c r="I29" s="10">
        <v>6.6779999999999999</v>
      </c>
      <c r="J29" s="10">
        <v>8.4809999999999999</v>
      </c>
      <c r="K29" s="9" t="str">
        <f t="shared" si="2"/>
        <v>Yes</v>
      </c>
    </row>
    <row r="30" spans="1:11" x14ac:dyDescent="0.25">
      <c r="A30" s="89" t="s">
        <v>850</v>
      </c>
      <c r="B30" s="35" t="s">
        <v>228</v>
      </c>
      <c r="C30" s="9">
        <v>15.752895753000001</v>
      </c>
      <c r="D30" s="9" t="str">
        <f>IF($B30="N/A","N/A",IF(C30&gt;70,"No",IF(C30&lt;25,"No","Yes")))</f>
        <v>No</v>
      </c>
      <c r="E30" s="9">
        <v>11.316010059</v>
      </c>
      <c r="F30" s="9" t="str">
        <f>IF($B30="N/A","N/A",IF(E30&gt;70,"No",IF(E30&lt;25,"No","Yes")))</f>
        <v>No</v>
      </c>
      <c r="G30" s="9">
        <v>5.7306590257999996</v>
      </c>
      <c r="H30" s="9" t="str">
        <f>IF($B30="N/A","N/A",IF(G30&gt;70,"No",IF(G30&lt;25,"No","Yes")))</f>
        <v>No</v>
      </c>
      <c r="I30" s="10">
        <v>-28.2</v>
      </c>
      <c r="J30" s="10">
        <v>-49.4</v>
      </c>
      <c r="K30" s="9" t="str">
        <f t="shared" si="2"/>
        <v>No</v>
      </c>
    </row>
    <row r="31" spans="1:11" x14ac:dyDescent="0.25">
      <c r="A31" s="89" t="s">
        <v>160</v>
      </c>
      <c r="B31" s="35" t="s">
        <v>214</v>
      </c>
      <c r="C31" s="9">
        <v>99.768339768000004</v>
      </c>
      <c r="D31" s="9" t="str">
        <f>IF($B31="N/A","N/A",IF(C31&gt;100,"No",IF(C31&lt;95,"No","Yes")))</f>
        <v>Yes</v>
      </c>
      <c r="E31" s="9">
        <v>100</v>
      </c>
      <c r="F31" s="9" t="str">
        <f>IF($B31="N/A","N/A",IF(E31&gt;100,"No",IF(E31&lt;95,"No","Yes")))</f>
        <v>Yes</v>
      </c>
      <c r="G31" s="9">
        <v>99.808978031999999</v>
      </c>
      <c r="H31" s="9" t="str">
        <f>IF($B31="N/A","N/A",IF(G31&gt;100,"No",IF(G31&lt;95,"No","Yes")))</f>
        <v>Yes</v>
      </c>
      <c r="I31" s="10">
        <v>0.23219999999999999</v>
      </c>
      <c r="J31" s="10">
        <v>-0.191</v>
      </c>
      <c r="K31" s="9" t="str">
        <f t="shared" si="2"/>
        <v>Yes</v>
      </c>
    </row>
    <row r="32" spans="1:11" x14ac:dyDescent="0.25">
      <c r="A32" s="29" t="s">
        <v>372</v>
      </c>
      <c r="B32" s="35" t="s">
        <v>241</v>
      </c>
      <c r="C32" s="9">
        <v>10.270270269999999</v>
      </c>
      <c r="D32" s="9" t="str">
        <f>IF($B32="N/A","N/A",IF(C32&gt;5,"No",IF(C32&lt;1,"No","Yes")))</f>
        <v>No</v>
      </c>
      <c r="E32" s="9">
        <v>7.1248952221000001</v>
      </c>
      <c r="F32" s="9" t="str">
        <f>IF($B32="N/A","N/A",IF(E32&gt;5,"No",IF(E32&lt;1,"No","Yes")))</f>
        <v>No</v>
      </c>
      <c r="G32" s="9">
        <v>0.57306590260000001</v>
      </c>
      <c r="H32" s="9" t="str">
        <f>IF($B32="N/A","N/A",IF(G32&gt;5,"No",IF(G32&lt;1,"No","Yes")))</f>
        <v>No</v>
      </c>
      <c r="I32" s="10">
        <v>-30.6</v>
      </c>
      <c r="J32" s="10">
        <v>-92</v>
      </c>
      <c r="K32" s="9" t="str">
        <f t="shared" si="2"/>
        <v>No</v>
      </c>
    </row>
    <row r="33" spans="1:11" x14ac:dyDescent="0.25">
      <c r="A33" s="29" t="s">
        <v>374</v>
      </c>
      <c r="B33" s="35" t="s">
        <v>242</v>
      </c>
      <c r="C33" s="9">
        <v>81.235521235999997</v>
      </c>
      <c r="D33" s="9" t="str">
        <f>IF($B33="N/A","N/A",IF(C33&gt;98,"No",IF(C33&lt;8,"No","Yes")))</f>
        <v>Yes</v>
      </c>
      <c r="E33" s="9">
        <v>86.923721709999995</v>
      </c>
      <c r="F33" s="9" t="str">
        <f>IF($B33="N/A","N/A",IF(E33&gt;98,"No",IF(E33&lt;8,"No","Yes")))</f>
        <v>Yes</v>
      </c>
      <c r="G33" s="9">
        <v>95.988538681999998</v>
      </c>
      <c r="H33" s="9" t="str">
        <f>IF($B33="N/A","N/A",IF(G33&gt;98,"No",IF(G33&lt;8,"No","Yes")))</f>
        <v>Yes</v>
      </c>
      <c r="I33" s="10">
        <v>7.0019999999999998</v>
      </c>
      <c r="J33" s="10">
        <v>10.43</v>
      </c>
      <c r="K33" s="9" t="str">
        <f t="shared" si="2"/>
        <v>Yes</v>
      </c>
    </row>
    <row r="34" spans="1:11" x14ac:dyDescent="0.25">
      <c r="A34" s="29" t="s">
        <v>375</v>
      </c>
      <c r="B34" s="60" t="s">
        <v>224</v>
      </c>
      <c r="C34" s="9">
        <v>0.77220077220000005</v>
      </c>
      <c r="D34" s="9" t="str">
        <f>IF($B34="N/A","N/A",IF(C34&gt;5,"No",IF(C34&lt;=0,"No","Yes")))</f>
        <v>Yes</v>
      </c>
      <c r="E34" s="9">
        <v>1.0896898575</v>
      </c>
      <c r="F34" s="9" t="str">
        <f>IF($B34="N/A","N/A",IF(E34&gt;5,"No",IF(E34&lt;=0,"No","Yes")))</f>
        <v>Yes</v>
      </c>
      <c r="G34" s="9">
        <v>0.66857688630000001</v>
      </c>
      <c r="H34" s="9" t="str">
        <f>IF($B34="N/A","N/A",IF(G34&gt;5,"No",IF(G34&lt;=0,"No","Yes")))</f>
        <v>Yes</v>
      </c>
      <c r="I34" s="10">
        <v>41.11</v>
      </c>
      <c r="J34" s="10">
        <v>-38.6</v>
      </c>
      <c r="K34" s="9" t="str">
        <f t="shared" si="2"/>
        <v>No</v>
      </c>
    </row>
    <row r="35" spans="1:11" ht="12" customHeight="1" x14ac:dyDescent="0.25">
      <c r="A35" s="163" t="s">
        <v>1633</v>
      </c>
      <c r="B35" s="164"/>
      <c r="C35" s="164"/>
      <c r="D35" s="164"/>
      <c r="E35" s="164"/>
      <c r="F35" s="164"/>
      <c r="G35" s="164"/>
      <c r="H35" s="164"/>
      <c r="I35" s="164"/>
      <c r="J35" s="164"/>
      <c r="K35" s="165"/>
    </row>
    <row r="36" spans="1:11" x14ac:dyDescent="0.25">
      <c r="A36" s="156" t="s">
        <v>1631</v>
      </c>
      <c r="B36" s="157"/>
      <c r="C36" s="157"/>
      <c r="D36" s="157"/>
      <c r="E36" s="157"/>
      <c r="F36" s="157"/>
      <c r="G36" s="157"/>
      <c r="H36" s="157"/>
      <c r="I36" s="157"/>
      <c r="J36" s="157"/>
      <c r="K36" s="158"/>
    </row>
    <row r="37" spans="1:11" x14ac:dyDescent="0.25">
      <c r="A37" s="159" t="s">
        <v>1732</v>
      </c>
      <c r="B37" s="159"/>
      <c r="C37" s="159"/>
      <c r="D37" s="159"/>
      <c r="E37" s="159"/>
      <c r="F37" s="159"/>
      <c r="G37" s="159"/>
      <c r="H37" s="159"/>
      <c r="I37" s="159"/>
      <c r="J37" s="159"/>
      <c r="K37" s="160"/>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E6" activePane="bottomRight" state="frozen"/>
      <selection activeCell="A11" sqref="A11"/>
      <selection pane="topRight" activeCell="A11" sqref="A11"/>
      <selection pane="bottomLeft" activeCell="A11" sqref="A11"/>
      <selection pane="bottomRight" sqref="A1:K1"/>
    </sheetView>
  </sheetViews>
  <sheetFormatPr defaultColWidth="9.1796875" defaultRowHeight="12.5" x14ac:dyDescent="0.25"/>
  <cols>
    <col min="1" max="1" width="77.26953125" style="106" customWidth="1"/>
    <col min="2" max="2" width="9.453125" style="21" bestFit="1" customWidth="1"/>
    <col min="3" max="3" width="14.7265625" style="21" customWidth="1"/>
    <col min="4" max="4" width="7.7265625" style="21" customWidth="1"/>
    <col min="5" max="5" width="14.7265625" style="21" customWidth="1"/>
    <col min="6" max="6" width="7.7265625" style="21" customWidth="1"/>
    <col min="7" max="7" width="14.7265625" style="21" customWidth="1"/>
    <col min="8" max="8" width="7.7265625" style="21" customWidth="1"/>
    <col min="9" max="10" width="10.7265625" style="21" customWidth="1"/>
    <col min="11" max="11" width="12.7265625" style="21" customWidth="1"/>
    <col min="12" max="16384" width="9.1796875" style="21"/>
  </cols>
  <sheetData>
    <row r="1" spans="1:11" s="20" customFormat="1" ht="18.75" customHeight="1" x14ac:dyDescent="0.25">
      <c r="A1" s="147" t="s">
        <v>1728</v>
      </c>
      <c r="B1" s="148"/>
      <c r="C1" s="148"/>
      <c r="D1" s="148"/>
      <c r="E1" s="148"/>
      <c r="F1" s="148"/>
      <c r="G1" s="148"/>
      <c r="H1" s="148"/>
      <c r="I1" s="148"/>
      <c r="J1" s="148"/>
      <c r="K1" s="149"/>
    </row>
    <row r="2" spans="1:11" ht="13" x14ac:dyDescent="0.3">
      <c r="A2" s="153" t="s">
        <v>1581</v>
      </c>
      <c r="B2" s="154"/>
      <c r="C2" s="154"/>
      <c r="D2" s="154"/>
      <c r="E2" s="154"/>
      <c r="F2" s="154"/>
      <c r="G2" s="154"/>
      <c r="H2" s="154"/>
      <c r="I2" s="154"/>
      <c r="J2" s="154"/>
      <c r="K2" s="155"/>
    </row>
    <row r="3" spans="1:11" ht="13" x14ac:dyDescent="0.3">
      <c r="A3" s="153" t="s">
        <v>1744</v>
      </c>
      <c r="B3" s="161"/>
      <c r="C3" s="161"/>
      <c r="D3" s="161"/>
      <c r="E3" s="161"/>
      <c r="F3" s="161"/>
      <c r="G3" s="161"/>
      <c r="H3" s="161"/>
      <c r="I3" s="161"/>
      <c r="J3" s="161"/>
      <c r="K3" s="162"/>
    </row>
    <row r="4" spans="1:11" ht="13" x14ac:dyDescent="0.3">
      <c r="A4" s="150" t="s">
        <v>648</v>
      </c>
      <c r="B4" s="151"/>
      <c r="C4" s="151"/>
      <c r="D4" s="151"/>
      <c r="E4" s="151"/>
      <c r="F4" s="151"/>
      <c r="G4" s="151"/>
      <c r="H4" s="151"/>
      <c r="I4" s="151"/>
      <c r="J4" s="151"/>
      <c r="K4" s="152"/>
    </row>
    <row r="5" spans="1:11" s="25" customFormat="1" ht="52" x14ac:dyDescent="0.3">
      <c r="A5" s="22" t="s">
        <v>11</v>
      </c>
      <c r="B5" s="23" t="s">
        <v>212</v>
      </c>
      <c r="C5" s="23" t="s">
        <v>649</v>
      </c>
      <c r="D5" s="23" t="s">
        <v>1724</v>
      </c>
      <c r="E5" s="23" t="s">
        <v>1694</v>
      </c>
      <c r="F5" s="23" t="s">
        <v>1721</v>
      </c>
      <c r="G5" s="23" t="s">
        <v>1718</v>
      </c>
      <c r="H5" s="23" t="s">
        <v>1719</v>
      </c>
      <c r="I5" s="24" t="s">
        <v>1725</v>
      </c>
      <c r="J5" s="24" t="s">
        <v>1722</v>
      </c>
      <c r="K5" s="23" t="s">
        <v>650</v>
      </c>
    </row>
    <row r="6" spans="1:11" x14ac:dyDescent="0.25">
      <c r="A6" s="89" t="s">
        <v>12</v>
      </c>
      <c r="B6" s="35" t="s">
        <v>213</v>
      </c>
      <c r="C6" s="36">
        <v>22</v>
      </c>
      <c r="D6" s="9" t="str">
        <f>IF($B6="N/A","N/A",IF(C6&gt;15,"No",IF(C6&lt;-15,"No","Yes")))</f>
        <v>N/A</v>
      </c>
      <c r="E6" s="36">
        <v>21</v>
      </c>
      <c r="F6" s="9" t="str">
        <f>IF($B6="N/A","N/A",IF(E6&gt;15,"No",IF(E6&lt;-15,"No","Yes")))</f>
        <v>N/A</v>
      </c>
      <c r="G6" s="36">
        <v>15</v>
      </c>
      <c r="H6" s="9" t="str">
        <f>IF($B6="N/A","N/A",IF(G6&gt;15,"No",IF(G6&lt;-15,"No","Yes")))</f>
        <v>N/A</v>
      </c>
      <c r="I6" s="10">
        <v>-4.55</v>
      </c>
      <c r="J6" s="10">
        <v>-28.6</v>
      </c>
      <c r="K6" s="9" t="str">
        <f t="shared" ref="K6:K22" si="0">IF(J6="Div by 0", "N/A", IF(J6="N/A","N/A", IF(J6&gt;30, "No", IF(J6&lt;-30, "No", "Yes"))))</f>
        <v>Yes</v>
      </c>
    </row>
    <row r="7" spans="1:11" x14ac:dyDescent="0.25">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89" t="s">
        <v>29</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89" t="s">
        <v>851</v>
      </c>
      <c r="B9" s="35" t="s">
        <v>213</v>
      </c>
      <c r="C9" s="37">
        <v>1338.5</v>
      </c>
      <c r="D9" s="9" t="str">
        <f>IF($B9="N/A","N/A",IF(C9&gt;15,"No",IF(C9&lt;-15,"No","Yes")))</f>
        <v>N/A</v>
      </c>
      <c r="E9" s="37">
        <v>724.42857143000003</v>
      </c>
      <c r="F9" s="9" t="str">
        <f>IF($B9="N/A","N/A",IF(E9&gt;15,"No",IF(E9&lt;-15,"No","Yes")))</f>
        <v>N/A</v>
      </c>
      <c r="G9" s="37">
        <v>2065.8000000000002</v>
      </c>
      <c r="H9" s="9" t="str">
        <f>IF($B9="N/A","N/A",IF(G9&gt;15,"No",IF(G9&lt;-15,"No","Yes")))</f>
        <v>N/A</v>
      </c>
      <c r="I9" s="10">
        <v>-45.9</v>
      </c>
      <c r="J9" s="10">
        <v>185.2</v>
      </c>
      <c r="K9" s="9" t="str">
        <f t="shared" si="0"/>
        <v>No</v>
      </c>
    </row>
    <row r="10" spans="1:11" x14ac:dyDescent="0.25">
      <c r="A10" s="89" t="s">
        <v>652</v>
      </c>
      <c r="B10" s="35" t="s">
        <v>237</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5">
      <c r="A11" s="86" t="s">
        <v>653</v>
      </c>
      <c r="B11" s="60" t="s">
        <v>238</v>
      </c>
      <c r="C11" s="9">
        <v>0</v>
      </c>
      <c r="D11" s="9" t="str">
        <f>IF($B11="N/A","N/A",IF(C11&gt;20,"No",IF(C11&lt;=0,"No","Yes")))</f>
        <v>No</v>
      </c>
      <c r="E11" s="9">
        <v>0</v>
      </c>
      <c r="F11" s="9" t="str">
        <f>IF($B11="N/A","N/A",IF(E11&gt;20,"No",IF(E11&lt;=0,"No","Yes")))</f>
        <v>No</v>
      </c>
      <c r="G11" s="9">
        <v>0</v>
      </c>
      <c r="H11" s="9" t="str">
        <f>IF($B11="N/A","N/A",IF(G11&gt;20,"No",IF(G11&lt;=0,"No","Yes")))</f>
        <v>No</v>
      </c>
      <c r="I11" s="10" t="s">
        <v>1745</v>
      </c>
      <c r="J11" s="10" t="s">
        <v>1745</v>
      </c>
      <c r="K11" s="9" t="str">
        <f t="shared" si="0"/>
        <v>N/A</v>
      </c>
    </row>
    <row r="12" spans="1:11" x14ac:dyDescent="0.25">
      <c r="A12" s="89" t="s">
        <v>654</v>
      </c>
      <c r="B12" s="60" t="s">
        <v>239</v>
      </c>
      <c r="C12" s="9">
        <v>0</v>
      </c>
      <c r="D12" s="9" t="str">
        <f>IF($B12="N/A","N/A",IF(C12&gt;10,"No",IF(C12&lt;=0,"No","Yes")))</f>
        <v>No</v>
      </c>
      <c r="E12" s="9">
        <v>0</v>
      </c>
      <c r="F12" s="9" t="str">
        <f>IF($B12="N/A","N/A",IF(E12&gt;10,"No",IF(E12&lt;=0,"No","Yes")))</f>
        <v>No</v>
      </c>
      <c r="G12" s="9">
        <v>0</v>
      </c>
      <c r="H12" s="9" t="str">
        <f>IF($B12="N/A","N/A",IF(G12&gt;10,"No",IF(G12&lt;=0,"No","Yes")))</f>
        <v>No</v>
      </c>
      <c r="I12" s="10" t="s">
        <v>1745</v>
      </c>
      <c r="J12" s="10" t="s">
        <v>1745</v>
      </c>
      <c r="K12" s="9" t="str">
        <f t="shared" si="0"/>
        <v>N/A</v>
      </c>
    </row>
    <row r="13" spans="1:11" x14ac:dyDescent="0.25">
      <c r="A13" s="89" t="s">
        <v>655</v>
      </c>
      <c r="B13" s="60" t="s">
        <v>224</v>
      </c>
      <c r="C13" s="9">
        <v>0</v>
      </c>
      <c r="D13" s="9" t="str">
        <f>IF($B13="N/A","N/A",IF(C13&gt;5,"No",IF(C13&lt;=0,"No","Yes")))</f>
        <v>No</v>
      </c>
      <c r="E13" s="9">
        <v>0</v>
      </c>
      <c r="F13" s="9" t="str">
        <f>IF($B13="N/A","N/A",IF(E13&gt;5,"No",IF(E13&lt;=0,"No","Yes")))</f>
        <v>No</v>
      </c>
      <c r="G13" s="9">
        <v>0</v>
      </c>
      <c r="H13" s="9" t="str">
        <f>IF($B13="N/A","N/A",IF(G13&gt;5,"No",IF(G13&lt;=0,"No","Yes")))</f>
        <v>No</v>
      </c>
      <c r="I13" s="10" t="s">
        <v>1745</v>
      </c>
      <c r="J13" s="10" t="s">
        <v>1745</v>
      </c>
      <c r="K13" s="9" t="str">
        <f t="shared" si="0"/>
        <v>N/A</v>
      </c>
    </row>
    <row r="14" spans="1:11" x14ac:dyDescent="0.25">
      <c r="A14" s="89"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89" t="s">
        <v>848</v>
      </c>
      <c r="B16" s="35" t="s">
        <v>226</v>
      </c>
      <c r="C16" s="9">
        <v>4.5454545455000002</v>
      </c>
      <c r="D16" s="9" t="str">
        <f>IF($B16="N/A","N/A",IF(C16&gt;30,"No",IF(C16&lt;5,"No","Yes")))</f>
        <v>No</v>
      </c>
      <c r="E16" s="9">
        <v>0</v>
      </c>
      <c r="F16" s="9" t="str">
        <f>IF($B16="N/A","N/A",IF(E16&gt;30,"No",IF(E16&lt;5,"No","Yes")))</f>
        <v>No</v>
      </c>
      <c r="G16" s="9">
        <v>0</v>
      </c>
      <c r="H16" s="9" t="str">
        <f>IF($B16="N/A","N/A",IF(G16&gt;30,"No",IF(G16&lt;5,"No","Yes")))</f>
        <v>No</v>
      </c>
      <c r="I16" s="10">
        <v>-100</v>
      </c>
      <c r="J16" s="10" t="s">
        <v>1745</v>
      </c>
      <c r="K16" s="9" t="str">
        <f t="shared" si="0"/>
        <v>N/A</v>
      </c>
    </row>
    <row r="17" spans="1:11" x14ac:dyDescent="0.25">
      <c r="A17" s="89" t="s">
        <v>849</v>
      </c>
      <c r="B17" s="35" t="s">
        <v>227</v>
      </c>
      <c r="C17" s="9">
        <v>31.818181817999999</v>
      </c>
      <c r="D17" s="9" t="str">
        <f>IF($B17="N/A","N/A",IF(C17&gt;75,"No",IF(C17&lt;15,"No","Yes")))</f>
        <v>Yes</v>
      </c>
      <c r="E17" s="9">
        <v>47.619047619</v>
      </c>
      <c r="F17" s="9" t="str">
        <f>IF($B17="N/A","N/A",IF(E17&gt;75,"No",IF(E17&lt;15,"No","Yes")))</f>
        <v>Yes</v>
      </c>
      <c r="G17" s="9">
        <v>33.333333332999999</v>
      </c>
      <c r="H17" s="9" t="str">
        <f>IF($B17="N/A","N/A",IF(G17&gt;75,"No",IF(G17&lt;15,"No","Yes")))</f>
        <v>Yes</v>
      </c>
      <c r="I17" s="10">
        <v>49.66</v>
      </c>
      <c r="J17" s="10">
        <v>-30</v>
      </c>
      <c r="K17" s="9" t="str">
        <f t="shared" si="0"/>
        <v>Yes</v>
      </c>
    </row>
    <row r="18" spans="1:11" x14ac:dyDescent="0.25">
      <c r="A18" s="89" t="s">
        <v>850</v>
      </c>
      <c r="B18" s="35" t="s">
        <v>228</v>
      </c>
      <c r="C18" s="9">
        <v>63.636363635999999</v>
      </c>
      <c r="D18" s="9" t="str">
        <f>IF($B18="N/A","N/A",IF(C18&gt;70,"No",IF(C18&lt;25,"No","Yes")))</f>
        <v>Yes</v>
      </c>
      <c r="E18" s="9">
        <v>52.380952381</v>
      </c>
      <c r="F18" s="9" t="str">
        <f>IF($B18="N/A","N/A",IF(E18&gt;70,"No",IF(E18&lt;25,"No","Yes")))</f>
        <v>Yes</v>
      </c>
      <c r="G18" s="9">
        <v>66.666666667000001</v>
      </c>
      <c r="H18" s="9" t="str">
        <f>IF($B18="N/A","N/A",IF(G18&gt;70,"No",IF(G18&lt;25,"No","Yes")))</f>
        <v>Yes</v>
      </c>
      <c r="I18" s="10">
        <v>-17.7</v>
      </c>
      <c r="J18" s="10">
        <v>27.27</v>
      </c>
      <c r="K18" s="9" t="str">
        <f t="shared" si="0"/>
        <v>Yes</v>
      </c>
    </row>
    <row r="19" spans="1:11" x14ac:dyDescent="0.25">
      <c r="A19" s="89" t="s">
        <v>160</v>
      </c>
      <c r="B19" s="35"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5">
      <c r="A20" s="29" t="s">
        <v>372</v>
      </c>
      <c r="B20" s="35" t="s">
        <v>241</v>
      </c>
      <c r="C20" s="9">
        <v>4.5454545455000002</v>
      </c>
      <c r="D20" s="9" t="str">
        <f>IF($B20="N/A","N/A",IF(C20&gt;5,"No",IF(C20&lt;1,"No","Yes")))</f>
        <v>Yes</v>
      </c>
      <c r="E20" s="9">
        <v>33.333333332999999</v>
      </c>
      <c r="F20" s="9" t="str">
        <f>IF($B20="N/A","N/A",IF(E20&gt;5,"No",IF(E20&lt;1,"No","Yes")))</f>
        <v>No</v>
      </c>
      <c r="G20" s="9">
        <v>13.333333333000001</v>
      </c>
      <c r="H20" s="9" t="str">
        <f>IF($B20="N/A","N/A",IF(G20&gt;5,"No",IF(G20&lt;1,"No","Yes")))</f>
        <v>No</v>
      </c>
      <c r="I20" s="10">
        <v>633.29999999999995</v>
      </c>
      <c r="J20" s="10">
        <v>-60</v>
      </c>
      <c r="K20" s="9" t="str">
        <f t="shared" si="0"/>
        <v>No</v>
      </c>
    </row>
    <row r="21" spans="1:11" x14ac:dyDescent="0.25">
      <c r="A21" s="29" t="s">
        <v>374</v>
      </c>
      <c r="B21" s="35" t="s">
        <v>242</v>
      </c>
      <c r="C21" s="9">
        <v>72.727272726999999</v>
      </c>
      <c r="D21" s="9" t="str">
        <f>IF($B21="N/A","N/A",IF(C21&gt;98,"No",IF(C21&lt;8,"No","Yes")))</f>
        <v>Yes</v>
      </c>
      <c r="E21" s="9">
        <v>33.333333332999999</v>
      </c>
      <c r="F21" s="9" t="str">
        <f>IF($B21="N/A","N/A",IF(E21&gt;98,"No",IF(E21&lt;8,"No","Yes")))</f>
        <v>Yes</v>
      </c>
      <c r="G21" s="9">
        <v>53.333333332999999</v>
      </c>
      <c r="H21" s="9" t="str">
        <f>IF($B21="N/A","N/A",IF(G21&gt;98,"No",IF(G21&lt;8,"No","Yes")))</f>
        <v>Yes</v>
      </c>
      <c r="I21" s="10">
        <v>-54.2</v>
      </c>
      <c r="J21" s="10">
        <v>60</v>
      </c>
      <c r="K21" s="9" t="str">
        <f t="shared" si="0"/>
        <v>No</v>
      </c>
    </row>
    <row r="22" spans="1:11" x14ac:dyDescent="0.25">
      <c r="A22" s="29" t="s">
        <v>375</v>
      </c>
      <c r="B22" s="60" t="s">
        <v>224</v>
      </c>
      <c r="C22" s="9">
        <v>4.5454545455000002</v>
      </c>
      <c r="D22" s="9" t="str">
        <f>IF($B22="N/A","N/A",IF(C22&gt;5,"No",IF(C22&lt;=0,"No","Yes")))</f>
        <v>Yes</v>
      </c>
      <c r="E22" s="9">
        <v>4.7619047619000003</v>
      </c>
      <c r="F22" s="9" t="str">
        <f>IF($B22="N/A","N/A",IF(E22&gt;5,"No",IF(E22&lt;=0,"No","Yes")))</f>
        <v>Yes</v>
      </c>
      <c r="G22" s="9">
        <v>0</v>
      </c>
      <c r="H22" s="9" t="str">
        <f>IF($B22="N/A","N/A",IF(G22&gt;5,"No",IF(G22&lt;=0,"No","Yes")))</f>
        <v>No</v>
      </c>
      <c r="I22" s="10">
        <v>4.7619999999999996</v>
      </c>
      <c r="J22" s="10">
        <v>-100</v>
      </c>
      <c r="K22" s="9" t="str">
        <f t="shared" si="0"/>
        <v>No</v>
      </c>
    </row>
    <row r="23" spans="1:11" ht="12" customHeight="1" x14ac:dyDescent="0.25">
      <c r="A23" s="163" t="s">
        <v>1633</v>
      </c>
      <c r="B23" s="164"/>
      <c r="C23" s="164"/>
      <c r="D23" s="164"/>
      <c r="E23" s="164"/>
      <c r="F23" s="164"/>
      <c r="G23" s="164"/>
      <c r="H23" s="164"/>
      <c r="I23" s="164"/>
      <c r="J23" s="164"/>
      <c r="K23" s="165"/>
    </row>
    <row r="24" spans="1:11" x14ac:dyDescent="0.25">
      <c r="A24" s="156" t="s">
        <v>1631</v>
      </c>
      <c r="B24" s="157"/>
      <c r="C24" s="157"/>
      <c r="D24" s="157"/>
      <c r="E24" s="157"/>
      <c r="F24" s="157"/>
      <c r="G24" s="157"/>
      <c r="H24" s="157"/>
      <c r="I24" s="157"/>
      <c r="J24" s="157"/>
      <c r="K24" s="158"/>
    </row>
    <row r="25" spans="1:11" x14ac:dyDescent="0.25">
      <c r="A25" s="159" t="s">
        <v>1732</v>
      </c>
      <c r="B25" s="159"/>
      <c r="C25" s="159"/>
      <c r="D25" s="159"/>
      <c r="E25" s="159"/>
      <c r="F25" s="159"/>
      <c r="G25" s="159"/>
      <c r="H25" s="159"/>
      <c r="I25" s="159"/>
      <c r="J25" s="159"/>
      <c r="K25" s="160"/>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2018-11-19T19:34:50Z</dcterms:modified>
  <dc:language>English</dc:language>
</cp:coreProperties>
</file>