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<sst xmlns="http://schemas.openxmlformats.org/spreadsheetml/2006/main" count="8177" uniqueCount="1749">
  <si>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</si>
  <si>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</si>
  <si>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</si>
  <si>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</si>
  <si>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</si>
  <si>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</si>
  <si>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</si>
  <si>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</si>
  <si>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</si>
  <si>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</si>
  <si>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</si>
  <si>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</si>
  <si>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</si>
  <si>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</si>
  <si>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</si>
  <si>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</si>
  <si>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</si>
  <si>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</si>
  <si>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</si>
  <si>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</si>
  <si>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</si>
  <si>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</si>
  <si>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</si>
  <si>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</si>
  <si>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</si>
  <si>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</si>
  <si>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</si>
  <si>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</si>
  <si>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</si>
  <si>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</si>
  <si>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</si>
  <si>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</si>
  <si>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</si>
  <si>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</si>
  <si>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</si>
  <si>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</si>
  <si>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</si>
  <si>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</si>
  <si>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</si>
  <si>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</si>
  <si>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</si>
  <si>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</si>
  <si>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</si>
  <si>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</si>
  <si>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</si>
  <si>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</si>
  <si>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</si>
  <si>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</si>
  <si>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</si>
  <si>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</si>
  <si>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</si>
  <si>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</si>
  <si>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</si>
  <si>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</si>
  <si>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</si>
  <si>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</si>
  <si>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</si>
  <si>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</si>
  <si>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</si>
  <si>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</si>
  <si>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</si>
  <si>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</si>
  <si>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</si>
  <si>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</si>
  <si>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</si>
  <si>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</si>
  <si>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</si>
  <si>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</si>
  <si>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</si>
  <si>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</si>
  <si>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</si>
  <si>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</si>
  <si>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</si>
  <si>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</si>
  <si>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</si>
  <si>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</si>
  <si>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</si>
  <si>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</si>
  <si>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</si>
  <si>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</si>
  <si>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</si>
  <si>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</si>
  <si>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</si>
  <si>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</si>
  <si>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</si>
  <si>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</si>
  <si>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</si>
  <si>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</si>
  <si>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</si>
  <si>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</si>
  <si>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</si>
  <si>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</si>
  <si>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</si>
  <si>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</si>
  <si>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</si>
  <si>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</si>
  <si>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</si>
  <si>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</si>
  <si>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</si>
  <si>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</si>
  <si>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</si>
  <si>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</si>
  <si>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</si>
  <si>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</si>
  <si>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</si>
  <si>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</si>
  <si>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</si>
  <si>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</si>
  <si>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</si>
  <si>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</si>
  <si>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</si>
  <si>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</si>
  <si>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</si>
  <si>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</si>
  <si>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</si>
  <si>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</si>
  <si>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</si>
  <si>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</si>
  <si>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</si>
  <si>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</si>
  <si>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</si>
  <si>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</si>
  <si>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</si>
  <si>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</si>
  <si>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</si>
  <si>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</si>
  <si>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</si>
  <si>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</si>
  <si>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</si>
  <si>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</si>
  <si>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</si>
  <si>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</si>
  <si>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</si>
  <si>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</si>
  <si>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</si>
  <si>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</si>
  <si>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</si>
  <si>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</si>
  <si>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</si>
  <si>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</si>
  <si>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</si>
  <si>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</si>
  <si>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</si>
  <si>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</si>
  <si>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</si>
  <si>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</si>
  <si>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</si>
  <si>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</si>
  <si>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</si>
  <si>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</si>
  <si>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</si>
  <si>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</si>
  <si>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</si>
  <si>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</si>
  <si>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</si>
  <si>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</si>
  <si>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</si>
  <si>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</si>
  <si>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</si>
  <si>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</si>
  <si>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</si>
  <si>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</si>
  <si>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</si>
  <si>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</si>
  <si>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</si>
  <si>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</si>
  <si>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</si>
  <si>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</si>
  <si>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</si>
  <si>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</si>
  <si>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</si>
  <si>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</si>
  <si>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</si>
  <si>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</si>
  <si>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</si>
  <si>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</si>
  <si>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</si>
  <si>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</si>
  <si>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</si>
  <si>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</si>
  <si>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</si>
  <si>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</si>
  <si>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</si>
  <si>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</si>
  <si>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</si>
  <si>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</si>
  <si>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</si>
  <si>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</si>
  <si>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</si>
  <si>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</si>
  <si>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</si>
  <si>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</si>
  <si>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</si>
  <si>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</si>
  <si>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</si>
  <si>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</si>
  <si>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</si>
  <si>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</si>
  <si>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</si>
  <si>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</si>
  <si>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</si>
  <si>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</si>
  <si>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</si>
  <si>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</si>
  <si>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</si>
  <si>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</si>
  <si>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</si>
  <si>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</si>
  <si>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</si>
  <si>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</si>
  <si>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</si>
  <si>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</si>
  <si>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</si>
  <si>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</si>
  <si>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</si>
  <si>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</si>
  <si>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</si>
  <si>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</si>
  <si>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</si>
  <si>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</si>
  <si>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</si>
  <si>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</si>
  <si>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</si>
  <si>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</si>
  <si>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</si>
  <si>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</si>
  <si>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</si>
  <si>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</si>
  <si>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</si>
  <si>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</si>
  <si>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</si>
  <si>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</si>
  <si>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</si>
  <si>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</si>
  <si>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</si>
  <si>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</si>
  <si>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</si>
  <si>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</si>
  <si>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</si>
  <si>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</si>
  <si>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</si>
  <si>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</si>
  <si>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</si>
  <si>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</si>
  <si>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</si>
  <si>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</si>
  <si>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</si>
  <si>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</si>
  <si>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</si>
  <si>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</si>
  <si>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</si>
  <si>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</si>
  <si>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</si>
  <si>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</si>
  <si>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</si>
  <si>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</si>
  <si>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</si>
  <si>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</si>
  <si>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</si>
  <si>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</si>
  <si>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</si>
  <si>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</si>
  <si>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</si>
  <si>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</si>
  <si>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</si>
  <si>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</si>
  <si>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</si>
  <si>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</si>
  <si>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</si>
  <si>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</si>
  <si>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</si>
  <si>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</si>
  <si>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</si>
  <si>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</si>
  <si>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</si>
  <si>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</si>
  <si>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</si>
  <si>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</si>
  <si>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</si>
  <si>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</si>
  <si>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</si>
  <si>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</si>
  <si>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</si>
  <si>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</si>
  <si>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</si>
  <si>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</si>
  <si>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</si>
  <si>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</si>
  <si>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</si>
  <si>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</si>
  <si>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</si>
  <si>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</si>
  <si>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</si>
  <si>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</si>
  <si>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</si>
  <si>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</si>
  <si>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</si>
  <si>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</si>
  <si>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</si>
  <si>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</si>
  <si>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</si>
  <si>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</si>
  <si>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</si>
  <si>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</si>
  <si>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</si>
  <si>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</si>
  <si>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</si>
  <si>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</si>
  <si>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</si>
  <si>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</si>
  <si>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</si>
  <si>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</si>
  <si>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</si>
  <si>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</si>
  <si>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</si>
  <si>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</si>
  <si>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</si>
  <si>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</si>
  <si>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</si>
  <si>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</si>
  <si>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</si>
  <si>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</si>
  <si>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</si>
  <si>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</si>
  <si>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</si>
  <si>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</si>
  <si>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</si>
  <si>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</si>
  <si>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</si>
  <si>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</si>
  <si>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</si>
  <si>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</si>
  <si>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</si>
  <si>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</si>
  <si>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</si>
  <si>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</si>
  <si>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</si>
  <si>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</si>
  <si>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</si>
  <si>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</si>
  <si>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</si>
  <si>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</si>
  <si>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</si>
  <si>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</si>
  <si>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</si>
  <si>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</si>
  <si>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</si>
  <si>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</si>
  <si>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</si>
  <si>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</si>
  <si>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</si>
  <si>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</si>
  <si>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</si>
  <si>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</si>
  <si>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</si>
  <si>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</si>
  <si>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</si>
  <si>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</si>
  <si>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</si>
  <si>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</si>
  <si>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</si>
  <si>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</si>
  <si>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</si>
  <si>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</si>
  <si>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</si>
  <si>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</si>
  <si>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</si>
  <si>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</si>
  <si>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</si>
  <si>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</si>
  <si>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</si>
  <si>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</si>
  <si>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</si>
  <si>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</si>
  <si>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</si>
  <si>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</si>
  <si>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</si>
  <si>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</si>
  <si>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</si>
  <si>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</si>
  <si>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</si>
  <si>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</si>
  <si>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</si>
  <si>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</si>
  <si>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</si>
  <si>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</si>
  <si>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</si>
  <si>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</si>
  <si>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</si>
  <si>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</si>
  <si>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</si>
  <si>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</si>
  <si>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</si>
  <si>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</si>
  <si>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</si>
  <si>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</si>
  <si>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</si>
  <si>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</si>
  <si>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</si>
  <si>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</si>
  <si>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</si>
  <si>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</si>
  <si>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</si>
  <si>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</si>
  <si>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</si>
  <si>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</si>
  <si>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</si>
  <si>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</si>
  <si>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</si>
  <si>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</si>
  <si>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</si>
  <si>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</si>
  <si>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</si>
  <si>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</si>
  <si>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</si>
  <si>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</si>
  <si>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</si>
  <si>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</si>
  <si>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</si>
  <si>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</si>
  <si>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</si>
  <si>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</si>
  <si>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</si>
  <si>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</si>
  <si>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</si>
  <si>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</si>
  <si>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</si>
  <si>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</si>
  <si>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</si>
  <si>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</si>
  <si>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</si>
  <si>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</si>
  <si>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</si>
  <si>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</si>
  <si>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</si>
  <si>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</si>
  <si>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</si>
  <si>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</si>
  <si>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</si>
  <si>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</si>
  <si>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</si>
  <si>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</si>
  <si>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</si>
  <si>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</si>
  <si>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</si>
  <si>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</si>
  <si>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</si>
  <si>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</si>
  <si>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</si>
  <si>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</si>
  <si>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</si>
  <si>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</si>
  <si>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</si>
  <si>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</si>
  <si>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</si>
  <si>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</si>
  <si>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</si>
  <si>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</si>
  <si>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</si>
  <si>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</si>
  <si>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</si>
  <si>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</si>
  <si>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</si>
  <si>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</si>
  <si>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</si>
  <si>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</si>
  <si>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</si>
  <si>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</si>
  <si>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</si>
  <si>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</si>
  <si>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</si>
  <si>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</si>
  <si>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</si>
  <si>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</si>
  <si>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</si>
  <si>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</si>
  <si>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</si>
  <si>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</si>
  <si>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</si>
  <si>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</si>
  <si>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</si>
  <si>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</si>
  <si>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</si>
  <si>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</si>
  <si>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</si>
  <si>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</si>
  <si>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</si>
  <si>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</si>
  <si>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</si>
  <si>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</si>
  <si>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</si>
  <si>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</si>
  <si>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</si>
  <si>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</si>
  <si>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</si>
  <si>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</si>
  <si>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</si>
  <si>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</si>
  <si>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</si>
  <si>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</si>
  <si>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</si>
  <si>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</si>
  <si>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</si>
  <si>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</si>
  <si>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</si>
  <si>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</si>
  <si>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</si>
  <si>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</si>
  <si>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</si>
  <si>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</si>
  <si>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</si>
  <si>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</si>
  <si>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</si>
  <si>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</si>
  <si>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</si>
  <si>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</si>
  <si>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</si>
  <si>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</si>
  <si>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</si>
  <si>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</si>
  <si>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</si>
  <si>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</si>
  <si>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</si>
  <si>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</si>
  <si>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</si>
  <si>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</si>
  <si>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</si>
  <si>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</si>
  <si>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</si>
  <si>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</si>
  <si>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</si>
  <si>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</si>
  <si>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</si>
  <si>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</si>
  <si>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</si>
  <si>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</si>
  <si>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</si>
  <si>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</si>
  <si>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</si>
  <si>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</si>
  <si>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</si>
  <si>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</si>
  <si>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</si>
  <si>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</si>
  <si>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</si>
  <si>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</si>
  <si>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</si>
  <si>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</si>
  <si>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</si>
  <si>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</si>
  <si>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</si>
  <si>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</si>
  <si>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</si>
  <si>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</si>
  <si>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</si>
  <si>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</si>
  <si>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</si>
  <si>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</si>
  <si>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</si>
  <si>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</si>
  <si>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</si>
  <si>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</si>
  <si>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</si>
  <si>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</si>
  <si>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</si>
  <si>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</si>
  <si>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</si>
  <si>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</si>
  <si>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</si>
  <si>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</si>
  <si>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</si>
  <si>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</si>
  <si>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</si>
  <si>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</si>
  <si>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</si>
  <si>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</si>
  <si>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</si>
  <si>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</si>
  <si>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</si>
  <si>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</si>
  <si>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</si>
  <si>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</si>
  <si>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</si>
  <si>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</si>
  <si>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</si>
  <si>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</si>
  <si>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</si>
  <si>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</si>
  <si>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</si>
  <si>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</si>
  <si>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</si>
  <si>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</si>
  <si>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</si>
  <si>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</si>
  <si>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</si>
  <si>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</si>
  <si>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</si>
  <si>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</si>
  <si>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</si>
  <si>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</si>
  <si>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</si>
  <si>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</si>
  <si>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</si>
  <si>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</si>
  <si>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</si>
  <si>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</si>
  <si>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</si>
  <si>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</si>
  <si>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</si>
  <si>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</si>
  <si>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</si>
  <si>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</si>
  <si>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</si>
  <si>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</si>
  <si>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</si>
  <si>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</si>
  <si>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</si>
  <si>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</si>
  <si>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</si>
  <si>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</si>
  <si>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</si>
  <si>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</si>
  <si>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</si>
  <si>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</si>
  <si>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</si>
  <si>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</si>
  <si>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</si>
  <si>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</si>
  <si>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</si>
  <si>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</si>
  <si>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</si>
  <si>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</si>
  <si>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</si>
  <si>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</si>
  <si>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</si>
  <si>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</si>
  <si>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</si>
  <si>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</si>
  <si>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</si>
  <si>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</si>
  <si>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</si>
  <si>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</si>
  <si>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</si>
  <si>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</si>
  <si>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</si>
  <si>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</si>
  <si>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</si>
  <si>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</si>
  <si>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</si>
  <si>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</si>
  <si>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</si>
  <si>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</si>
  <si>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</si>
  <si>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</si>
  <si>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</si>
  <si>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</si>
  <si>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</si>
  <si>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</si>
  <si>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</si>
  <si>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</si>
  <si>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</si>
  <si>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</si>
  <si>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</si>
  <si>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</si>
  <si>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</si>
  <si>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</si>
  <si>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</si>
  <si>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</si>
  <si>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</si>
  <si>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</si>
  <si>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</si>
  <si>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</si>
  <si>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</si>
  <si>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</si>
  <si>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</si>
  <si>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</si>
  <si>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</si>
  <si>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</si>
  <si>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</si>
  <si>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</si>
  <si>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</si>
  <si>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</si>
  <si>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</si>
  <si>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</si>
  <si>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</si>
  <si>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</si>
  <si>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</si>
  <si>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</si>
  <si>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</si>
  <si>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</si>
  <si>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</si>
  <si>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</si>
  <si>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</si>
  <si>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</si>
  <si>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</si>
  <si>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</si>
  <si>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</si>
  <si>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</si>
  <si>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</si>
  <si>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</si>
  <si>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</si>
  <si>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</si>
  <si>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</si>
  <si>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</si>
  <si>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</si>
  <si>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</si>
  <si>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</si>
  <si>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</si>
  <si>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</si>
  <si>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</si>
  <si>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</si>
  <si>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</si>
  <si>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</si>
  <si>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</si>
  <si>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</si>
  <si>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</si>
  <si>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</si>
  <si>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</si>
  <si>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</si>
  <si>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</si>
  <si>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</si>
  <si>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</si>
  <si>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</si>
  <si>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</si>
  <si>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</si>
  <si>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</si>
  <si>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</si>
  <si>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</si>
  <si>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</si>
  <si>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</si>
  <si>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</si>
  <si>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</si>
  <si>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</si>
  <si>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</si>
  <si>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</si>
  <si>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</si>
  <si>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</si>
  <si>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</si>
  <si>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</si>
  <si>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</si>
  <si>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</si>
  <si>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</si>
  <si>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</si>
  <si>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</si>
  <si>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</si>
  <si>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</si>
  <si>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</si>
  <si>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</si>
  <si>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</si>
  <si>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</si>
  <si>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</si>
  <si>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</si>
  <si>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</si>
  <si>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</si>
  <si>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</si>
  <si>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</si>
  <si>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</si>
  <si>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</si>
  <si>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</si>
  <si>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</si>
  <si>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</si>
  <si>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</si>
  <si>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</si>
  <si>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</si>
  <si>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</si>
  <si>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</si>
  <si>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</si>
  <si>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</si>
  <si>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</si>
  <si>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</si>
  <si>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</si>
  <si>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</si>
  <si>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</si>
  <si>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</si>
  <si>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</si>
  <si>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</si>
  <si>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</si>
  <si>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</si>
  <si>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</si>
  <si>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</si>
  <si>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</si>
  <si>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</si>
  <si>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</si>
  <si>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</si>
  <si>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</si>
  <si>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</si>
  <si>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</si>
  <si>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</si>
  <si>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</si>
  <si>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</si>
  <si>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</si>
  <si>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</si>
  <si>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</si>
  <si>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</si>
  <si>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</si>
  <si>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</si>
  <si>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</si>
  <si>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</si>
  <si>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</si>
  <si>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</si>
  <si>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</si>
  <si>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</si>
  <si>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</si>
  <si>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</si>
  <si>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</si>
  <si>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</si>
  <si>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</si>
  <si>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</si>
  <si>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</si>
  <si>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</si>
  <si>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</si>
  <si>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</si>
  <si>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</si>
  <si>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</si>
  <si>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</si>
  <si>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</si>
  <si>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</si>
  <si>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</si>
  <si>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</si>
  <si>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</si>
  <si>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</si>
  <si>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</si>
  <si>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</si>
  <si>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</si>
  <si>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</si>
  <si>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</si>
  <si>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</si>
  <si>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</si>
  <si>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</si>
  <si>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</si>
  <si>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</si>
  <si>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</si>
  <si>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</si>
  <si>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</si>
  <si>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</si>
  <si>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</si>
  <si>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</si>
  <si>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</si>
  <si>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</si>
  <si>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</si>
  <si>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</si>
  <si>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</si>
  <si>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</si>
  <si>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</si>
  <si>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</si>
  <si>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</si>
  <si>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</si>
  <si>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</si>
  <si>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</si>
  <si>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</si>
  <si>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</si>
  <si>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</si>
  <si>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</si>
  <si>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</si>
  <si>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</si>
  <si>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</si>
  <si>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</si>
  <si>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</si>
  <si>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</si>
  <si>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</si>
  <si>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</si>
  <si>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</si>
  <si>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</si>
  <si>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</si>
  <si>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</si>
  <si>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</si>
  <si>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</si>
  <si>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</si>
  <si>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</si>
  <si>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</si>
  <si>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</si>
  <si>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</si>
  <si>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</si>
  <si>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</si>
  <si>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</si>
  <si>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</si>
  <si>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</si>
  <si>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</si>
  <si>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</si>
  <si>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</si>
  <si>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</si>
  <si>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</si>
  <si>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</si>
  <si>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</si>
  <si>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</si>
  <si>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</si>
  <si>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</si>
  <si>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</si>
  <si>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</si>
  <si>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</si>
  <si>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</si>
  <si>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</si>
  <si>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</si>
  <si>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</si>
  <si>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</si>
  <si>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</si>
  <si>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</si>
  <si>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</si>
  <si>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</si>
  <si>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</si>
  <si>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</si>
  <si>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</si>
  <si>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</si>
  <si>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</si>
  <si>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</si>
  <si>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</si>
  <si>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</si>
  <si>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</si>
  <si>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</si>
  <si>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</si>
  <si>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</si>
  <si>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</si>
  <si>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</si>
  <si>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</si>
  <si>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</si>
  <si>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</si>
  <si>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</si>
  <si>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</si>
  <si>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</si>
  <si>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</si>
  <si>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</si>
  <si>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</si>
  <si>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</si>
  <si>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</si>
  <si>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</si>
  <si>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</si>
  <si>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</si>
  <si>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</si>
  <si>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</si>
  <si>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</si>
  <si>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</si>
  <si>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</si>
  <si>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</si>
  <si>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</si>
  <si>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</si>
  <si>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</si>
  <si>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</si>
  <si>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</si>
  <si>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</si>
  <si>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</si>
  <si>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</si>
  <si>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</si>
  <si>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</si>
  <si>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</si>
  <si>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</si>
  <si>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</si>
  <si>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</si>
  <si>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</si>
  <si>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</si>
  <si>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</si>
  <si>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</si>
  <si>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</si>
  <si>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</si>
  <si>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</si>
  <si>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</si>
  <si>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</si>
  <si>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</si>
  <si>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</si>
  <si>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</si>
  <si>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</si>
  <si>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</si>
  <si>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</si>
  <si>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</si>
  <si>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</si>
  <si>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</si>
  <si>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</si>
  <si>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</si>
  <si>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</si>
  <si>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</si>
  <si>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</si>
  <si>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</si>
  <si>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</si>
  <si>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</si>
  <si>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</si>
  <si>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</si>
  <si>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</si>
  <si>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</si>
  <si>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</si>
  <si>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</si>
  <si>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</si>
  <si>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</si>
  <si>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</si>
  <si>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</si>
  <si>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</si>
  <si>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</si>
  <si>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</si>
  <si>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</si>
  <si>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</si>
  <si>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</si>
  <si>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</si>
  <si>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</si>
  <si>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</si>
  <si>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</si>
  <si>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</si>
  <si>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</si>
  <si>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</si>
  <si>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</si>
  <si>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</si>
  <si>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</si>
  <si>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</si>
  <si>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</si>
  <si>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</si>
  <si>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</si>
  <si>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</si>
  <si>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</si>
  <si>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</si>
  <si>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</si>
  <si>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</si>
  <si>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</si>
  <si>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</si>
  <si>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</si>
  <si>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</si>
  <si>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</si>
  <si>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</si>
  <si>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</si>
  <si>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</si>
  <si>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</si>
  <si>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</si>
  <si>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</si>
  <si>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</si>
  <si>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</si>
  <si>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</si>
  <si>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</si>
  <si>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</si>
  <si>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</si>
  <si>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</si>
  <si>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</si>
  <si>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</si>
  <si>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</si>
  <si>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</si>
  <si>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</si>
  <si>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</si>
  <si>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</si>
  <si>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</si>
  <si>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</si>
  <si>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</si>
  <si>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</si>
  <si>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</si>
  <si>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</si>
  <si>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</si>
  <si>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</si>
  <si>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</si>
  <si>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</si>
  <si>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</si>
  <si>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</si>
  <si>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</si>
  <si>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</si>
  <si>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</si>
  <si>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</si>
  <si>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</si>
  <si>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</si>
  <si>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</si>
  <si>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</si>
  <si>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</si>
  <si>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</si>
  <si>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</si>
  <si>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</si>
  <si>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</si>
  <si>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</si>
  <si>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</si>
  <si>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</si>
  <si>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</si>
  <si>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</si>
  <si>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</si>
  <si>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</si>
  <si>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</si>
  <si>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</si>
  <si>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</si>
  <si>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</si>
  <si>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</si>
  <si>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</si>
  <si>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</si>
  <si>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</si>
  <si>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</si>
  <si>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</si>
  <si>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</si>
  <si>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</si>
  <si>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</si>
  <si>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</si>
  <si>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</si>
  <si>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</si>
  <si>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</si>
  <si>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</si>
  <si>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</si>
  <si>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</si>
  <si>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</si>
  <si>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</si>
  <si>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</si>
  <si>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</si>
  <si>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</si>
  <si>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</si>
  <si>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</si>
  <si>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</si>
  <si>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</si>
  <si>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</si>
  <si>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</si>
  <si>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</si>
  <si>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</si>
  <si>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</si>
  <si>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</si>
  <si>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</si>
  <si>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</si>
  <si>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</si>
  <si>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</si>
  <si>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</si>
  <si>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</si>
  <si>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</si>
  <si>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</si>
  <si>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</si>
  <si>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</si>
  <si>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</si>
  <si>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</si>
  <si>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</si>
  <si>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</si>
  <si>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</si>
  <si>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</si>
  <si>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</si>
  <si>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</si>
  <si>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</si>
  <si>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</si>
  <si>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</si>
  <si>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</si>
  <si>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</si>
  <si>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</si>
  <si>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</si>
  <si>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</si>
  <si>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</si>
  <si>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</si>
  <si>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</si>
  <si>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</si>
  <si>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</si>
  <si>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</si>
  <si>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</si>
  <si>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</si>
  <si>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</si>
  <si>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</si>
  <si>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</si>
  <si>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</si>
  <si>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</si>
  <si>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</si>
  <si>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</si>
  <si>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</si>
  <si>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</si>
  <si>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</si>
  <si>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</si>
  <si>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</si>
  <si>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</si>
  <si>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</si>
  <si>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</si>
  <si>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</si>
  <si>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</si>
  <si>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</si>
  <si>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</si>
  <si>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</si>
  <si>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</si>
  <si>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</si>
  <si>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</si>
  <si>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</si>
  <si>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</si>
  <si>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</si>
  <si>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</si>
  <si>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</si>
  <si>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</si>
  <si>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</si>
  <si>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</si>
  <si>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</si>
  <si>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</si>
  <si>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</si>
  <si>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</si>
  <si>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</si>
  <si>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</si>
  <si>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</si>
  <si>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</si>
  <si>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</si>
  <si>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</si>
  <si>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</si>
  <si>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</si>
  <si>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</si>
  <si>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</si>
  <si>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</si>
  <si>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</si>
  <si>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</si>
  <si>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</si>
  <si>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</si>
  <si>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</si>
  <si>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</si>
  <si>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</si>
  <si>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</si>
  <si>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</si>
  <si>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</si>
  <si>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</si>
  <si>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</si>
  <si>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</si>
  <si>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</si>
  <si>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</si>
  <si>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</si>
  <si>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</si>
  <si>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</si>
  <si>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</si>
  <si>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</si>
  <si>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</si>
  <si>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</si>
  <si>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</si>
  <si>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</si>
  <si>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</si>
  <si>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</si>
  <si>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</si>
  <si>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</si>
  <si>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</si>
  <si>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</si>
  <si>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</si>
  <si>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</si>
  <si>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</si>
  <si>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</si>
  <si>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</si>
  <si>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</si>
  <si>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</si>
  <si>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</si>
  <si>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</si>
  <si>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</si>
  <si>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</si>
  <si>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</si>
  <si>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</si>
  <si>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</si>
  <si>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</si>
  <si>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</si>
  <si>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</si>
  <si>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</si>
  <si>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</si>
  <si>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</si>
  <si>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</si>
  <si>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</si>
  <si>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</si>
  <si>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</si>
  <si>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</si>
  <si>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</si>
  <si>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</si>
  <si>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</si>
  <si>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</si>
  <si>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</si>
  <si>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</si>
  <si>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</si>
  <si>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</si>
  <si>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</si>
  <si>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</si>
  <si>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</si>
  <si>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</si>
  <si>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</si>
  <si>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</si>
  <si>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</si>
  <si>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</si>
  <si>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</si>
  <si>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</si>
  <si>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</si>
  <si>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</si>
  <si>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</si>
  <si>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</si>
  <si>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</si>
  <si>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</si>
  <si>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</si>
  <si>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</si>
  <si>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</si>
  <si>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</si>
  <si>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</si>
  <si>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</si>
  <si>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</si>
  <si>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</si>
  <si>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</si>
  <si>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</si>
  <si>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</si>
  <si>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</si>
  <si>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</si>
  <si>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</si>
  <si>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</si>
  <si>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</si>
  <si>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</si>
  <si>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</si>
  <si>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</si>
  <si>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</si>
  <si>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</si>
  <si>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</si>
  <si>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</si>
  <si>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</si>
  <si>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</si>
  <si>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</si>
  <si>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</si>
  <si>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</si>
  <si>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</si>
  <si>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</si>
  <si>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</si>
  <si>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</si>
  <si>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</si>
  <si>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</si>
  <si>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</si>
  <si>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</si>
  <si>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</si>
  <si>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</si>
  <si>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</si>
  <si>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</si>
  <si>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</si>
  <si>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</si>
  <si>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</si>
  <si>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</si>
  <si>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</si>
  <si>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</si>
  <si>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</si>
  <si>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</si>
  <si>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</si>
  <si>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</si>
  <si>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</si>
  <si>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</si>
  <si>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</si>
  <si>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</si>
  <si>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</si>
  <si>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</si>
  <si>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</si>
  <si>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</si>
  <si>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</si>
  <si>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</si>
  <si>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</si>
  <si>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</si>
  <si>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</si>
  <si>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</si>
  <si>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</si>
  <si>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</si>
  <si>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</si>
  <si>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</si>
  <si>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</si>
  <si>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</si>
  <si>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</si>
  <si>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</si>
  <si>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</si>
  <si>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</si>
  <si>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</si>
  <si>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</si>
  <si>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</si>
  <si>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</si>
  <si>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</si>
  <si>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</si>
  <si>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</si>
  <si>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</si>
  <si>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</si>
  <si>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</si>
  <si>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</si>
  <si>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</si>
  <si>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</si>
  <si>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</si>
  <si>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</si>
  <si>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</si>
  <si>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</si>
  <si>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</si>
  <si>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</si>
  <si>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</si>
  <si>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</si>
  <si>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</si>
  <si>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</si>
  <si>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</si>
  <si>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</si>
  <si>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</si>
  <si>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</si>
  <si>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</si>
  <si>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</si>
  <si>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</si>
  <si>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</si>
  <si>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</si>
  <si>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</si>
  <si>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</si>
  <si>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</si>
  <si>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</si>
  <si>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</si>
  <si>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</si>
  <si>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</si>
  <si>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</si>
  <si>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</si>
  <si>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</si>
  <si>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</si>
  <si>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</si>
  <si>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</si>
  <si>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</si>
  <si>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</si>
  <si>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</si>
  <si>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</si>
  <si>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</si>
  <si>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</si>
  <si>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</si>
  <si>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</si>
  <si>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</si>
  <si>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</si>
  <si>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</si>
  <si>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</si>
  <si>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</si>
  <si>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</si>
  <si>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</si>
  <si>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</si>
  <si>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</si>
  <si>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</si>
  <si>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</si>
  <si>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</si>
  <si>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</si>
  <si>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</si>
  <si>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</si>
  <si>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</si>
  <si>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</si>
  <si>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</si>
  <si>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</si>
  <si>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</si>
  <si>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</si>
  <si>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</si>
  <si>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</si>
  <si>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</si>
  <si>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</si>
  <si>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</si>
  <si>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</si>
  <si>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</si>
  <si>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</si>
  <si>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</si>
  <si>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</si>
  <si>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</si>
  <si>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</si>
  <si>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</si>
  <si>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</si>
  <si>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</si>
  <si>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</si>
  <si>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</si>
  <si>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</si>
  <si>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</si>
  <si>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</si>
  <si>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</si>
  <si>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</si>
  <si>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</si>
  <si>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</si>
  <si>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</si>
  <si>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</si>
  <si>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</si>
  <si>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</si>
  <si>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</si>
  <si>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</si>
  <si>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</si>
  <si>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</si>
  <si>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</si>
  <si>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</si>
  <si>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</si>
  <si>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</si>
  <si>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</si>
  <si>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</si>
  <si>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</si>
  <si>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</si>
  <si>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</si>
  <si>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</si>
  <si>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</si>
  <si>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</si>
  <si>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</si>
  <si>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</si>
  <si>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</si>
  <si>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</si>
  <si>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</si>
  <si>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</si>
  <si>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</si>
  <si>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</si>
  <si>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</si>
  <si>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</si>
  <si>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</si>
  <si>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</si>
  <si>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</si>
  <si>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</si>
  <si>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</si>
  <si>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</si>
  <si>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</si>
  <si>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</si>
  <si>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</si>
  <si>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</si>
  <si>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</si>
  <si>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</si>
  <si>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</si>
  <si>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</si>
  <si>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</si>
  <si>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</si>
  <si>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</si>
  <si>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</si>
  <si>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</si>
  <si>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</si>
  <si>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</si>
  <si>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</si>
  <si>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</si>
  <si>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</si>
  <si>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</si>
  <si>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</si>
  <si>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</si>
  <si>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</si>
  <si>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</si>
  <si>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</si>
  <si>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</si>
  <si>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</si>
  <si>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</si>
  <si>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</si>
  <si>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</si>
  <si>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</si>
  <si>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</si>
  <si>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</si>
  <si>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</si>
  <si>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</si>
  <si>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</si>
  <si>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</si>
  <si>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</si>
  <si>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</si>
  <si>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</si>
  <si>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</si>
  <si>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</si>
  <si>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</si>
  <si>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</si>
  <si>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</si>
  <si>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</si>
  <si>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</si>
  <si>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</si>
  <si>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</si>
  <si>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</si>
  <si>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</si>
  <si>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</si>
  <si>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</si>
  <si>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</si>
  <si>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</si>
  <si>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</si>
  <si>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</si>
  <si>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</si>
  <si>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</si>
  <si>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</si>
  <si>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</si>
  <si>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</si>
  <si>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</si>
  <si>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</si>
  <si>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</si>
  <si>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</si>
  <si>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</si>
  <si>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</si>
  <si>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</si>
  <si>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</si>
  <si>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</si>
  <si>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</si>
  <si>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</si>
  <si>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</si>
  <si>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</si>
  <si>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</si>
  <si>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</si>
  <si>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</si>
  <si>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</si>
  <si>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</si>
  <si>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</si>
  <si>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</si>
  <si>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</si>
  <si>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</si>
  <si>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</si>
  <si>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</si>
  <si>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</si>
  <si>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</si>
  <si>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</si>
  <si>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</si>
  <si>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</si>
  <si>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</si>
  <si>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</si>
  <si>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</si>
  <si>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</si>
  <si>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</si>
  <si>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</si>
  <si>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</si>
  <si>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</si>
  <si>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</si>
  <si>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</si>
  <si>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</si>
  <si>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</si>
  <si>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</si>
  <si>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</si>
  <si>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</si>
  <si>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</si>
  <si>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</si>
  <si>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</si>
  <si>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</si>
  <si>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</si>
  <si>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</si>
  <si>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</si>
  <si>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</si>
  <si>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</si>
  <si>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</si>
  <si>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</si>
  <si>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</si>
  <si>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</si>
  <si>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</si>
  <si>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</si>
  <si>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</si>
  <si>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</si>
  <si>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</si>
  <si>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</si>
  <si>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</si>
  <si>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</si>
  <si>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</si>
  <si>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</si>
  <si>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</si>
  <si>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</si>
  <si>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</si>
  <si>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</si>
  <si>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</si>
  <si>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</si>
  <si>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</si>
  <si>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</si>
  <si>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</si>
  <si>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</si>
  <si>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</si>
  <si>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</si>
  <si>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</si>
  <si>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</si>
  <si>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</si>
  <si>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</si>
  <si>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</si>
  <si>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</si>
  <si>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</si>
  <si>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</si>
  <si>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</si>
  <si>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</si>
  <si>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</si>
  <si>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</si>
  <si>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</si>
  <si>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</si>
  <si>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</si>
  <si>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</si>
  <si>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</si>
  <si>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</si>
  <si>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</si>
  <si>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</si>
  <si>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</si>
  <si>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</si>
  <si>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</si>
  <si>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</si>
  <si>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</si>
  <si>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</si>
  <si>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</si>
  <si>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</si>
  <si>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</si>
  <si>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</si>
  <si>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</si>
  <si>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</si>
  <si>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</si>
  <si>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</si>
  <si>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</si>
  <si>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</si>
  <si>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</si>
  <si>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</si>
  <si>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</si>
  <si>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</si>
  <si>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</si>
  <si>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</si>
  <si>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</si>
  <si>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</si>
  <si>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</si>
  <si>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</si>
  <si>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</si>
  <si>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</si>
  <si>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</si>
  <si>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</si>
  <si>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</si>
  <si>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</si>
  <si>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</si>
  <si>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</si>
  <si>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</si>
  <si>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</si>
  <si>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</si>
  <si>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</si>
  <si>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</si>
  <si>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</si>
  <si>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</si>
  <si>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</si>
  <si>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</si>
  <si>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</si>
  <si>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</si>
  <si>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</si>
  <si>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</si>
  <si>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</si>
  <si>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</si>
  <si>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</si>
  <si>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</si>
  <si>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</si>
  <si>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</si>
  <si>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</si>
  <si>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</si>
  <si>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</si>
  <si>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</si>
  <si>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</si>
  <si>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</si>
  <si>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</si>
  <si>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</si>
  <si>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</si>
  <si>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</si>
  <si>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</si>
  <si>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</si>
  <si>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</si>
  <si>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</si>
  <si>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</si>
  <si>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</si>
  <si>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</si>
  <si>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</si>
  <si>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</si>
  <si>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</si>
  <si>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</si>
  <si>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</si>
  <si>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</si>
  <si>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</si>
  <si>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</si>
  <si>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</si>
  <si>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</si>
  <si>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</si>
  <si>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</si>
  <si>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</si>
  <si>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</si>
  <si>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</si>
  <si>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</si>
  <si>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</si>
  <si>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</si>
  <si>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</si>
  <si>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</si>
  <si>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</si>
  <si>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</si>
  <si>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</si>
  <si>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</si>
  <si>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</si>
  <si>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</si>
  <si>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</si>
  <si>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</si>
  <si>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</si>
  <si>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</si>
  <si>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</si>
  <si>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</si>
  <si>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</si>
  <si>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</si>
  <si>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</si>
  <si>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</si>
  <si>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</si>
  <si>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</si>
  <si>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</si>
  <si>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</si>
  <si>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</si>
  <si>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</si>
  <si>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</si>
  <si>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</si>
  <si>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</si>
  <si>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</si>
  <si>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</si>
  <si>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</si>
  <si>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</si>
  <si>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HI</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</si>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</sst>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0</v>
      </c>
      <c r="D6" s="9" t="str">
        <f>IF($B6="N/A","N/A",IF(C6&lt;0,"No","Yes"))</f>
        <v>N/A</v>
      </c>
      <c r="E6" s="38">
        <v>0</v>
      </c>
      <c r="F6" s="9" t="str">
        <f>IF($B6="N/A","N/A",IF(E6&lt;0,"No","Yes"))</f>
        <v>N/A</v>
      </c>
      <c r="G6" s="38">
        <v>667</v>
      </c>
      <c r="H6" s="9" t="str">
        <f>IF($B6="N/A","N/A",IF(G6&lt;0,"No","Yes"))</f>
        <v>N/A</v>
      </c>
      <c r="I6" s="10" t="s">
        <v>1747</v>
      </c>
      <c r="J6" s="10" t="s">
        <v>1747</v>
      </c>
      <c r="K6" s="9" t="str">
        <f t="shared" ref="K6:K11" si="0">IF(J6="Div by 0", "N/A", IF(J6="N/A","N/A", IF(J6&gt;30, "No", IF(J6&lt;-30, "No", "Yes"))))</f>
        <v>N/A</v>
      </c>
    </row>
    <row r="7" spans="1:11" x14ac:dyDescent="0.2">
      <c r="A7" s="88" t="s">
        <v>445</v>
      </c>
      <c r="B7" s="107" t="s">
        <v>213</v>
      </c>
      <c r="C7" s="9" t="s">
        <v>1747</v>
      </c>
      <c r="D7" s="9" t="str">
        <f t="shared" ref="D7:D11" si="1">IF($B7="N/A","N/A",IF(C7&lt;0,"No","Yes"))</f>
        <v>N/A</v>
      </c>
      <c r="E7" s="9" t="s">
        <v>1747</v>
      </c>
      <c r="F7" s="9" t="str">
        <f t="shared" ref="F7:F11" si="2">IF($B7="N/A","N/A",IF(E7&lt;0,"No","Yes"))</f>
        <v>N/A</v>
      </c>
      <c r="G7" s="9">
        <v>70.164917540999994</v>
      </c>
      <c r="H7" s="9" t="str">
        <f t="shared" ref="H7:H11" si="3">IF($B7="N/A","N/A",IF(G7&lt;0,"No","Yes"))</f>
        <v>N/A</v>
      </c>
      <c r="I7" s="10" t="s">
        <v>1747</v>
      </c>
      <c r="J7" s="10" t="s">
        <v>1747</v>
      </c>
      <c r="K7" s="9" t="str">
        <f t="shared" si="0"/>
        <v>N/A</v>
      </c>
    </row>
    <row r="8" spans="1:11" x14ac:dyDescent="0.2">
      <c r="A8" s="88" t="s">
        <v>446</v>
      </c>
      <c r="B8" s="107" t="s">
        <v>213</v>
      </c>
      <c r="C8" s="9" t="s">
        <v>1747</v>
      </c>
      <c r="D8" s="9" t="str">
        <f t="shared" si="1"/>
        <v>N/A</v>
      </c>
      <c r="E8" s="9" t="s">
        <v>1747</v>
      </c>
      <c r="F8" s="9" t="str">
        <f t="shared" si="2"/>
        <v>N/A</v>
      </c>
      <c r="G8" s="9">
        <v>6.1469265366999997</v>
      </c>
      <c r="H8" s="9" t="str">
        <f t="shared" si="3"/>
        <v>N/A</v>
      </c>
      <c r="I8" s="10" t="s">
        <v>1747</v>
      </c>
      <c r="J8" s="10" t="s">
        <v>1747</v>
      </c>
      <c r="K8" s="9" t="str">
        <f t="shared" si="0"/>
        <v>N/A</v>
      </c>
    </row>
    <row r="9" spans="1:11" x14ac:dyDescent="0.2">
      <c r="A9" s="88" t="s">
        <v>447</v>
      </c>
      <c r="B9" s="107" t="s">
        <v>213</v>
      </c>
      <c r="C9" s="9" t="s">
        <v>1747</v>
      </c>
      <c r="D9" s="9" t="str">
        <f t="shared" si="1"/>
        <v>N/A</v>
      </c>
      <c r="E9" s="9" t="s">
        <v>1747</v>
      </c>
      <c r="F9" s="9" t="str">
        <f t="shared" si="2"/>
        <v>N/A</v>
      </c>
      <c r="G9" s="9">
        <v>0</v>
      </c>
      <c r="H9" s="9" t="str">
        <f t="shared" si="3"/>
        <v>N/A</v>
      </c>
      <c r="I9" s="10" t="s">
        <v>1747</v>
      </c>
      <c r="J9" s="10" t="s">
        <v>1747</v>
      </c>
      <c r="K9" s="9" t="str">
        <f t="shared" si="0"/>
        <v>N/A</v>
      </c>
    </row>
    <row r="10" spans="1:11" x14ac:dyDescent="0.2">
      <c r="A10" s="88" t="s">
        <v>448</v>
      </c>
      <c r="B10" s="107" t="s">
        <v>213</v>
      </c>
      <c r="C10" s="9" t="s">
        <v>1747</v>
      </c>
      <c r="D10" s="9" t="str">
        <f t="shared" si="1"/>
        <v>N/A</v>
      </c>
      <c r="E10" s="9" t="s">
        <v>1747</v>
      </c>
      <c r="F10" s="9" t="str">
        <f t="shared" si="2"/>
        <v>N/A</v>
      </c>
      <c r="G10" s="9">
        <v>0</v>
      </c>
      <c r="H10" s="9" t="str">
        <f t="shared" si="3"/>
        <v>N/A</v>
      </c>
      <c r="I10" s="10" t="s">
        <v>1747</v>
      </c>
      <c r="J10" s="10" t="s">
        <v>1747</v>
      </c>
      <c r="K10" s="9" t="str">
        <f t="shared" si="0"/>
        <v>N/A</v>
      </c>
    </row>
    <row r="11" spans="1:11" x14ac:dyDescent="0.2">
      <c r="A11" s="88" t="s">
        <v>204</v>
      </c>
      <c r="B11" s="107" t="s">
        <v>213</v>
      </c>
      <c r="C11" s="9" t="s">
        <v>1747</v>
      </c>
      <c r="D11" s="9" t="str">
        <f t="shared" si="1"/>
        <v>N/A</v>
      </c>
      <c r="E11" s="9" t="s">
        <v>1747</v>
      </c>
      <c r="F11" s="9" t="str">
        <f t="shared" si="2"/>
        <v>N/A</v>
      </c>
      <c r="G11" s="9">
        <v>0</v>
      </c>
      <c r="H11" s="9" t="str">
        <f t="shared" si="3"/>
        <v>N/A</v>
      </c>
      <c r="I11" s="10" t="s">
        <v>1747</v>
      </c>
      <c r="J11" s="10" t="s">
        <v>1747</v>
      </c>
      <c r="K11" s="9" t="str">
        <f t="shared" si="0"/>
        <v>N/A</v>
      </c>
    </row>
    <row r="12" spans="1:11" x14ac:dyDescent="0.2">
      <c r="A12" s="88" t="s">
        <v>655</v>
      </c>
      <c r="B12" s="107" t="s">
        <v>213</v>
      </c>
      <c r="C12" s="9" t="s">
        <v>1747</v>
      </c>
      <c r="D12" s="9" t="str">
        <f t="shared" ref="D12:D23" si="4">IF($B12="N/A","N/A",IF(C12&lt;0,"No","Yes"))</f>
        <v>N/A</v>
      </c>
      <c r="E12" s="9" t="s">
        <v>1747</v>
      </c>
      <c r="F12" s="9" t="str">
        <f t="shared" ref="F12:F23" si="5">IF($B12="N/A","N/A",IF(E12&lt;0,"No","Yes"))</f>
        <v>N/A</v>
      </c>
      <c r="G12" s="9">
        <v>27.436281859000001</v>
      </c>
      <c r="H12" s="9" t="str">
        <f t="shared" ref="H12:H23" si="6">IF($B12="N/A","N/A",IF(G12&lt;0,"No","Yes"))</f>
        <v>N/A</v>
      </c>
      <c r="I12" s="10" t="s">
        <v>1747</v>
      </c>
      <c r="J12" s="10" t="s">
        <v>1747</v>
      </c>
      <c r="K12" s="9" t="str">
        <f t="shared" ref="K12:K23" si="7">IF(J12="Div by 0", "N/A", IF(J12="N/A","N/A", IF(J12&gt;30, "No", IF(J12&lt;-30, "No", "Yes"))))</f>
        <v>N/A</v>
      </c>
    </row>
    <row r="13" spans="1:11" x14ac:dyDescent="0.2">
      <c r="A13" s="88" t="s">
        <v>654</v>
      </c>
      <c r="B13" s="107" t="s">
        <v>213</v>
      </c>
      <c r="C13" s="9" t="s">
        <v>1747</v>
      </c>
      <c r="D13" s="9" t="str">
        <f t="shared" si="4"/>
        <v>N/A</v>
      </c>
      <c r="E13" s="9" t="s">
        <v>1747</v>
      </c>
      <c r="F13" s="9" t="str">
        <f t="shared" si="5"/>
        <v>N/A</v>
      </c>
      <c r="G13" s="9">
        <v>77.595628414999993</v>
      </c>
      <c r="H13" s="9" t="str">
        <f t="shared" si="6"/>
        <v>N/A</v>
      </c>
      <c r="I13" s="10" t="s">
        <v>1747</v>
      </c>
      <c r="J13" s="10" t="s">
        <v>1747</v>
      </c>
      <c r="K13" s="9" t="str">
        <f t="shared" si="7"/>
        <v>N/A</v>
      </c>
    </row>
    <row r="14" spans="1:11" x14ac:dyDescent="0.2">
      <c r="A14" s="88" t="s">
        <v>855</v>
      </c>
      <c r="B14" s="107" t="s">
        <v>213</v>
      </c>
      <c r="C14" s="10" t="s">
        <v>1747</v>
      </c>
      <c r="D14" s="9" t="str">
        <f t="shared" si="4"/>
        <v>N/A</v>
      </c>
      <c r="E14" s="10" t="s">
        <v>1747</v>
      </c>
      <c r="F14" s="9" t="str">
        <f t="shared" si="5"/>
        <v>N/A</v>
      </c>
      <c r="G14" s="10">
        <v>16.718309859000001</v>
      </c>
      <c r="H14" s="9" t="str">
        <f t="shared" si="6"/>
        <v>N/A</v>
      </c>
      <c r="I14" s="10" t="s">
        <v>1747</v>
      </c>
      <c r="J14" s="10" t="s">
        <v>1747</v>
      </c>
      <c r="K14" s="9" t="str">
        <f t="shared" si="7"/>
        <v>N/A</v>
      </c>
    </row>
    <row r="15" spans="1:11" x14ac:dyDescent="0.2">
      <c r="A15" s="88" t="s">
        <v>656</v>
      </c>
      <c r="B15" s="107" t="s">
        <v>213</v>
      </c>
      <c r="C15" s="9" t="s">
        <v>1747</v>
      </c>
      <c r="D15" s="9" t="str">
        <f t="shared" si="4"/>
        <v>N/A</v>
      </c>
      <c r="E15" s="9" t="s">
        <v>1747</v>
      </c>
      <c r="F15" s="9" t="str">
        <f t="shared" si="5"/>
        <v>N/A</v>
      </c>
      <c r="G15" s="9">
        <v>72.563718140999995</v>
      </c>
      <c r="H15" s="9" t="str">
        <f t="shared" si="6"/>
        <v>N/A</v>
      </c>
      <c r="I15" s="10" t="s">
        <v>1747</v>
      </c>
      <c r="J15" s="10" t="s">
        <v>1747</v>
      </c>
      <c r="K15" s="9" t="str">
        <f t="shared" si="7"/>
        <v>N/A</v>
      </c>
    </row>
    <row r="16" spans="1:11" x14ac:dyDescent="0.2">
      <c r="A16" s="88" t="s">
        <v>372</v>
      </c>
      <c r="B16" s="107" t="s">
        <v>213</v>
      </c>
      <c r="C16" s="9" t="s">
        <v>1747</v>
      </c>
      <c r="D16" s="9" t="str">
        <f t="shared" si="4"/>
        <v>N/A</v>
      </c>
      <c r="E16" s="9" t="s">
        <v>1747</v>
      </c>
      <c r="F16" s="9" t="str">
        <f t="shared" si="5"/>
        <v>N/A</v>
      </c>
      <c r="G16" s="9">
        <v>100</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v>28.409090909</v>
      </c>
      <c r="H17" s="9" t="str">
        <f t="shared" si="6"/>
        <v>N/A</v>
      </c>
      <c r="I17" s="10" t="s">
        <v>1747</v>
      </c>
      <c r="J17" s="10" t="s">
        <v>1747</v>
      </c>
      <c r="K17" s="9" t="str">
        <f t="shared" si="7"/>
        <v>N/A</v>
      </c>
    </row>
    <row r="18" spans="1:11" x14ac:dyDescent="0.2">
      <c r="A18" s="88" t="s">
        <v>657</v>
      </c>
      <c r="B18" s="107" t="s">
        <v>213</v>
      </c>
      <c r="C18" s="9" t="s">
        <v>1747</v>
      </c>
      <c r="D18" s="9" t="str">
        <f t="shared" si="4"/>
        <v>N/A</v>
      </c>
      <c r="E18" s="9" t="s">
        <v>1747</v>
      </c>
      <c r="F18" s="9" t="str">
        <f t="shared" si="5"/>
        <v>N/A</v>
      </c>
      <c r="G18" s="9">
        <v>0</v>
      </c>
      <c r="H18" s="9" t="str">
        <f t="shared" si="6"/>
        <v>N/A</v>
      </c>
      <c r="I18" s="10" t="s">
        <v>1747</v>
      </c>
      <c r="J18" s="10" t="s">
        <v>1747</v>
      </c>
      <c r="K18" s="9" t="str">
        <f t="shared" si="7"/>
        <v>N/A</v>
      </c>
    </row>
    <row r="19" spans="1:11" x14ac:dyDescent="0.2">
      <c r="A19" s="88" t="s">
        <v>205</v>
      </c>
      <c r="B19" s="107"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8" t="s">
        <v>857</v>
      </c>
      <c r="B20" s="107"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8" t="s">
        <v>658</v>
      </c>
      <c r="B21" s="107" t="s">
        <v>213</v>
      </c>
      <c r="C21" s="9" t="s">
        <v>1747</v>
      </c>
      <c r="D21" s="9" t="str">
        <f t="shared" si="4"/>
        <v>N/A</v>
      </c>
      <c r="E21" s="9" t="s">
        <v>1747</v>
      </c>
      <c r="F21" s="9" t="str">
        <f t="shared" si="5"/>
        <v>N/A</v>
      </c>
      <c r="G21" s="9">
        <v>0</v>
      </c>
      <c r="H21" s="9" t="str">
        <f t="shared" si="6"/>
        <v>N/A</v>
      </c>
      <c r="I21" s="10" t="s">
        <v>1747</v>
      </c>
      <c r="J21" s="10" t="s">
        <v>1747</v>
      </c>
      <c r="K21" s="9" t="str">
        <f t="shared" si="7"/>
        <v>N/A</v>
      </c>
    </row>
    <row r="22" spans="1:11" x14ac:dyDescent="0.2">
      <c r="A22" s="88" t="s">
        <v>1711</v>
      </c>
      <c r="B22" s="107"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8" t="s">
        <v>858</v>
      </c>
      <c r="B23" s="107"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8" t="s">
        <v>15</v>
      </c>
      <c r="B24" s="107" t="s">
        <v>213</v>
      </c>
      <c r="C24" s="9" t="s">
        <v>1747</v>
      </c>
      <c r="D24" s="9" t="str">
        <f>IF($B24="N/A","N/A",IF(C24&lt;0,"No","Yes"))</f>
        <v>N/A</v>
      </c>
      <c r="E24" s="9" t="s">
        <v>1747</v>
      </c>
      <c r="F24" s="9" t="str">
        <f>IF($B24="N/A","N/A",IF(E24&lt;0,"No","Yes"))</f>
        <v>N/A</v>
      </c>
      <c r="G24" s="9">
        <v>0</v>
      </c>
      <c r="H24" s="9" t="str">
        <f>IF($B24="N/A","N/A",IF(G24&lt;0,"No","Yes"))</f>
        <v>N/A</v>
      </c>
      <c r="I24" s="10" t="s">
        <v>1747</v>
      </c>
      <c r="J24" s="10" t="s">
        <v>1747</v>
      </c>
      <c r="K24" s="9" t="str">
        <f t="shared" ref="K24:K30" si="8">IF(J24="Div by 0", "N/A", IF(J24="N/A","N/A", IF(J24&gt;30, "No", IF(J24&lt;-30, "No", "Yes"))))</f>
        <v>N/A</v>
      </c>
    </row>
    <row r="25" spans="1:11" x14ac:dyDescent="0.2">
      <c r="A25" s="88" t="s">
        <v>159</v>
      </c>
      <c r="B25" s="107" t="s">
        <v>213</v>
      </c>
      <c r="C25" s="9" t="s">
        <v>1747</v>
      </c>
      <c r="D25" s="9" t="str">
        <f>IF($B25="N/A","N/A",IF(C25&lt;0,"No","Yes"))</f>
        <v>N/A</v>
      </c>
      <c r="E25" s="9" t="s">
        <v>1747</v>
      </c>
      <c r="F25" s="9" t="str">
        <f>IF($B25="N/A","N/A",IF(E25&lt;0,"No","Yes"))</f>
        <v>N/A</v>
      </c>
      <c r="G25" s="9">
        <v>100</v>
      </c>
      <c r="H25" s="9" t="str">
        <f>IF($B25="N/A","N/A",IF(G25&lt;0,"No","Yes"))</f>
        <v>N/A</v>
      </c>
      <c r="I25" s="10" t="s">
        <v>1747</v>
      </c>
      <c r="J25" s="10" t="s">
        <v>1747</v>
      </c>
      <c r="K25" s="9" t="str">
        <f t="shared" si="8"/>
        <v>N/A</v>
      </c>
    </row>
    <row r="26" spans="1:11" x14ac:dyDescent="0.2">
      <c r="A26" s="88" t="s">
        <v>32</v>
      </c>
      <c r="B26" s="107" t="s">
        <v>213</v>
      </c>
      <c r="C26" s="9" t="s">
        <v>1747</v>
      </c>
      <c r="D26" s="9" t="str">
        <f>IF($B26="N/A","N/A",IF(C26&lt;0,"No","Yes"))</f>
        <v>N/A</v>
      </c>
      <c r="E26" s="9" t="s">
        <v>1747</v>
      </c>
      <c r="F26" s="9" t="str">
        <f>IF($B26="N/A","N/A",IF(E26&lt;0,"No","Yes"))</f>
        <v>N/A</v>
      </c>
      <c r="G26" s="9">
        <v>100</v>
      </c>
      <c r="H26" s="9" t="str">
        <f>IF($B26="N/A","N/A",IF(G26&lt;0,"No","Yes"))</f>
        <v>N/A</v>
      </c>
      <c r="I26" s="10" t="s">
        <v>1747</v>
      </c>
      <c r="J26" s="10" t="s">
        <v>1747</v>
      </c>
      <c r="K26" s="9" t="str">
        <f t="shared" si="8"/>
        <v>N/A</v>
      </c>
    </row>
    <row r="27" spans="1:11" x14ac:dyDescent="0.2">
      <c r="A27" s="88" t="s">
        <v>160</v>
      </c>
      <c r="B27" s="107" t="s">
        <v>213</v>
      </c>
      <c r="C27" s="9" t="s">
        <v>1747</v>
      </c>
      <c r="D27" s="9" t="str">
        <f t="shared" ref="D27:D30" si="9">IF($B27="N/A","N/A",IF(C27&lt;0,"No","Yes"))</f>
        <v>N/A</v>
      </c>
      <c r="E27" s="9" t="s">
        <v>1747</v>
      </c>
      <c r="F27" s="9" t="str">
        <f t="shared" ref="F27:F30" si="10">IF($B27="N/A","N/A",IF(E27&lt;0,"No","Yes"))</f>
        <v>N/A</v>
      </c>
      <c r="G27" s="9">
        <v>99.100449775000001</v>
      </c>
      <c r="H27" s="9" t="str">
        <f t="shared" ref="H27:H30" si="11">IF($B27="N/A","N/A",IF(G27&lt;0,"No","Yes"))</f>
        <v>N/A</v>
      </c>
      <c r="I27" s="10" t="s">
        <v>1747</v>
      </c>
      <c r="J27" s="10" t="s">
        <v>1747</v>
      </c>
      <c r="K27" s="9" t="str">
        <f t="shared" si="8"/>
        <v>N/A</v>
      </c>
    </row>
    <row r="28" spans="1:11" x14ac:dyDescent="0.2">
      <c r="A28" s="31" t="s">
        <v>374</v>
      </c>
      <c r="B28" s="107" t="s">
        <v>213</v>
      </c>
      <c r="C28" s="9" t="s">
        <v>1747</v>
      </c>
      <c r="D28" s="9" t="str">
        <f t="shared" si="9"/>
        <v>N/A</v>
      </c>
      <c r="E28" s="9" t="s">
        <v>1747</v>
      </c>
      <c r="F28" s="9" t="str">
        <f t="shared" si="10"/>
        <v>N/A</v>
      </c>
      <c r="G28" s="9">
        <v>2.8485757121000002</v>
      </c>
      <c r="H28" s="9" t="str">
        <f t="shared" si="11"/>
        <v>N/A</v>
      </c>
      <c r="I28" s="10" t="s">
        <v>1747</v>
      </c>
      <c r="J28" s="10" t="s">
        <v>1747</v>
      </c>
      <c r="K28" s="9" t="str">
        <f t="shared" si="8"/>
        <v>N/A</v>
      </c>
    </row>
    <row r="29" spans="1:11" x14ac:dyDescent="0.2">
      <c r="A29" s="31" t="s">
        <v>376</v>
      </c>
      <c r="B29" s="107" t="s">
        <v>213</v>
      </c>
      <c r="C29" s="9" t="s">
        <v>1747</v>
      </c>
      <c r="D29" s="9" t="str">
        <f t="shared" si="9"/>
        <v>N/A</v>
      </c>
      <c r="E29" s="9" t="s">
        <v>1747</v>
      </c>
      <c r="F29" s="9" t="str">
        <f t="shared" si="10"/>
        <v>N/A</v>
      </c>
      <c r="G29" s="9">
        <v>84.557721138999995</v>
      </c>
      <c r="H29" s="9" t="str">
        <f t="shared" si="11"/>
        <v>N/A</v>
      </c>
      <c r="I29" s="10" t="s">
        <v>1747</v>
      </c>
      <c r="J29" s="10" t="s">
        <v>1747</v>
      </c>
      <c r="K29" s="9" t="str">
        <f t="shared" si="8"/>
        <v>N/A</v>
      </c>
    </row>
    <row r="30" spans="1:11" x14ac:dyDescent="0.2">
      <c r="A30" s="31" t="s">
        <v>377</v>
      </c>
      <c r="B30" s="107" t="s">
        <v>213</v>
      </c>
      <c r="C30" s="9" t="s">
        <v>1747</v>
      </c>
      <c r="D30" s="9" t="str">
        <f t="shared" si="9"/>
        <v>N/A</v>
      </c>
      <c r="E30" s="9" t="s">
        <v>1747</v>
      </c>
      <c r="F30" s="9" t="str">
        <f t="shared" si="10"/>
        <v>N/A</v>
      </c>
      <c r="G30" s="9">
        <v>2.0989505247000002</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9321875</v>
      </c>
      <c r="D7" s="34" t="str">
        <f>IF($B7="N/A","N/A",IF(C7&gt;15,"No",IF(C7&lt;-15,"No","Yes")))</f>
        <v>N/A</v>
      </c>
      <c r="E7" s="33">
        <v>12325581</v>
      </c>
      <c r="F7" s="34" t="str">
        <f>IF($B7="N/A","N/A",IF(E7&gt;15,"No",IF(E7&lt;-15,"No","Yes")))</f>
        <v>N/A</v>
      </c>
      <c r="G7" s="33">
        <v>10473703</v>
      </c>
      <c r="H7" s="34" t="str">
        <f>IF($B7="N/A","N/A",IF(G7&gt;15,"No",IF(G7&lt;-15,"No","Yes")))</f>
        <v>N/A</v>
      </c>
      <c r="I7" s="35">
        <v>32.22</v>
      </c>
      <c r="J7" s="35">
        <v>-15</v>
      </c>
      <c r="K7" s="34" t="str">
        <f t="shared" ref="K7:K54" si="0">IF(J7="Div by 0", "N/A", IF(J7="N/A","N/A", IF(J7&gt;30, "No", IF(J7&lt;-30, "No", "Yes"))))</f>
        <v>Yes</v>
      </c>
    </row>
    <row r="8" spans="1:11" x14ac:dyDescent="0.2">
      <c r="A8" s="91" t="s">
        <v>362</v>
      </c>
      <c r="B8" s="32" t="s">
        <v>213</v>
      </c>
      <c r="C8" s="144" t="s">
        <v>213</v>
      </c>
      <c r="D8" s="34" t="str">
        <f>IF($B8="N/A","N/A",IF(C8&gt;15,"No",IF(C8&lt;-15,"No","Yes")))</f>
        <v>N/A</v>
      </c>
      <c r="E8" s="36">
        <v>10.817567138999999</v>
      </c>
      <c r="F8" s="34" t="str">
        <f>IF($B8="N/A","N/A",IF(E8&gt;15,"No",IF(E8&lt;-15,"No","Yes")))</f>
        <v>N/A</v>
      </c>
      <c r="G8" s="36">
        <v>12.608071854</v>
      </c>
      <c r="H8" s="34" t="str">
        <f>IF($B8="N/A","N/A",IF(G8&gt;15,"No",IF(G8&lt;-15,"No","Yes")))</f>
        <v>N/A</v>
      </c>
      <c r="I8" s="35" t="s">
        <v>213</v>
      </c>
      <c r="J8" s="35">
        <v>16.55</v>
      </c>
      <c r="K8" s="34" t="str">
        <f t="shared" si="0"/>
        <v>Yes</v>
      </c>
    </row>
    <row r="9" spans="1:11" x14ac:dyDescent="0.2">
      <c r="A9" s="91" t="s">
        <v>119</v>
      </c>
      <c r="B9" s="37" t="s">
        <v>213</v>
      </c>
      <c r="C9" s="100">
        <v>55.499006369</v>
      </c>
      <c r="D9" s="9" t="str">
        <f>IF($B9="N/A","N/A",IF(C9&gt;15,"No",IF(C9&lt;-15,"No","Yes")))</f>
        <v>N/A</v>
      </c>
      <c r="E9" s="9">
        <v>65.462893797999996</v>
      </c>
      <c r="F9" s="9" t="str">
        <f>IF($B9="N/A","N/A",IF(E9&gt;15,"No",IF(E9&lt;-15,"No","Yes")))</f>
        <v>N/A</v>
      </c>
      <c r="G9" s="9">
        <v>57.782409907999998</v>
      </c>
      <c r="H9" s="9" t="str">
        <f>IF($B9="N/A","N/A",IF(G9&gt;15,"No",IF(G9&lt;-15,"No","Yes")))</f>
        <v>N/A</v>
      </c>
      <c r="I9" s="10">
        <v>17.95</v>
      </c>
      <c r="J9" s="10">
        <v>-11.7</v>
      </c>
      <c r="K9" s="9" t="str">
        <f t="shared" si="0"/>
        <v>Yes</v>
      </c>
    </row>
    <row r="10" spans="1:11" x14ac:dyDescent="0.2">
      <c r="A10" s="91" t="s">
        <v>120</v>
      </c>
      <c r="B10" s="37" t="s">
        <v>213</v>
      </c>
      <c r="C10" s="100">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91" t="s">
        <v>859</v>
      </c>
      <c r="B11" s="37" t="s">
        <v>213</v>
      </c>
      <c r="C11" s="100">
        <v>27.912163593999999</v>
      </c>
      <c r="D11" s="9" t="str">
        <f>IF($B11="N/A","N/A",IF(C11&gt;15,"No",IF(C11&lt;-15,"No","Yes")))</f>
        <v>N/A</v>
      </c>
      <c r="E11" s="9">
        <v>23.719539062999999</v>
      </c>
      <c r="F11" s="9" t="str">
        <f>IF($B11="N/A","N/A",IF(E11&gt;15,"No",IF(E11&lt;-15,"No","Yes")))</f>
        <v>N/A</v>
      </c>
      <c r="G11" s="9">
        <v>29.609518238</v>
      </c>
      <c r="H11" s="9" t="str">
        <f>IF($B11="N/A","N/A",IF(G11&gt;15,"No",IF(G11&lt;-15,"No","Yes")))</f>
        <v>N/A</v>
      </c>
      <c r="I11" s="10">
        <v>-15</v>
      </c>
      <c r="J11" s="10">
        <v>24.83</v>
      </c>
      <c r="K11" s="9" t="str">
        <f t="shared" si="0"/>
        <v>Yes</v>
      </c>
    </row>
    <row r="12" spans="1:11" x14ac:dyDescent="0.2">
      <c r="A12" s="91" t="s">
        <v>860</v>
      </c>
      <c r="B12" s="102" t="s">
        <v>214</v>
      </c>
      <c r="C12" s="100">
        <v>52.724162038000003</v>
      </c>
      <c r="D12" s="9" t="str">
        <f>IF(OR($B12="N/A",$C12="N/A"),"N/A",IF(C12&gt;100,"No",IF(C12&lt;95,"No","Yes")))</f>
        <v>No</v>
      </c>
      <c r="E12" s="100">
        <v>61.859740629999997</v>
      </c>
      <c r="F12" s="9" t="str">
        <f>IF(OR($B12="N/A",$E12="N/A"),"N/A",IF(E12&gt;100,"No",IF(E12&lt;95,"No","Yes")))</f>
        <v>No</v>
      </c>
      <c r="G12" s="100">
        <v>83.389356919999997</v>
      </c>
      <c r="H12" s="9" t="str">
        <f>IF($B12="N/A","N/A",IF(G12&gt;100,"No",IF(G12&lt;95,"No","Yes")))</f>
        <v>No</v>
      </c>
      <c r="I12" s="103">
        <v>17.329999999999998</v>
      </c>
      <c r="J12" s="103">
        <v>34.799999999999997</v>
      </c>
      <c r="K12" s="9" t="str">
        <f t="shared" si="0"/>
        <v>No</v>
      </c>
    </row>
    <row r="13" spans="1:11" x14ac:dyDescent="0.2">
      <c r="A13" s="91" t="s">
        <v>347</v>
      </c>
      <c r="B13" s="102" t="s">
        <v>213</v>
      </c>
      <c r="C13" s="100">
        <v>0</v>
      </c>
      <c r="D13" s="9" t="str">
        <f>IF($B13="N/A","N/A",IF(C13&gt;100,"No",IF(C13&lt;95,"No","Yes")))</f>
        <v>N/A</v>
      </c>
      <c r="E13" s="100">
        <v>0</v>
      </c>
      <c r="F13" s="9" t="str">
        <f>IF($B13="N/A","N/A",IF(E13&gt;100,"No",IF(E13&lt;95,"No","Yes")))</f>
        <v>N/A</v>
      </c>
      <c r="G13" s="100">
        <v>0</v>
      </c>
      <c r="H13" s="9" t="str">
        <f>IF($B13="N/A","N/A",IF(G13&gt;100,"No",IF(G13&lt;95,"No","Yes")))</f>
        <v>N/A</v>
      </c>
      <c r="I13" s="103" t="s">
        <v>1747</v>
      </c>
      <c r="J13" s="103" t="s">
        <v>1747</v>
      </c>
      <c r="K13" s="9" t="str">
        <f t="shared" si="0"/>
        <v>N/A</v>
      </c>
    </row>
    <row r="14" spans="1:11" x14ac:dyDescent="0.2">
      <c r="A14" s="91" t="s">
        <v>348</v>
      </c>
      <c r="B14" s="102" t="s">
        <v>213</v>
      </c>
      <c r="C14" s="100">
        <v>0</v>
      </c>
      <c r="D14" s="9" t="str">
        <f t="shared" ref="D14" si="1">IF($B14="N/A","N/A",IF(C14&lt;0,"No","Yes"))</f>
        <v>N/A</v>
      </c>
      <c r="E14" s="100">
        <v>0</v>
      </c>
      <c r="F14" s="9" t="str">
        <f t="shared" ref="F14" si="2">IF($B14="N/A","N/A",IF(E14&lt;0,"No","Yes"))</f>
        <v>N/A</v>
      </c>
      <c r="G14" s="100">
        <v>0</v>
      </c>
      <c r="H14" s="9" t="str">
        <f t="shared" ref="H14" si="3">IF($B14="N/A","N/A",IF(G14&lt;0,"No","Yes"))</f>
        <v>N/A</v>
      </c>
      <c r="I14" s="103" t="s">
        <v>1747</v>
      </c>
      <c r="J14" s="103" t="s">
        <v>1747</v>
      </c>
      <c r="K14" s="9" t="str">
        <f t="shared" si="0"/>
        <v>N/A</v>
      </c>
    </row>
    <row r="15" spans="1:11" x14ac:dyDescent="0.2">
      <c r="A15" s="91" t="s">
        <v>861</v>
      </c>
      <c r="B15" s="102" t="s">
        <v>214</v>
      </c>
      <c r="C15" s="100">
        <v>17.510310362999999</v>
      </c>
      <c r="D15" s="9" t="str">
        <f>IF(OR($B15="N/A",$C15="N/A"),"N/A",IF(C15&gt;100,"No",IF(C15&lt;95,"No","Yes")))</f>
        <v>No</v>
      </c>
      <c r="E15" s="100">
        <v>19.236695132000001</v>
      </c>
      <c r="F15" s="9" t="str">
        <f>IF(OR($B15="N/A",$E15="N/A"),"N/A",IF(E15&gt;100,"No",IF(E15&lt;95,"No","Yes")))</f>
        <v>No</v>
      </c>
      <c r="G15" s="100">
        <v>24.059184889000001</v>
      </c>
      <c r="H15" s="9" t="str">
        <f>IF($B15="N/A","N/A",IF(G15&gt;100,"No",IF(G15&lt;95,"No","Yes")))</f>
        <v>No</v>
      </c>
      <c r="I15" s="103">
        <v>9.859</v>
      </c>
      <c r="J15" s="103">
        <v>25.07</v>
      </c>
      <c r="K15" s="9" t="str">
        <f t="shared" si="0"/>
        <v>Yes</v>
      </c>
    </row>
    <row r="16" spans="1:11" x14ac:dyDescent="0.2">
      <c r="A16" s="91" t="s">
        <v>331</v>
      </c>
      <c r="B16" s="37" t="s">
        <v>213</v>
      </c>
      <c r="C16" s="89">
        <v>1546390</v>
      </c>
      <c r="D16" s="9" t="str">
        <f>IF($B16="N/A","N/A",IF(C16&gt;15,"No",IF(C16&lt;-15,"No","Yes")))</f>
        <v>N/A</v>
      </c>
      <c r="E16" s="38">
        <v>1333328</v>
      </c>
      <c r="F16" s="9" t="str">
        <f>IF($B16="N/A","N/A",IF(E16&gt;15,"No",IF(E16&lt;-15,"No","Yes")))</f>
        <v>N/A</v>
      </c>
      <c r="G16" s="38">
        <v>1320532</v>
      </c>
      <c r="H16" s="9" t="str">
        <f>IF($B16="N/A","N/A",IF(G16&gt;15,"No",IF(G16&lt;-15,"No","Yes")))</f>
        <v>N/A</v>
      </c>
      <c r="I16" s="10">
        <v>-13.8</v>
      </c>
      <c r="J16" s="10">
        <v>-0.96</v>
      </c>
      <c r="K16" s="9" t="str">
        <f t="shared" si="0"/>
        <v>Yes</v>
      </c>
    </row>
    <row r="17" spans="1:11" x14ac:dyDescent="0.2">
      <c r="A17" s="91" t="s">
        <v>442</v>
      </c>
      <c r="B17" s="37" t="s">
        <v>215</v>
      </c>
      <c r="C17" s="100">
        <v>27.244744211</v>
      </c>
      <c r="D17" s="9" t="str">
        <f>IF($B17="N/A","N/A",IF(C17&gt;20,"No",IF(C17&lt;5,"No","Yes")))</f>
        <v>No</v>
      </c>
      <c r="E17" s="9">
        <v>0.41332665330000001</v>
      </c>
      <c r="F17" s="9" t="str">
        <f>IF($B17="N/A","N/A",IF(E17&gt;20,"No",IF(E17&lt;5,"No","Yes")))</f>
        <v>No</v>
      </c>
      <c r="G17" s="9">
        <v>0.21029403299999999</v>
      </c>
      <c r="H17" s="9" t="str">
        <f>IF($B17="N/A","N/A",IF(G17&gt;20,"No",IF(G17&lt;5,"No","Yes")))</f>
        <v>No</v>
      </c>
      <c r="I17" s="10">
        <v>-98.5</v>
      </c>
      <c r="J17" s="10">
        <v>-49.1</v>
      </c>
      <c r="K17" s="9" t="str">
        <f t="shared" si="0"/>
        <v>No</v>
      </c>
    </row>
    <row r="18" spans="1:11" x14ac:dyDescent="0.2">
      <c r="A18" s="91" t="s">
        <v>443</v>
      </c>
      <c r="B18" s="32" t="s">
        <v>213</v>
      </c>
      <c r="C18" s="100" t="s">
        <v>213</v>
      </c>
      <c r="D18" s="9" t="str">
        <f>IF($B18="N/A","N/A",IF(C18&gt;15,"No",IF(C18&lt;-15,"No","Yes")))</f>
        <v>N/A</v>
      </c>
      <c r="E18" s="9">
        <v>99.586673347000001</v>
      </c>
      <c r="F18" s="9" t="str">
        <f>IF($B18="N/A","N/A",IF(E18&gt;15,"No",IF(E18&lt;-15,"No","Yes")))</f>
        <v>N/A</v>
      </c>
      <c r="G18" s="9">
        <v>99.789705967000003</v>
      </c>
      <c r="H18" s="9" t="str">
        <f>IF($B18="N/A","N/A",IF(G18&gt;15,"No",IF(G18&lt;-15,"No","Yes")))</f>
        <v>N/A</v>
      </c>
      <c r="I18" s="10" t="s">
        <v>213</v>
      </c>
      <c r="J18" s="10">
        <v>0.2039</v>
      </c>
      <c r="K18" s="9" t="str">
        <f t="shared" si="0"/>
        <v>Yes</v>
      </c>
    </row>
    <row r="19" spans="1:11" x14ac:dyDescent="0.2">
      <c r="A19" s="91" t="s">
        <v>444</v>
      </c>
      <c r="B19" s="37" t="s">
        <v>216</v>
      </c>
      <c r="C19" s="100">
        <v>0.88599900409999999</v>
      </c>
      <c r="D19" s="9" t="str">
        <f>IF($B19="N/A","N/A",IF(C19&gt;1,"Yes","No"))</f>
        <v>No</v>
      </c>
      <c r="E19" s="9">
        <v>0.31155124620000002</v>
      </c>
      <c r="F19" s="9" t="str">
        <f>IF($B19="N/A","N/A",IF(E19&gt;1,"Yes","No"))</f>
        <v>No</v>
      </c>
      <c r="G19" s="9">
        <v>0.52948357180000005</v>
      </c>
      <c r="H19" s="9" t="str">
        <f>IF($B19="N/A","N/A",IF(G19&gt;1,"Yes","No"))</f>
        <v>No</v>
      </c>
      <c r="I19" s="10">
        <v>-64.8</v>
      </c>
      <c r="J19" s="10">
        <v>69.95</v>
      </c>
      <c r="K19" s="9" t="str">
        <f t="shared" si="0"/>
        <v>No</v>
      </c>
    </row>
    <row r="20" spans="1:11" x14ac:dyDescent="0.2">
      <c r="A20" s="91" t="s">
        <v>862</v>
      </c>
      <c r="B20" s="37" t="s">
        <v>213</v>
      </c>
      <c r="C20" s="93">
        <v>191.19327056</v>
      </c>
      <c r="D20" s="9" t="str">
        <f>IF($B20="N/A","N/A",IF(C20&gt;15,"No",IF(C20&lt;-15,"No","Yes")))</f>
        <v>N/A</v>
      </c>
      <c r="E20" s="39">
        <v>301.02311026000001</v>
      </c>
      <c r="F20" s="9" t="str">
        <f>IF($B20="N/A","N/A",IF(E20&gt;15,"No",IF(E20&lt;-15,"No","Yes")))</f>
        <v>N/A</v>
      </c>
      <c r="G20" s="39">
        <v>234.14445079999999</v>
      </c>
      <c r="H20" s="9" t="str">
        <f>IF($B20="N/A","N/A",IF(G20&gt;15,"No",IF(G20&lt;-15,"No","Yes")))</f>
        <v>N/A</v>
      </c>
      <c r="I20" s="10">
        <v>57.44</v>
      </c>
      <c r="J20" s="10">
        <v>-22.2</v>
      </c>
      <c r="K20" s="9" t="str">
        <f t="shared" si="0"/>
        <v>Yes</v>
      </c>
    </row>
    <row r="21" spans="1:11" x14ac:dyDescent="0.2">
      <c r="A21" s="91" t="s">
        <v>34</v>
      </c>
      <c r="B21" s="37" t="s">
        <v>213</v>
      </c>
      <c r="C21" s="104">
        <v>62.260376291</v>
      </c>
      <c r="D21" s="9" t="str">
        <f>IF($B21="N/A","N/A",IF(C21&gt;15,"No",IF(C21&lt;-15,"No","Yes")))</f>
        <v>N/A</v>
      </c>
      <c r="E21" s="105">
        <v>68.440688867999995</v>
      </c>
      <c r="F21" s="9" t="str">
        <f>IF($B21="N/A","N/A",IF(E21&gt;15,"No",IF(E21&lt;-15,"No","Yes")))</f>
        <v>N/A</v>
      </c>
      <c r="G21" s="105">
        <v>70.009668129000005</v>
      </c>
      <c r="H21" s="9" t="str">
        <f>IF($B21="N/A","N/A",IF(G21&gt;15,"No",IF(G21&lt;-15,"No","Yes")))</f>
        <v>N/A</v>
      </c>
      <c r="I21" s="10">
        <v>9.9269999999999996</v>
      </c>
      <c r="J21" s="10">
        <v>2.2919999999999998</v>
      </c>
      <c r="K21" s="9" t="str">
        <f t="shared" si="0"/>
        <v>Yes</v>
      </c>
    </row>
    <row r="22" spans="1:11" x14ac:dyDescent="0.2">
      <c r="A22" s="91" t="s">
        <v>1712</v>
      </c>
      <c r="B22" s="37" t="s">
        <v>213</v>
      </c>
      <c r="C22" s="104">
        <v>0.46218632230000001</v>
      </c>
      <c r="D22" s="9" t="str">
        <f>IF($B22="N/A","N/A",IF(C22&gt;15,"No",IF(C22&lt;-15,"No","Yes")))</f>
        <v>N/A</v>
      </c>
      <c r="E22" s="105">
        <v>0.23773173850000001</v>
      </c>
      <c r="F22" s="9" t="str">
        <f>IF($B22="N/A","N/A",IF(E22&gt;15,"No",IF(E22&lt;-15,"No","Yes")))</f>
        <v>N/A</v>
      </c>
      <c r="G22" s="105">
        <v>0.12583267470000001</v>
      </c>
      <c r="H22" s="9" t="str">
        <f>IF($B22="N/A","N/A",IF(G22&gt;15,"No",IF(G22&lt;-15,"No","Yes")))</f>
        <v>N/A</v>
      </c>
      <c r="I22" s="10">
        <v>-48.6</v>
      </c>
      <c r="J22" s="10">
        <v>-47.1</v>
      </c>
      <c r="K22" s="9" t="str">
        <f t="shared" si="0"/>
        <v>No</v>
      </c>
    </row>
    <row r="23" spans="1:11" x14ac:dyDescent="0.2">
      <c r="A23" s="91" t="s">
        <v>35</v>
      </c>
      <c r="B23" s="37" t="s">
        <v>213</v>
      </c>
      <c r="C23" s="104">
        <v>0</v>
      </c>
      <c r="D23" s="9" t="str">
        <f>IF($B23="N/A","N/A",IF(C23&gt;15,"No",IF(C23&lt;-15,"No","Yes")))</f>
        <v>N/A</v>
      </c>
      <c r="E23" s="105">
        <v>0</v>
      </c>
      <c r="F23" s="9" t="str">
        <f>IF($B23="N/A","N/A",IF(E23&gt;15,"No",IF(E23&lt;-15,"No","Yes")))</f>
        <v>N/A</v>
      </c>
      <c r="G23" s="105">
        <v>0</v>
      </c>
      <c r="H23" s="9" t="str">
        <f>IF($B23="N/A","N/A",IF(G23&gt;15,"No",IF(G23&lt;-15,"No","Yes")))</f>
        <v>N/A</v>
      </c>
      <c r="I23" s="10" t="s">
        <v>1747</v>
      </c>
      <c r="J23" s="10" t="s">
        <v>1747</v>
      </c>
      <c r="K23" s="9" t="str">
        <f t="shared" si="0"/>
        <v>N/A</v>
      </c>
    </row>
    <row r="24" spans="1:11" x14ac:dyDescent="0.2">
      <c r="A24" s="91" t="s">
        <v>863</v>
      </c>
      <c r="B24" s="37" t="s">
        <v>243</v>
      </c>
      <c r="C24" s="93">
        <v>348.01085504000002</v>
      </c>
      <c r="D24" s="9" t="str">
        <f>IF($B24="N/A","N/A",IF(C24&gt;300,"No",IF(C24&lt;75,"No","Yes")))</f>
        <v>No</v>
      </c>
      <c r="E24" s="39">
        <v>380.02796752</v>
      </c>
      <c r="F24" s="9" t="str">
        <f>IF($B24="N/A","N/A",IF(E24&gt;300,"No",IF(E24&lt;75,"No","Yes")))</f>
        <v>No</v>
      </c>
      <c r="G24" s="39">
        <v>396.27083787999999</v>
      </c>
      <c r="H24" s="9" t="str">
        <f>IF($B24="N/A","N/A",IF(G24&gt;300,"No",IF(G24&lt;75,"No","Yes")))</f>
        <v>No</v>
      </c>
      <c r="I24" s="10">
        <v>9.1999999999999993</v>
      </c>
      <c r="J24" s="10">
        <v>4.274</v>
      </c>
      <c r="K24" s="9" t="str">
        <f t="shared" si="0"/>
        <v>Yes</v>
      </c>
    </row>
    <row r="25" spans="1:11" x14ac:dyDescent="0.2">
      <c r="A25" s="91" t="s">
        <v>864</v>
      </c>
      <c r="B25" s="37" t="s">
        <v>244</v>
      </c>
      <c r="C25" s="93">
        <v>276.46575913999999</v>
      </c>
      <c r="D25" s="9" t="str">
        <f>IF($B25="N/A","N/A",IF(C25&gt;250,"No",IF(C25&lt;20,"No","Yes")))</f>
        <v>No</v>
      </c>
      <c r="E25" s="39">
        <v>175.08260870000001</v>
      </c>
      <c r="F25" s="9" t="str">
        <f>IF($B25="N/A","N/A",IF(E25&gt;250,"No",IF(E25&lt;20,"No","Yes")))</f>
        <v>Yes</v>
      </c>
      <c r="G25" s="39">
        <v>175.60370237000001</v>
      </c>
      <c r="H25" s="9" t="str">
        <f>IF($B25="N/A","N/A",IF(G25&gt;250,"No",IF(G25&lt;20,"No","Yes")))</f>
        <v>Yes</v>
      </c>
      <c r="I25" s="10">
        <v>-36.700000000000003</v>
      </c>
      <c r="J25" s="10">
        <v>0.29759999999999998</v>
      </c>
      <c r="K25" s="9" t="str">
        <f t="shared" si="0"/>
        <v>Yes</v>
      </c>
    </row>
    <row r="26" spans="1:11" x14ac:dyDescent="0.2">
      <c r="A26" s="91" t="s">
        <v>865</v>
      </c>
      <c r="B26" s="37" t="s">
        <v>245</v>
      </c>
      <c r="C26" s="93" t="s">
        <v>1747</v>
      </c>
      <c r="D26" s="9" t="str">
        <f>IF($B26="N/A","N/A",IF(C26&gt;5,"No",IF(C26&lt;3,"No","Yes")))</f>
        <v>No</v>
      </c>
      <c r="E26" s="39" t="s">
        <v>1747</v>
      </c>
      <c r="F26" s="9" t="str">
        <f>IF($B26="N/A","N/A",IF(E26&gt;5,"No",IF(E26&lt;3,"No","Yes")))</f>
        <v>No</v>
      </c>
      <c r="G26" s="39" t="s">
        <v>1747</v>
      </c>
      <c r="H26" s="9" t="str">
        <f>IF($B26="N/A","N/A",IF(G26&gt;5,"No",IF(G26&lt;3,"No","Yes")))</f>
        <v>No</v>
      </c>
      <c r="I26" s="10" t="s">
        <v>1747</v>
      </c>
      <c r="J26" s="10" t="s">
        <v>1747</v>
      </c>
      <c r="K26" s="9" t="str">
        <f t="shared" si="0"/>
        <v>N/A</v>
      </c>
    </row>
    <row r="27" spans="1:11" x14ac:dyDescent="0.2">
      <c r="A27" s="91" t="s">
        <v>131</v>
      </c>
      <c r="B27" s="37" t="s">
        <v>213</v>
      </c>
      <c r="C27" s="89">
        <v>10846</v>
      </c>
      <c r="D27" s="37" t="s">
        <v>213</v>
      </c>
      <c r="E27" s="38">
        <v>10018</v>
      </c>
      <c r="F27" s="37" t="s">
        <v>213</v>
      </c>
      <c r="G27" s="38">
        <v>7494</v>
      </c>
      <c r="H27" s="9" t="str">
        <f>IF($B27="N/A","N/A",IF(G27&gt;15,"No",IF(G27&lt;-15,"No","Yes")))</f>
        <v>N/A</v>
      </c>
      <c r="I27" s="10">
        <v>-7.63</v>
      </c>
      <c r="J27" s="10">
        <v>-25.2</v>
      </c>
      <c r="K27" s="9" t="str">
        <f t="shared" si="0"/>
        <v>Yes</v>
      </c>
    </row>
    <row r="28" spans="1:11" x14ac:dyDescent="0.2">
      <c r="A28" s="91" t="s">
        <v>346</v>
      </c>
      <c r="B28" s="37" t="s">
        <v>213</v>
      </c>
      <c r="C28" s="90" t="s">
        <v>213</v>
      </c>
      <c r="D28" s="37" t="s">
        <v>213</v>
      </c>
      <c r="E28" s="8">
        <v>8.1278115799999995E-2</v>
      </c>
      <c r="F28" s="37" t="s">
        <v>213</v>
      </c>
      <c r="G28" s="8">
        <v>7.1550625399999998E-2</v>
      </c>
      <c r="H28" s="9" t="str">
        <f>IF($B28="N/A","N/A",IF(G28&gt;15,"No",IF(G28&lt;-15,"No","Yes")))</f>
        <v>N/A</v>
      </c>
      <c r="I28" s="10" t="s">
        <v>213</v>
      </c>
      <c r="J28" s="10">
        <v>-12</v>
      </c>
      <c r="K28" s="9" t="str">
        <f t="shared" si="0"/>
        <v>Yes</v>
      </c>
    </row>
    <row r="29" spans="1:11" ht="25.5" x14ac:dyDescent="0.2">
      <c r="A29" s="91" t="s">
        <v>841</v>
      </c>
      <c r="B29" s="37" t="s">
        <v>213</v>
      </c>
      <c r="C29" s="39">
        <v>253.68218698000001</v>
      </c>
      <c r="D29" s="37" t="s">
        <v>213</v>
      </c>
      <c r="E29" s="39">
        <v>301.91824716000002</v>
      </c>
      <c r="F29" s="37" t="s">
        <v>213</v>
      </c>
      <c r="G29" s="39">
        <v>307.49879903999999</v>
      </c>
      <c r="H29" s="37" t="s">
        <v>213</v>
      </c>
      <c r="I29" s="10">
        <v>19.010000000000002</v>
      </c>
      <c r="J29" s="10">
        <v>1.8480000000000001</v>
      </c>
      <c r="K29" s="9" t="str">
        <f t="shared" si="0"/>
        <v>Yes</v>
      </c>
    </row>
    <row r="30" spans="1:11" x14ac:dyDescent="0.2">
      <c r="A30" s="91" t="s">
        <v>27</v>
      </c>
      <c r="B30" s="37" t="s">
        <v>217</v>
      </c>
      <c r="C30" s="38">
        <v>0</v>
      </c>
      <c r="D30" s="9" t="str">
        <f>IF($B30="N/A","N/A",IF(C30="N/A","N/A",IF(C30=0,"Yes","No")))</f>
        <v>Yes</v>
      </c>
      <c r="E30" s="38">
        <v>0</v>
      </c>
      <c r="F30" s="9" t="str">
        <f>IF($B30="N/A","N/A",IF(E30="N/A","N/A",IF(E30=0,"Yes","No")))</f>
        <v>Yes</v>
      </c>
      <c r="G30" s="38">
        <v>0</v>
      </c>
      <c r="H30" s="9" t="str">
        <f>IF($B30="N/A","N/A",IF(G30=0,"Yes","No"))</f>
        <v>Yes</v>
      </c>
      <c r="I30" s="10" t="s">
        <v>1747</v>
      </c>
      <c r="J30" s="10" t="s">
        <v>1747</v>
      </c>
      <c r="K30" s="9" t="str">
        <f t="shared" si="0"/>
        <v>N/A</v>
      </c>
    </row>
    <row r="31" spans="1:11" x14ac:dyDescent="0.2">
      <c r="A31" s="91" t="s">
        <v>206</v>
      </c>
      <c r="B31" s="106" t="s">
        <v>213</v>
      </c>
      <c r="C31" s="89">
        <v>2582764</v>
      </c>
      <c r="D31" s="9" t="str">
        <f t="shared" ref="D31:F50" si="4">IF($B31="N/A","N/A",IF(C31&lt;0,"No","Yes"))</f>
        <v>N/A</v>
      </c>
      <c r="E31" s="89">
        <v>2913451</v>
      </c>
      <c r="F31" s="9" t="str">
        <f t="shared" si="4"/>
        <v>N/A</v>
      </c>
      <c r="G31" s="89">
        <v>3095649</v>
      </c>
      <c r="H31" s="9" t="str">
        <f t="shared" ref="H31:H50" si="5">IF($B31="N/A","N/A",IF(G31&lt;0,"No","Yes"))</f>
        <v>N/A</v>
      </c>
      <c r="I31" s="10">
        <v>12.8</v>
      </c>
      <c r="J31" s="10">
        <v>6.2539999999999996</v>
      </c>
      <c r="K31" s="9" t="str">
        <f t="shared" si="0"/>
        <v>Yes</v>
      </c>
    </row>
    <row r="32" spans="1:11" ht="25.5" x14ac:dyDescent="0.2">
      <c r="A32" s="2" t="s">
        <v>659</v>
      </c>
      <c r="B32" s="106" t="s">
        <v>213</v>
      </c>
      <c r="C32" s="90">
        <v>97.682250487999994</v>
      </c>
      <c r="D32" s="9" t="str">
        <f t="shared" si="4"/>
        <v>N/A</v>
      </c>
      <c r="E32" s="90">
        <v>99.858895859</v>
      </c>
      <c r="F32" s="9" t="str">
        <f t="shared" si="4"/>
        <v>N/A</v>
      </c>
      <c r="G32" s="90">
        <v>99.896273769999993</v>
      </c>
      <c r="H32" s="9" t="str">
        <f t="shared" si="5"/>
        <v>N/A</v>
      </c>
      <c r="I32" s="10">
        <v>2.2280000000000002</v>
      </c>
      <c r="J32" s="10">
        <v>3.7400000000000003E-2</v>
      </c>
      <c r="K32" s="9" t="str">
        <f t="shared" si="0"/>
        <v>Yes</v>
      </c>
    </row>
    <row r="33" spans="1:11" x14ac:dyDescent="0.2">
      <c r="A33" s="2" t="s">
        <v>660</v>
      </c>
      <c r="B33" s="106" t="s">
        <v>213</v>
      </c>
      <c r="C33" s="90">
        <v>0</v>
      </c>
      <c r="D33" s="9" t="str">
        <f t="shared" si="4"/>
        <v>N/A</v>
      </c>
      <c r="E33" s="90">
        <v>0</v>
      </c>
      <c r="F33" s="9" t="str">
        <f t="shared" si="4"/>
        <v>N/A</v>
      </c>
      <c r="G33" s="90">
        <v>0</v>
      </c>
      <c r="H33" s="9" t="str">
        <f t="shared" si="5"/>
        <v>N/A</v>
      </c>
      <c r="I33" s="10" t="s">
        <v>1747</v>
      </c>
      <c r="J33" s="10" t="s">
        <v>1747</v>
      </c>
      <c r="K33" s="9" t="str">
        <f t="shared" si="0"/>
        <v>N/A</v>
      </c>
    </row>
    <row r="34" spans="1:11" x14ac:dyDescent="0.2">
      <c r="A34" s="2" t="s">
        <v>661</v>
      </c>
      <c r="B34" s="106" t="s">
        <v>213</v>
      </c>
      <c r="C34" s="90">
        <v>0</v>
      </c>
      <c r="D34" s="9" t="str">
        <f t="shared" si="4"/>
        <v>N/A</v>
      </c>
      <c r="E34" s="90">
        <v>0</v>
      </c>
      <c r="F34" s="9" t="str">
        <f t="shared" si="4"/>
        <v>N/A</v>
      </c>
      <c r="G34" s="90">
        <v>0</v>
      </c>
      <c r="H34" s="9" t="str">
        <f t="shared" si="5"/>
        <v>N/A</v>
      </c>
      <c r="I34" s="10" t="s">
        <v>1747</v>
      </c>
      <c r="J34" s="10" t="s">
        <v>1747</v>
      </c>
      <c r="K34" s="9" t="str">
        <f t="shared" si="0"/>
        <v>N/A</v>
      </c>
    </row>
    <row r="35" spans="1:11" x14ac:dyDescent="0.2">
      <c r="A35" s="2" t="s">
        <v>662</v>
      </c>
      <c r="B35" s="106" t="s">
        <v>213</v>
      </c>
      <c r="C35" s="90">
        <v>2.3177495118000002</v>
      </c>
      <c r="D35" s="9" t="str">
        <f t="shared" si="4"/>
        <v>N/A</v>
      </c>
      <c r="E35" s="90">
        <v>0.1411041408</v>
      </c>
      <c r="F35" s="9" t="str">
        <f t="shared" si="4"/>
        <v>N/A</v>
      </c>
      <c r="G35" s="90">
        <v>0.10372622989999999</v>
      </c>
      <c r="H35" s="9" t="str">
        <f t="shared" si="5"/>
        <v>N/A</v>
      </c>
      <c r="I35" s="10">
        <v>-93.9</v>
      </c>
      <c r="J35" s="10">
        <v>-26.5</v>
      </c>
      <c r="K35" s="9" t="str">
        <f t="shared" si="0"/>
        <v>Yes</v>
      </c>
    </row>
    <row r="36" spans="1:11" x14ac:dyDescent="0.2">
      <c r="A36" s="2" t="s">
        <v>349</v>
      </c>
      <c r="B36" s="106" t="s">
        <v>213</v>
      </c>
      <c r="C36" s="89">
        <v>19173</v>
      </c>
      <c r="D36" s="9" t="str">
        <f t="shared" si="4"/>
        <v>N/A</v>
      </c>
      <c r="E36" s="89">
        <v>10120</v>
      </c>
      <c r="F36" s="9" t="str">
        <f t="shared" si="4"/>
        <v>N/A</v>
      </c>
      <c r="G36" s="89">
        <v>5564</v>
      </c>
      <c r="H36" s="9" t="str">
        <f t="shared" si="5"/>
        <v>N/A</v>
      </c>
      <c r="I36" s="10">
        <v>-47.2</v>
      </c>
      <c r="J36" s="10">
        <v>-45</v>
      </c>
      <c r="K36" s="9" t="str">
        <f t="shared" si="0"/>
        <v>No</v>
      </c>
    </row>
    <row r="37" spans="1:11" x14ac:dyDescent="0.2">
      <c r="A37" s="2" t="s">
        <v>663</v>
      </c>
      <c r="B37" s="106" t="s">
        <v>213</v>
      </c>
      <c r="C37" s="90">
        <v>0</v>
      </c>
      <c r="D37" s="9" t="str">
        <f t="shared" si="4"/>
        <v>N/A</v>
      </c>
      <c r="E37" s="90">
        <v>0</v>
      </c>
      <c r="F37" s="9" t="str">
        <f t="shared" si="4"/>
        <v>N/A</v>
      </c>
      <c r="G37" s="90">
        <v>0</v>
      </c>
      <c r="H37" s="9" t="str">
        <f t="shared" si="5"/>
        <v>N/A</v>
      </c>
      <c r="I37" s="10" t="s">
        <v>1747</v>
      </c>
      <c r="J37" s="10" t="s">
        <v>1747</v>
      </c>
      <c r="K37" s="9" t="str">
        <f t="shared" si="0"/>
        <v>N/A</v>
      </c>
    </row>
    <row r="38" spans="1:11" x14ac:dyDescent="0.2">
      <c r="A38" s="2" t="s">
        <v>664</v>
      </c>
      <c r="B38" s="106" t="s">
        <v>213</v>
      </c>
      <c r="C38" s="90">
        <v>96.552443539999999</v>
      </c>
      <c r="D38" s="9" t="str">
        <f t="shared" si="4"/>
        <v>N/A</v>
      </c>
      <c r="E38" s="90">
        <v>94.555335967999994</v>
      </c>
      <c r="F38" s="9" t="str">
        <f t="shared" si="4"/>
        <v>N/A</v>
      </c>
      <c r="G38" s="90">
        <v>0</v>
      </c>
      <c r="H38" s="9" t="str">
        <f t="shared" si="5"/>
        <v>N/A</v>
      </c>
      <c r="I38" s="10">
        <v>-2.0699999999999998</v>
      </c>
      <c r="J38" s="10">
        <v>-100</v>
      </c>
      <c r="K38" s="9" t="str">
        <f t="shared" si="0"/>
        <v>No</v>
      </c>
    </row>
    <row r="39" spans="1:11" x14ac:dyDescent="0.2">
      <c r="A39" s="2" t="s">
        <v>665</v>
      </c>
      <c r="B39" s="106" t="s">
        <v>213</v>
      </c>
      <c r="C39" s="90">
        <v>0</v>
      </c>
      <c r="D39" s="9" t="str">
        <f t="shared" si="4"/>
        <v>N/A</v>
      </c>
      <c r="E39" s="90">
        <v>0</v>
      </c>
      <c r="F39" s="9" t="str">
        <f t="shared" si="4"/>
        <v>N/A</v>
      </c>
      <c r="G39" s="90">
        <v>0</v>
      </c>
      <c r="H39" s="9" t="str">
        <f t="shared" si="5"/>
        <v>N/A</v>
      </c>
      <c r="I39" s="10" t="s">
        <v>1747</v>
      </c>
      <c r="J39" s="10" t="s">
        <v>1747</v>
      </c>
      <c r="K39" s="9" t="str">
        <f t="shared" si="0"/>
        <v>N/A</v>
      </c>
    </row>
    <row r="40" spans="1:11" x14ac:dyDescent="0.2">
      <c r="A40" s="2" t="s">
        <v>666</v>
      </c>
      <c r="B40" s="106" t="s">
        <v>213</v>
      </c>
      <c r="C40" s="90">
        <v>0</v>
      </c>
      <c r="D40" s="9" t="str">
        <f t="shared" si="4"/>
        <v>N/A</v>
      </c>
      <c r="E40" s="90">
        <v>0</v>
      </c>
      <c r="F40" s="9" t="str">
        <f t="shared" si="4"/>
        <v>N/A</v>
      </c>
      <c r="G40" s="90">
        <v>0</v>
      </c>
      <c r="H40" s="9" t="str">
        <f t="shared" si="5"/>
        <v>N/A</v>
      </c>
      <c r="I40" s="10" t="s">
        <v>1747</v>
      </c>
      <c r="J40" s="10" t="s">
        <v>1747</v>
      </c>
      <c r="K40" s="9" t="str">
        <f t="shared" si="0"/>
        <v>N/A</v>
      </c>
    </row>
    <row r="41" spans="1:11" x14ac:dyDescent="0.2">
      <c r="A41" s="2" t="s">
        <v>667</v>
      </c>
      <c r="B41" s="106" t="s">
        <v>213</v>
      </c>
      <c r="C41" s="90">
        <v>0</v>
      </c>
      <c r="D41" s="9" t="str">
        <f t="shared" si="4"/>
        <v>N/A</v>
      </c>
      <c r="E41" s="90">
        <v>0</v>
      </c>
      <c r="F41" s="9" t="str">
        <f t="shared" si="4"/>
        <v>N/A</v>
      </c>
      <c r="G41" s="90">
        <v>0</v>
      </c>
      <c r="H41" s="9" t="str">
        <f t="shared" si="5"/>
        <v>N/A</v>
      </c>
      <c r="I41" s="10" t="s">
        <v>1747</v>
      </c>
      <c r="J41" s="10" t="s">
        <v>1747</v>
      </c>
      <c r="K41" s="9" t="str">
        <f t="shared" si="0"/>
        <v>N/A</v>
      </c>
    </row>
    <row r="42" spans="1:11" x14ac:dyDescent="0.2">
      <c r="A42" s="2" t="s">
        <v>668</v>
      </c>
      <c r="B42" s="106" t="s">
        <v>213</v>
      </c>
      <c r="C42" s="90">
        <v>96.552443539999999</v>
      </c>
      <c r="D42" s="9" t="str">
        <f t="shared" si="4"/>
        <v>N/A</v>
      </c>
      <c r="E42" s="90">
        <v>94.555335967999994</v>
      </c>
      <c r="F42" s="9" t="str">
        <f t="shared" si="4"/>
        <v>N/A</v>
      </c>
      <c r="G42" s="90">
        <v>0</v>
      </c>
      <c r="H42" s="9" t="str">
        <f t="shared" si="5"/>
        <v>N/A</v>
      </c>
      <c r="I42" s="10">
        <v>-2.0699999999999998</v>
      </c>
      <c r="J42" s="10">
        <v>-100</v>
      </c>
      <c r="K42" s="9" t="str">
        <f t="shared" si="0"/>
        <v>No</v>
      </c>
    </row>
    <row r="43" spans="1:11" x14ac:dyDescent="0.2">
      <c r="A43" s="2" t="s">
        <v>669</v>
      </c>
      <c r="B43" s="106" t="s">
        <v>213</v>
      </c>
      <c r="C43" s="90">
        <v>0</v>
      </c>
      <c r="D43" s="9" t="str">
        <f t="shared" si="4"/>
        <v>N/A</v>
      </c>
      <c r="E43" s="90">
        <v>0</v>
      </c>
      <c r="F43" s="9" t="str">
        <f t="shared" si="4"/>
        <v>N/A</v>
      </c>
      <c r="G43" s="90">
        <v>0</v>
      </c>
      <c r="H43" s="9" t="str">
        <f t="shared" si="5"/>
        <v>N/A</v>
      </c>
      <c r="I43" s="10" t="s">
        <v>1747</v>
      </c>
      <c r="J43" s="10" t="s">
        <v>1747</v>
      </c>
      <c r="K43" s="9" t="str">
        <f t="shared" si="0"/>
        <v>N/A</v>
      </c>
    </row>
    <row r="44" spans="1:11" x14ac:dyDescent="0.2">
      <c r="A44" s="2" t="s">
        <v>670</v>
      </c>
      <c r="B44" s="106" t="s">
        <v>213</v>
      </c>
      <c r="C44" s="90">
        <v>0</v>
      </c>
      <c r="D44" s="9" t="str">
        <f t="shared" si="4"/>
        <v>N/A</v>
      </c>
      <c r="E44" s="90">
        <v>0</v>
      </c>
      <c r="F44" s="9" t="str">
        <f t="shared" si="4"/>
        <v>N/A</v>
      </c>
      <c r="G44" s="90">
        <v>0</v>
      </c>
      <c r="H44" s="9" t="str">
        <f t="shared" si="5"/>
        <v>N/A</v>
      </c>
      <c r="I44" s="10" t="s">
        <v>1747</v>
      </c>
      <c r="J44" s="10" t="s">
        <v>1747</v>
      </c>
      <c r="K44" s="9" t="str">
        <f t="shared" si="0"/>
        <v>N/A</v>
      </c>
    </row>
    <row r="45" spans="1:11" x14ac:dyDescent="0.2">
      <c r="A45" s="2" t="s">
        <v>671</v>
      </c>
      <c r="B45" s="106" t="s">
        <v>213</v>
      </c>
      <c r="C45" s="90">
        <v>3.4475564595999999</v>
      </c>
      <c r="D45" s="9" t="str">
        <f t="shared" si="4"/>
        <v>N/A</v>
      </c>
      <c r="E45" s="90">
        <v>5.4446640316000003</v>
      </c>
      <c r="F45" s="9" t="str">
        <f t="shared" si="4"/>
        <v>N/A</v>
      </c>
      <c r="G45" s="90">
        <v>100</v>
      </c>
      <c r="H45" s="9" t="str">
        <f t="shared" si="5"/>
        <v>N/A</v>
      </c>
      <c r="I45" s="10">
        <v>57.93</v>
      </c>
      <c r="J45" s="10">
        <v>1737</v>
      </c>
      <c r="K45" s="9" t="str">
        <f t="shared" si="0"/>
        <v>No</v>
      </c>
    </row>
    <row r="46" spans="1:11" x14ac:dyDescent="0.2">
      <c r="A46" s="2" t="s">
        <v>350</v>
      </c>
      <c r="B46" s="106" t="s">
        <v>213</v>
      </c>
      <c r="C46" s="89">
        <v>0</v>
      </c>
      <c r="D46" s="9" t="str">
        <f t="shared" si="4"/>
        <v>N/A</v>
      </c>
      <c r="E46" s="89">
        <v>0</v>
      </c>
      <c r="F46" s="9" t="str">
        <f t="shared" si="4"/>
        <v>N/A</v>
      </c>
      <c r="G46" s="89">
        <v>0</v>
      </c>
      <c r="H46" s="9" t="str">
        <f t="shared" si="5"/>
        <v>N/A</v>
      </c>
      <c r="I46" s="10" t="s">
        <v>1747</v>
      </c>
      <c r="J46" s="10" t="s">
        <v>1747</v>
      </c>
      <c r="K46" s="9" t="str">
        <f t="shared" si="0"/>
        <v>N/A</v>
      </c>
    </row>
    <row r="47" spans="1:11" x14ac:dyDescent="0.2">
      <c r="A47" s="2" t="s">
        <v>672</v>
      </c>
      <c r="B47" s="106" t="s">
        <v>213</v>
      </c>
      <c r="C47" s="90" t="s">
        <v>1747</v>
      </c>
      <c r="D47" s="9" t="str">
        <f t="shared" si="4"/>
        <v>N/A</v>
      </c>
      <c r="E47" s="90" t="s">
        <v>1747</v>
      </c>
      <c r="F47" s="9" t="str">
        <f t="shared" si="4"/>
        <v>N/A</v>
      </c>
      <c r="G47" s="90" t="s">
        <v>1747</v>
      </c>
      <c r="H47" s="9" t="str">
        <f t="shared" si="5"/>
        <v>N/A</v>
      </c>
      <c r="I47" s="10" t="s">
        <v>1747</v>
      </c>
      <c r="J47" s="10" t="s">
        <v>1747</v>
      </c>
      <c r="K47" s="9" t="str">
        <f t="shared" si="0"/>
        <v>N/A</v>
      </c>
    </row>
    <row r="48" spans="1:11" x14ac:dyDescent="0.2">
      <c r="A48" s="2" t="s">
        <v>673</v>
      </c>
      <c r="B48" s="106" t="s">
        <v>213</v>
      </c>
      <c r="C48" s="90" t="s">
        <v>1747</v>
      </c>
      <c r="D48" s="9" t="str">
        <f t="shared" si="4"/>
        <v>N/A</v>
      </c>
      <c r="E48" s="90" t="s">
        <v>1747</v>
      </c>
      <c r="F48" s="9" t="str">
        <f t="shared" si="4"/>
        <v>N/A</v>
      </c>
      <c r="G48" s="90" t="s">
        <v>1747</v>
      </c>
      <c r="H48" s="9" t="str">
        <f t="shared" si="5"/>
        <v>N/A</v>
      </c>
      <c r="I48" s="10" t="s">
        <v>1747</v>
      </c>
      <c r="J48" s="10" t="s">
        <v>1747</v>
      </c>
      <c r="K48" s="9" t="str">
        <f t="shared" si="0"/>
        <v>N/A</v>
      </c>
    </row>
    <row r="49" spans="1:11" x14ac:dyDescent="0.2">
      <c r="A49" s="2" t="s">
        <v>674</v>
      </c>
      <c r="B49" s="106" t="s">
        <v>213</v>
      </c>
      <c r="C49" s="90" t="s">
        <v>1747</v>
      </c>
      <c r="D49" s="9" t="str">
        <f t="shared" si="4"/>
        <v>N/A</v>
      </c>
      <c r="E49" s="90" t="s">
        <v>1747</v>
      </c>
      <c r="F49" s="9" t="str">
        <f t="shared" si="4"/>
        <v>N/A</v>
      </c>
      <c r="G49" s="90" t="s">
        <v>1747</v>
      </c>
      <c r="H49" s="9" t="str">
        <f t="shared" si="5"/>
        <v>N/A</v>
      </c>
      <c r="I49" s="10" t="s">
        <v>1747</v>
      </c>
      <c r="J49" s="10" t="s">
        <v>1747</v>
      </c>
      <c r="K49" s="9" t="str">
        <f t="shared" si="0"/>
        <v>N/A</v>
      </c>
    </row>
    <row r="50" spans="1:11" x14ac:dyDescent="0.2">
      <c r="A50" s="2" t="s">
        <v>675</v>
      </c>
      <c r="B50" s="106" t="s">
        <v>213</v>
      </c>
      <c r="C50" s="90" t="s">
        <v>1747</v>
      </c>
      <c r="D50" s="9" t="str">
        <f t="shared" si="4"/>
        <v>N/A</v>
      </c>
      <c r="E50" s="90" t="s">
        <v>1747</v>
      </c>
      <c r="F50" s="9" t="str">
        <f t="shared" si="4"/>
        <v>N/A</v>
      </c>
      <c r="G50" s="90" t="s">
        <v>1747</v>
      </c>
      <c r="H50" s="9" t="str">
        <f t="shared" si="5"/>
        <v>N/A</v>
      </c>
      <c r="I50" s="10" t="s">
        <v>1747</v>
      </c>
      <c r="J50" s="10" t="s">
        <v>1747</v>
      </c>
      <c r="K50" s="9" t="str">
        <f t="shared" si="0"/>
        <v>N/A</v>
      </c>
    </row>
    <row r="51" spans="1:11" x14ac:dyDescent="0.2">
      <c r="A51" s="2" t="s">
        <v>351</v>
      </c>
      <c r="B51" s="37" t="s">
        <v>213</v>
      </c>
      <c r="C51" s="89">
        <v>5173548</v>
      </c>
      <c r="D51" s="37" t="s">
        <v>213</v>
      </c>
      <c r="E51" s="38">
        <v>8068682</v>
      </c>
      <c r="F51" s="37" t="s">
        <v>213</v>
      </c>
      <c r="G51" s="38">
        <v>6051958</v>
      </c>
      <c r="H51" s="37" t="s">
        <v>213</v>
      </c>
      <c r="I51" s="10">
        <v>55.96</v>
      </c>
      <c r="J51" s="10">
        <v>-25</v>
      </c>
      <c r="K51" s="9" t="str">
        <f t="shared" si="0"/>
        <v>Yes</v>
      </c>
    </row>
    <row r="52" spans="1:11" x14ac:dyDescent="0.2">
      <c r="A52" s="2" t="s">
        <v>352</v>
      </c>
      <c r="B52" s="37" t="s">
        <v>213</v>
      </c>
      <c r="C52" s="90">
        <v>93.301424863999998</v>
      </c>
      <c r="D52" s="9" t="str">
        <f t="shared" ref="D52:D54" si="6">IF($B52="N/A","N/A",IF(C52&gt;15,"No",IF(C52&lt;-15,"No","Yes")))</f>
        <v>N/A</v>
      </c>
      <c r="E52" s="8">
        <v>96.393066426000004</v>
      </c>
      <c r="F52" s="9" t="str">
        <f t="shared" ref="F52:F54" si="7">IF($B52="N/A","N/A",IF(E52&gt;15,"No",IF(E52&lt;-15,"No","Yes")))</f>
        <v>N/A</v>
      </c>
      <c r="G52" s="8">
        <v>96.888973782999997</v>
      </c>
      <c r="H52" s="9" t="str">
        <f t="shared" ref="H52:H54" si="8">IF($B52="N/A","N/A",IF(G52&gt;15,"No",IF(G52&lt;-15,"No","Yes")))</f>
        <v>N/A</v>
      </c>
      <c r="I52" s="10">
        <v>3.3140000000000001</v>
      </c>
      <c r="J52" s="10">
        <v>0.51449999999999996</v>
      </c>
      <c r="K52" s="9" t="str">
        <f t="shared" si="0"/>
        <v>Yes</v>
      </c>
    </row>
    <row r="53" spans="1:11" x14ac:dyDescent="0.2">
      <c r="A53" s="2" t="s">
        <v>353</v>
      </c>
      <c r="B53" s="37" t="s">
        <v>213</v>
      </c>
      <c r="C53" s="90">
        <v>0.41650333579999999</v>
      </c>
      <c r="D53" s="9" t="str">
        <f t="shared" si="6"/>
        <v>N/A</v>
      </c>
      <c r="E53" s="8">
        <v>0</v>
      </c>
      <c r="F53" s="9" t="str">
        <f t="shared" si="7"/>
        <v>N/A</v>
      </c>
      <c r="G53" s="8">
        <v>0</v>
      </c>
      <c r="H53" s="9" t="str">
        <f t="shared" si="8"/>
        <v>N/A</v>
      </c>
      <c r="I53" s="10">
        <v>-100</v>
      </c>
      <c r="J53" s="10" t="s">
        <v>1747</v>
      </c>
      <c r="K53" s="9" t="str">
        <f t="shared" si="0"/>
        <v>N/A</v>
      </c>
    </row>
    <row r="54" spans="1:11" x14ac:dyDescent="0.2">
      <c r="A54" s="2" t="s">
        <v>354</v>
      </c>
      <c r="B54" s="37" t="s">
        <v>213</v>
      </c>
      <c r="C54" s="90" t="s">
        <v>213</v>
      </c>
      <c r="D54" s="9" t="str">
        <f t="shared" si="6"/>
        <v>N/A</v>
      </c>
      <c r="E54" s="8">
        <v>3.6058677240999999</v>
      </c>
      <c r="F54" s="9" t="str">
        <f t="shared" si="7"/>
        <v>N/A</v>
      </c>
      <c r="G54" s="8">
        <v>3.0971133640000001</v>
      </c>
      <c r="H54" s="9" t="str">
        <f t="shared" si="8"/>
        <v>N/A</v>
      </c>
      <c r="I54" s="10" t="s">
        <v>213</v>
      </c>
      <c r="J54" s="10">
        <v>-14.1</v>
      </c>
      <c r="K54" s="9" t="str">
        <f t="shared" si="0"/>
        <v>Yes</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1125080</v>
      </c>
      <c r="D6" s="9" t="str">
        <f>IF($B6="N/A","N/A",IF(C6&gt;15,"No",IF(C6&lt;-15,"No","Yes")))</f>
        <v>N/A</v>
      </c>
      <c r="E6" s="38">
        <v>1327817</v>
      </c>
      <c r="F6" s="9" t="str">
        <f>IF($B6="N/A","N/A",IF(E6&gt;15,"No",IF(E6&lt;-15,"No","Yes")))</f>
        <v>N/A</v>
      </c>
      <c r="G6" s="38">
        <v>1317755</v>
      </c>
      <c r="H6" s="9" t="str">
        <f>IF($B6="N/A","N/A",IF(G6&gt;15,"No",IF(G6&lt;-15,"No","Yes")))</f>
        <v>N/A</v>
      </c>
      <c r="I6" s="10">
        <v>18.02</v>
      </c>
      <c r="J6" s="10">
        <v>-0.75800000000000001</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10.351886088000001</v>
      </c>
      <c r="D9" s="9" t="str">
        <f t="shared" ref="D9:D15" si="1">IF($B9="N/A","N/A",IF(C9&gt;15,"No",IF(C9&lt;-15,"No","Yes")))</f>
        <v>N/A</v>
      </c>
      <c r="E9" s="8">
        <v>7.1372787063000001</v>
      </c>
      <c r="F9" s="9" t="str">
        <f t="shared" ref="F9:F15" si="2">IF($B9="N/A","N/A",IF(E9&gt;15,"No",IF(E9&lt;-15,"No","Yes")))</f>
        <v>N/A</v>
      </c>
      <c r="G9" s="8">
        <v>7.2539280821999998</v>
      </c>
      <c r="H9" s="9" t="str">
        <f t="shared" ref="H9:H15" si="3">IF($B9="N/A","N/A",IF(G9&gt;15,"No",IF(G9&lt;-15,"No","Yes")))</f>
        <v>N/A</v>
      </c>
      <c r="I9" s="10">
        <v>-31.1</v>
      </c>
      <c r="J9" s="10">
        <v>1.6339999999999999</v>
      </c>
      <c r="K9" s="9" t="str">
        <f t="shared" si="0"/>
        <v>Yes</v>
      </c>
    </row>
    <row r="10" spans="1:11" x14ac:dyDescent="0.2">
      <c r="A10" s="91" t="s">
        <v>36</v>
      </c>
      <c r="B10" s="37" t="s">
        <v>213</v>
      </c>
      <c r="C10" s="90">
        <v>10.203098659</v>
      </c>
      <c r="D10" s="9" t="str">
        <f t="shared" si="1"/>
        <v>N/A</v>
      </c>
      <c r="E10" s="8">
        <v>10.531977313000001</v>
      </c>
      <c r="F10" s="9" t="str">
        <f t="shared" si="2"/>
        <v>N/A</v>
      </c>
      <c r="G10" s="8">
        <v>10.22618112</v>
      </c>
      <c r="H10" s="9" t="str">
        <f t="shared" si="3"/>
        <v>N/A</v>
      </c>
      <c r="I10" s="10">
        <v>3.2229999999999999</v>
      </c>
      <c r="J10" s="10">
        <v>-2.9</v>
      </c>
      <c r="K10" s="9" t="str">
        <f t="shared" si="0"/>
        <v>Yes</v>
      </c>
    </row>
    <row r="11" spans="1:11" x14ac:dyDescent="0.2">
      <c r="A11" s="91" t="s">
        <v>37</v>
      </c>
      <c r="B11" s="37" t="s">
        <v>213</v>
      </c>
      <c r="C11" s="90">
        <v>57.048820624999998</v>
      </c>
      <c r="D11" s="9" t="str">
        <f t="shared" si="1"/>
        <v>N/A</v>
      </c>
      <c r="E11" s="8">
        <v>55.12360339</v>
      </c>
      <c r="F11" s="9" t="str">
        <f t="shared" si="2"/>
        <v>N/A</v>
      </c>
      <c r="G11" s="8">
        <v>48.858221049999997</v>
      </c>
      <c r="H11" s="9" t="str">
        <f t="shared" si="3"/>
        <v>N/A</v>
      </c>
      <c r="I11" s="10">
        <v>-3.37</v>
      </c>
      <c r="J11" s="10">
        <v>-11.4</v>
      </c>
      <c r="K11" s="9" t="str">
        <f t="shared" si="0"/>
        <v>Yes</v>
      </c>
    </row>
    <row r="12" spans="1:11" x14ac:dyDescent="0.2">
      <c r="A12" s="91" t="s">
        <v>38</v>
      </c>
      <c r="B12" s="37" t="s">
        <v>213</v>
      </c>
      <c r="C12" s="90">
        <v>6.2773625618000004</v>
      </c>
      <c r="D12" s="9" t="str">
        <f t="shared" si="1"/>
        <v>N/A</v>
      </c>
      <c r="E12" s="8">
        <v>4.2495152728000001</v>
      </c>
      <c r="F12" s="9" t="str">
        <f t="shared" si="2"/>
        <v>N/A</v>
      </c>
      <c r="G12" s="8">
        <v>4.4149928163999999</v>
      </c>
      <c r="H12" s="9" t="str">
        <f t="shared" si="3"/>
        <v>N/A</v>
      </c>
      <c r="I12" s="10">
        <v>-32.299999999999997</v>
      </c>
      <c r="J12" s="10">
        <v>3.8940000000000001</v>
      </c>
      <c r="K12" s="9" t="str">
        <f t="shared" si="0"/>
        <v>Yes</v>
      </c>
    </row>
    <row r="13" spans="1:11" x14ac:dyDescent="0.2">
      <c r="A13" s="91" t="s">
        <v>866</v>
      </c>
      <c r="B13" s="37" t="s">
        <v>213</v>
      </c>
      <c r="C13" s="90">
        <v>65.401867359999997</v>
      </c>
      <c r="D13" s="9" t="str">
        <f t="shared" si="1"/>
        <v>N/A</v>
      </c>
      <c r="E13" s="8">
        <v>64.966086243999996</v>
      </c>
      <c r="F13" s="9" t="str">
        <f t="shared" si="2"/>
        <v>N/A</v>
      </c>
      <c r="G13" s="8">
        <v>59.014096117000001</v>
      </c>
      <c r="H13" s="9" t="str">
        <f t="shared" si="3"/>
        <v>N/A</v>
      </c>
      <c r="I13" s="10">
        <v>-0.66600000000000004</v>
      </c>
      <c r="J13" s="10">
        <v>-9.16</v>
      </c>
      <c r="K13" s="9" t="str">
        <f t="shared" si="0"/>
        <v>Yes</v>
      </c>
    </row>
    <row r="14" spans="1:11" x14ac:dyDescent="0.2">
      <c r="A14" s="91" t="s">
        <v>867</v>
      </c>
      <c r="B14" s="37" t="s">
        <v>213</v>
      </c>
      <c r="C14" s="90">
        <v>60.906260437999997</v>
      </c>
      <c r="D14" s="9" t="str">
        <f t="shared" si="1"/>
        <v>N/A</v>
      </c>
      <c r="E14" s="8">
        <v>58.597434808000003</v>
      </c>
      <c r="F14" s="9" t="str">
        <f t="shared" si="2"/>
        <v>N/A</v>
      </c>
      <c r="G14" s="8">
        <v>56.716831683000002</v>
      </c>
      <c r="H14" s="9" t="str">
        <f t="shared" si="3"/>
        <v>N/A</v>
      </c>
      <c r="I14" s="10">
        <v>-3.79</v>
      </c>
      <c r="J14" s="10">
        <v>-3.21</v>
      </c>
      <c r="K14" s="9" t="str">
        <f t="shared" si="0"/>
        <v>Yes</v>
      </c>
    </row>
    <row r="15" spans="1:11" x14ac:dyDescent="0.2">
      <c r="A15" s="91" t="s">
        <v>161</v>
      </c>
      <c r="B15" s="37" t="s">
        <v>213</v>
      </c>
      <c r="C15" s="90">
        <v>28.496195826000001</v>
      </c>
      <c r="D15" s="9" t="str">
        <f t="shared" si="1"/>
        <v>N/A</v>
      </c>
      <c r="E15" s="8">
        <v>32.717535624</v>
      </c>
      <c r="F15" s="9" t="str">
        <f t="shared" si="2"/>
        <v>N/A</v>
      </c>
      <c r="G15" s="8">
        <v>29.513073371000001</v>
      </c>
      <c r="H15" s="9" t="str">
        <f t="shared" si="3"/>
        <v>N/A</v>
      </c>
      <c r="I15" s="10">
        <v>14.81</v>
      </c>
      <c r="J15" s="10">
        <v>-9.7899999999999991</v>
      </c>
      <c r="K15" s="9" t="str">
        <f t="shared" si="0"/>
        <v>Yes</v>
      </c>
    </row>
    <row r="16" spans="1:11" x14ac:dyDescent="0.2">
      <c r="A16" s="91" t="s">
        <v>162</v>
      </c>
      <c r="B16" s="37" t="s">
        <v>246</v>
      </c>
      <c r="C16" s="90">
        <v>86.573665872999996</v>
      </c>
      <c r="D16" s="9" t="str">
        <f>IF($B16="N/A","N/A",IF(C16&gt;95,"Yes","No"))</f>
        <v>No</v>
      </c>
      <c r="E16" s="8">
        <v>92.285081453000004</v>
      </c>
      <c r="F16" s="9" t="str">
        <f>IF($B16="N/A","N/A",IF(E16&gt;95,"Yes","No"))</f>
        <v>No</v>
      </c>
      <c r="G16" s="8">
        <v>93.055917070999996</v>
      </c>
      <c r="H16" s="9" t="str">
        <f>IF($B16="N/A","N/A",IF(G16&gt;95,"Yes","No"))</f>
        <v>No</v>
      </c>
      <c r="I16" s="10">
        <v>6.5970000000000004</v>
      </c>
      <c r="J16" s="10">
        <v>0.83530000000000004</v>
      </c>
      <c r="K16" s="9" t="str">
        <f t="shared" ref="K16:K26" si="4">IF(J16="Div by 0", "N/A", IF(J16="N/A","N/A", IF(J16&gt;30, "No", IF(J16&lt;-30, "No", "Yes"))))</f>
        <v>Yes</v>
      </c>
    </row>
    <row r="17" spans="1:11" x14ac:dyDescent="0.2">
      <c r="A17" s="91" t="s">
        <v>868</v>
      </c>
      <c r="B17" s="62" t="s">
        <v>247</v>
      </c>
      <c r="C17" s="90">
        <v>62.975788387999998</v>
      </c>
      <c r="D17" s="9" t="str">
        <f>IF($B17="N/A","N/A",IF(C17&gt;90,"No",IF(C17&lt;50,"No","Yes")))</f>
        <v>Yes</v>
      </c>
      <c r="E17" s="8">
        <v>74.202921035000003</v>
      </c>
      <c r="F17" s="9" t="str">
        <f>IF($B17="N/A","N/A",IF(E17&gt;90,"No",IF(E17&lt;50,"No","Yes")))</f>
        <v>Yes</v>
      </c>
      <c r="G17" s="8">
        <v>74.397365215999997</v>
      </c>
      <c r="H17" s="9" t="str">
        <f>IF($B17="N/A","N/A",IF(G17&gt;90,"No",IF(G17&lt;50,"No","Yes")))</f>
        <v>Yes</v>
      </c>
      <c r="I17" s="10">
        <v>17.829999999999998</v>
      </c>
      <c r="J17" s="10">
        <v>0.26200000000000001</v>
      </c>
      <c r="K17" s="9" t="str">
        <f t="shared" si="4"/>
        <v>Yes</v>
      </c>
    </row>
    <row r="18" spans="1:11" x14ac:dyDescent="0.2">
      <c r="A18" s="91" t="s">
        <v>869</v>
      </c>
      <c r="B18" s="62" t="s">
        <v>224</v>
      </c>
      <c r="C18" s="90">
        <v>10.34779749</v>
      </c>
      <c r="D18" s="9" t="str">
        <f t="shared" ref="D18:D23" si="5">IF($B18="N/A","N/A",IF(C18&gt;5,"No",IF(C18&lt;=0,"No","Yes")))</f>
        <v>No</v>
      </c>
      <c r="E18" s="8">
        <v>8.5149534913</v>
      </c>
      <c r="F18" s="9" t="str">
        <f t="shared" ref="F18:F23" si="6">IF($B18="N/A","N/A",IF(E18&gt;5,"No",IF(E18&lt;=0,"No","Yes")))</f>
        <v>No</v>
      </c>
      <c r="G18" s="8">
        <v>9.6049720927000006</v>
      </c>
      <c r="H18" s="9" t="str">
        <f t="shared" ref="H18:H23" si="7">IF($B18="N/A","N/A",IF(G18&gt;5,"No",IF(G18&lt;=0,"No","Yes")))</f>
        <v>No</v>
      </c>
      <c r="I18" s="10">
        <v>-17.7</v>
      </c>
      <c r="J18" s="10">
        <v>12.8</v>
      </c>
      <c r="K18" s="9" t="str">
        <f t="shared" si="4"/>
        <v>Yes</v>
      </c>
    </row>
    <row r="19" spans="1:11" x14ac:dyDescent="0.2">
      <c r="A19" s="91" t="s">
        <v>870</v>
      </c>
      <c r="B19" s="62" t="s">
        <v>224</v>
      </c>
      <c r="C19" s="90">
        <v>3.0151633661999999</v>
      </c>
      <c r="D19" s="9" t="str">
        <f t="shared" si="5"/>
        <v>Yes</v>
      </c>
      <c r="E19" s="8">
        <v>2.1606140002999998</v>
      </c>
      <c r="F19" s="9" t="str">
        <f t="shared" si="6"/>
        <v>Yes</v>
      </c>
      <c r="G19" s="8">
        <v>2.0740577724999998</v>
      </c>
      <c r="H19" s="9" t="str">
        <f t="shared" si="7"/>
        <v>Yes</v>
      </c>
      <c r="I19" s="10">
        <v>-28.3</v>
      </c>
      <c r="J19" s="10">
        <v>-4.01</v>
      </c>
      <c r="K19" s="9" t="str">
        <f t="shared" si="4"/>
        <v>Yes</v>
      </c>
    </row>
    <row r="20" spans="1:11" x14ac:dyDescent="0.2">
      <c r="A20" s="91" t="s">
        <v>871</v>
      </c>
      <c r="B20" s="62" t="s">
        <v>224</v>
      </c>
      <c r="C20" s="90">
        <v>1.2088029300000001E-2</v>
      </c>
      <c r="D20" s="9" t="str">
        <f t="shared" si="5"/>
        <v>Yes</v>
      </c>
      <c r="E20" s="8">
        <v>8.2842739999999999E-4</v>
      </c>
      <c r="F20" s="9" t="str">
        <f t="shared" si="6"/>
        <v>Yes</v>
      </c>
      <c r="G20" s="8">
        <v>6.8297979999999996E-4</v>
      </c>
      <c r="H20" s="9" t="str">
        <f t="shared" si="7"/>
        <v>Yes</v>
      </c>
      <c r="I20" s="10">
        <v>-93.1</v>
      </c>
      <c r="J20" s="10">
        <v>-17.600000000000001</v>
      </c>
      <c r="K20" s="9" t="str">
        <f t="shared" si="4"/>
        <v>Yes</v>
      </c>
    </row>
    <row r="21" spans="1:11" x14ac:dyDescent="0.2">
      <c r="A21" s="91" t="s">
        <v>872</v>
      </c>
      <c r="B21" s="37" t="s">
        <v>213</v>
      </c>
      <c r="C21" s="90">
        <v>3.67973833E-2</v>
      </c>
      <c r="D21" s="9" t="str">
        <f t="shared" si="5"/>
        <v>N/A</v>
      </c>
      <c r="E21" s="8">
        <v>5.8667722999999998E-2</v>
      </c>
      <c r="F21" s="9" t="str">
        <f t="shared" si="6"/>
        <v>N/A</v>
      </c>
      <c r="G21" s="8">
        <v>7.4293021099999995E-2</v>
      </c>
      <c r="H21" s="9" t="str">
        <f t="shared" si="7"/>
        <v>N/A</v>
      </c>
      <c r="I21" s="10">
        <v>59.43</v>
      </c>
      <c r="J21" s="10">
        <v>26.63</v>
      </c>
      <c r="K21" s="9" t="str">
        <f t="shared" si="4"/>
        <v>Yes</v>
      </c>
    </row>
    <row r="22" spans="1:11" x14ac:dyDescent="0.2">
      <c r="A22" s="91" t="s">
        <v>1742</v>
      </c>
      <c r="B22" s="37" t="s">
        <v>213</v>
      </c>
      <c r="C22" s="90">
        <v>0.27624702239999999</v>
      </c>
      <c r="D22" s="9" t="str">
        <f t="shared" si="5"/>
        <v>N/A</v>
      </c>
      <c r="E22" s="8">
        <v>0</v>
      </c>
      <c r="F22" s="9" t="str">
        <f t="shared" si="6"/>
        <v>N/A</v>
      </c>
      <c r="G22" s="8">
        <v>0</v>
      </c>
      <c r="H22" s="9" t="str">
        <f t="shared" si="7"/>
        <v>N/A</v>
      </c>
      <c r="I22" s="10">
        <v>-100</v>
      </c>
      <c r="J22" s="10" t="s">
        <v>1747</v>
      </c>
      <c r="K22" s="9" t="str">
        <f t="shared" si="4"/>
        <v>N/A</v>
      </c>
    </row>
    <row r="23" spans="1:11" x14ac:dyDescent="0.2">
      <c r="A23" s="91" t="s">
        <v>873</v>
      </c>
      <c r="B23" s="37" t="s">
        <v>213</v>
      </c>
      <c r="C23" s="90">
        <v>0.1580332065</v>
      </c>
      <c r="D23" s="9" t="str">
        <f t="shared" si="5"/>
        <v>N/A</v>
      </c>
      <c r="E23" s="8">
        <v>0.17366851</v>
      </c>
      <c r="F23" s="9" t="str">
        <f t="shared" si="6"/>
        <v>N/A</v>
      </c>
      <c r="G23" s="8">
        <v>6.0405765899999998E-2</v>
      </c>
      <c r="H23" s="9" t="str">
        <f t="shared" si="7"/>
        <v>N/A</v>
      </c>
      <c r="I23" s="10">
        <v>9.8940000000000001</v>
      </c>
      <c r="J23" s="10">
        <v>-65.2</v>
      </c>
      <c r="K23" s="9" t="str">
        <f t="shared" si="4"/>
        <v>No</v>
      </c>
    </row>
    <row r="24" spans="1:11" x14ac:dyDescent="0.2">
      <c r="A24" s="91" t="s">
        <v>874</v>
      </c>
      <c r="B24" s="37" t="s">
        <v>232</v>
      </c>
      <c r="C24" s="90">
        <v>2.0084793969999999</v>
      </c>
      <c r="D24" s="9" t="str">
        <f>IF($B24="N/A","N/A",IF(C24&gt;10,"No",IF(C24&lt;1,"No","Yes")))</f>
        <v>Yes</v>
      </c>
      <c r="E24" s="8">
        <v>1.5940449624999999</v>
      </c>
      <c r="F24" s="9" t="str">
        <f>IF($B24="N/A","N/A",IF(E24&gt;10,"No",IF(E24&lt;1,"No","Yes")))</f>
        <v>Yes</v>
      </c>
      <c r="G24" s="8">
        <v>1.6776259623000001</v>
      </c>
      <c r="H24" s="9" t="str">
        <f>IF($B24="N/A","N/A",IF(G24&gt;10,"No",IF(G24&lt;1,"No","Yes")))</f>
        <v>Yes</v>
      </c>
      <c r="I24" s="10">
        <v>-20.6</v>
      </c>
      <c r="J24" s="10">
        <v>5.2430000000000003</v>
      </c>
      <c r="K24" s="9" t="str">
        <f t="shared" si="4"/>
        <v>Yes</v>
      </c>
    </row>
    <row r="25" spans="1:11" x14ac:dyDescent="0.2">
      <c r="A25" s="91" t="s">
        <v>875</v>
      </c>
      <c r="B25" s="94" t="s">
        <v>239</v>
      </c>
      <c r="C25" s="90">
        <v>2.8884168237000001</v>
      </c>
      <c r="D25" s="9" t="str">
        <f>IF($B25="N/A","N/A",IF(C25&gt;10,"No",IF(C25&lt;=0,"No","Yes")))</f>
        <v>Yes</v>
      </c>
      <c r="E25" s="8">
        <v>1.9356583023</v>
      </c>
      <c r="F25" s="9" t="str">
        <f>IF($B25="N/A","N/A",IF(E25&gt;10,"No",IF(E25&lt;=0,"No","Yes")))</f>
        <v>Yes</v>
      </c>
      <c r="G25" s="8">
        <v>1.8706056892</v>
      </c>
      <c r="H25" s="9" t="str">
        <f>IF($B25="N/A","N/A",IF(G25&gt;10,"No",IF(G25&lt;=0,"No","Yes")))</f>
        <v>Yes</v>
      </c>
      <c r="I25" s="10">
        <v>-33</v>
      </c>
      <c r="J25" s="10">
        <v>-3.36</v>
      </c>
      <c r="K25" s="9" t="str">
        <f t="shared" si="4"/>
        <v>Yes</v>
      </c>
    </row>
    <row r="26" spans="1:11" x14ac:dyDescent="0.2">
      <c r="A26" s="91" t="s">
        <v>876</v>
      </c>
      <c r="B26" s="62" t="s">
        <v>248</v>
      </c>
      <c r="C26" s="90">
        <v>13.426334127000001</v>
      </c>
      <c r="D26" s="9" t="str">
        <f>IF($B26="N/A","N/A",IF(C26&gt;=5,"No",IF(C26&lt;0,"No","Yes")))</f>
        <v>No</v>
      </c>
      <c r="E26" s="8">
        <v>7.7149185467999999</v>
      </c>
      <c r="F26" s="9" t="str">
        <f>IF($B26="N/A","N/A",IF(E26&gt;=5,"No",IF(E26&lt;0,"No","Yes")))</f>
        <v>No</v>
      </c>
      <c r="G26" s="8">
        <v>6.9440829289000003</v>
      </c>
      <c r="H26" s="9" t="str">
        <f>IF($B26="N/A","N/A",IF(G26&gt;=5,"No",IF(G26&lt;0,"No","Yes")))</f>
        <v>No</v>
      </c>
      <c r="I26" s="10">
        <v>-42.5</v>
      </c>
      <c r="J26" s="10">
        <v>-9.99</v>
      </c>
      <c r="K26" s="9" t="str">
        <f t="shared" si="4"/>
        <v>Yes</v>
      </c>
    </row>
    <row r="27" spans="1:11" x14ac:dyDescent="0.2">
      <c r="A27" s="91" t="s">
        <v>14</v>
      </c>
      <c r="B27" s="62" t="s">
        <v>249</v>
      </c>
      <c r="C27" s="90">
        <v>5.0663064000000001E-2</v>
      </c>
      <c r="D27" s="9" t="str">
        <f>IF($B27="N/A","N/A",IF(C27&gt;15,"No",IF(C27&lt;=0,"No","Yes")))</f>
        <v>Yes</v>
      </c>
      <c r="E27" s="8">
        <v>2.4777510799999999E-2</v>
      </c>
      <c r="F27" s="9" t="str">
        <f>IF($B27="N/A","N/A",IF(E27&gt;15,"No",IF(E27&lt;=0,"No","Yes")))</f>
        <v>Yes</v>
      </c>
      <c r="G27" s="8">
        <v>2.14759193E-2</v>
      </c>
      <c r="H27" s="9" t="str">
        <f>IF($B27="N/A","N/A",IF(G27&gt;15,"No",IF(G27&lt;=0,"No","Yes")))</f>
        <v>Yes</v>
      </c>
      <c r="I27" s="10">
        <v>-51.1</v>
      </c>
      <c r="J27" s="10">
        <v>-13.3</v>
      </c>
      <c r="K27" s="9" t="str">
        <f>IF(J27="Div by 0", "N/A", IF(J27="N/A","N/A", IF(J27&gt;30, "No", IF(J27&lt;-30, "No", "Yes"))))</f>
        <v>Yes</v>
      </c>
    </row>
    <row r="28" spans="1:11" x14ac:dyDescent="0.2">
      <c r="A28" s="91" t="s">
        <v>877</v>
      </c>
      <c r="B28" s="37" t="s">
        <v>213</v>
      </c>
      <c r="C28" s="93">
        <v>96.592982456000001</v>
      </c>
      <c r="D28" s="9" t="str">
        <f>IF($B28="N/A","N/A",IF(C28&gt;15,"No",IF(C28&lt;-15,"No","Yes")))</f>
        <v>N/A</v>
      </c>
      <c r="E28" s="39">
        <v>86.316109421999997</v>
      </c>
      <c r="F28" s="9" t="str">
        <f>IF($B28="N/A","N/A",IF(E28&gt;15,"No",IF(E28&lt;-15,"No","Yes")))</f>
        <v>N/A</v>
      </c>
      <c r="G28" s="39">
        <v>61.971731449000004</v>
      </c>
      <c r="H28" s="9" t="str">
        <f>IF($B28="N/A","N/A",IF(G28&gt;15,"No",IF(G28&lt;-15,"No","Yes")))</f>
        <v>N/A</v>
      </c>
      <c r="I28" s="10">
        <v>-10.6</v>
      </c>
      <c r="J28" s="10">
        <v>-28.2</v>
      </c>
      <c r="K28" s="9" t="str">
        <f>IF(J28="Div by 0", "N/A", IF(J28="N/A","N/A", IF(J28&gt;30, "No", IF(J28&lt;-30, "No", "Yes"))))</f>
        <v>Yes</v>
      </c>
    </row>
    <row r="29" spans="1:11" x14ac:dyDescent="0.2">
      <c r="A29" s="91" t="s">
        <v>378</v>
      </c>
      <c r="B29" s="37" t="s">
        <v>250</v>
      </c>
      <c r="C29" s="90">
        <v>5.2536708500999998</v>
      </c>
      <c r="D29" s="9" t="str">
        <f>IF($B29="N/A","N/A",IF(C29&gt;35,"No",IF(C29&lt;10,"No","Yes")))</f>
        <v>No</v>
      </c>
      <c r="E29" s="8">
        <v>3.3033166467999999</v>
      </c>
      <c r="F29" s="9" t="str">
        <f>IF($B29="N/A","N/A",IF(E29&gt;35,"No",IF(E29&lt;10,"No","Yes")))</f>
        <v>No</v>
      </c>
      <c r="G29" s="8">
        <v>3.5304741776999999</v>
      </c>
      <c r="H29" s="9" t="str">
        <f>IF($B29="N/A","N/A",IF(G29&gt;35,"No",IF(G29&lt;10,"No","Yes")))</f>
        <v>No</v>
      </c>
      <c r="I29" s="10">
        <v>-37.1</v>
      </c>
      <c r="J29" s="10">
        <v>6.8769999999999998</v>
      </c>
      <c r="K29" s="9" t="str">
        <f t="shared" ref="K29:K54" si="8">IF(J29="Div by 0", "N/A", IF(J29="N/A","N/A", IF(J29&gt;30, "No", IF(J29&lt;-30, "No", "Yes"))))</f>
        <v>Yes</v>
      </c>
    </row>
    <row r="30" spans="1:11" x14ac:dyDescent="0.2">
      <c r="A30" s="91" t="s">
        <v>379</v>
      </c>
      <c r="B30" s="37" t="s">
        <v>251</v>
      </c>
      <c r="C30" s="90">
        <v>51.296530025000003</v>
      </c>
      <c r="D30" s="9" t="str">
        <f>IF($B30="N/A","N/A",IF(C30&gt;20,"No",IF(C30&lt;2,"No","Yes")))</f>
        <v>No</v>
      </c>
      <c r="E30" s="8">
        <v>66.239700200000001</v>
      </c>
      <c r="F30" s="9" t="str">
        <f>IF($B30="N/A","N/A",IF(E30&gt;20,"No",IF(E30&lt;2,"No","Yes")))</f>
        <v>No</v>
      </c>
      <c r="G30" s="8">
        <v>65.766929360999995</v>
      </c>
      <c r="H30" s="9" t="str">
        <f>IF($B30="N/A","N/A",IF(G30&gt;20,"No",IF(G30&lt;2,"No","Yes")))</f>
        <v>No</v>
      </c>
      <c r="I30" s="10">
        <v>29.13</v>
      </c>
      <c r="J30" s="10">
        <v>-0.71399999999999997</v>
      </c>
      <c r="K30" s="9" t="str">
        <f t="shared" si="8"/>
        <v>Yes</v>
      </c>
    </row>
    <row r="31" spans="1:11" x14ac:dyDescent="0.2">
      <c r="A31" s="91" t="s">
        <v>380</v>
      </c>
      <c r="B31" s="37" t="s">
        <v>252</v>
      </c>
      <c r="C31" s="90">
        <v>6.1684502400000001E-2</v>
      </c>
      <c r="D31" s="9" t="str">
        <f>IF($B31="N/A","N/A",IF(C31&gt;8,"No",IF(C31&lt;0.5,"No","Yes")))</f>
        <v>No</v>
      </c>
      <c r="E31" s="8">
        <v>6.5521077000000004E-3</v>
      </c>
      <c r="F31" s="9" t="str">
        <f>IF($B31="N/A","N/A",IF(E31&gt;8,"No",IF(E31&lt;0.5,"No","Yes")))</f>
        <v>No</v>
      </c>
      <c r="G31" s="8">
        <v>6.2227044999999996E-3</v>
      </c>
      <c r="H31" s="9" t="str">
        <f>IF($B31="N/A","N/A",IF(G31&gt;8,"No",IF(G31&lt;0.5,"No","Yes")))</f>
        <v>No</v>
      </c>
      <c r="I31" s="10">
        <v>-89.4</v>
      </c>
      <c r="J31" s="10">
        <v>-5.03</v>
      </c>
      <c r="K31" s="9" t="str">
        <f t="shared" si="8"/>
        <v>Yes</v>
      </c>
    </row>
    <row r="32" spans="1:11" x14ac:dyDescent="0.2">
      <c r="A32" s="91" t="s">
        <v>381</v>
      </c>
      <c r="B32" s="37" t="s">
        <v>253</v>
      </c>
      <c r="C32" s="90">
        <v>1.1072101539000001</v>
      </c>
      <c r="D32" s="9" t="str">
        <f>IF($B32="N/A","N/A",IF(C32&gt;25,"No",IF(C32&lt;3,"No","Yes")))</f>
        <v>No</v>
      </c>
      <c r="E32" s="8">
        <v>0.77013624619999999</v>
      </c>
      <c r="F32" s="9" t="str">
        <f>IF($B32="N/A","N/A",IF(E32&gt;25,"No",IF(E32&lt;3,"No","Yes")))</f>
        <v>No</v>
      </c>
      <c r="G32" s="8">
        <v>0.86897792080000003</v>
      </c>
      <c r="H32" s="9" t="str">
        <f>IF($B32="N/A","N/A",IF(G32&gt;25,"No",IF(G32&lt;3,"No","Yes")))</f>
        <v>No</v>
      </c>
      <c r="I32" s="10">
        <v>-30.4</v>
      </c>
      <c r="J32" s="10">
        <v>12.83</v>
      </c>
      <c r="K32" s="9" t="str">
        <f t="shared" si="8"/>
        <v>Yes</v>
      </c>
    </row>
    <row r="33" spans="1:11" x14ac:dyDescent="0.2">
      <c r="A33" s="91" t="s">
        <v>382</v>
      </c>
      <c r="B33" s="37" t="s">
        <v>254</v>
      </c>
      <c r="C33" s="90">
        <v>6.9996800227999998</v>
      </c>
      <c r="D33" s="9" t="str">
        <f>IF($B33="N/A","N/A",IF(C33&gt;25,"No",IF(C33&lt;2,"No","Yes")))</f>
        <v>Yes</v>
      </c>
      <c r="E33" s="8">
        <v>7.2454261393000001</v>
      </c>
      <c r="F33" s="9" t="str">
        <f>IF($B33="N/A","N/A",IF(E33&gt;25,"No",IF(E33&lt;2,"No","Yes")))</f>
        <v>Yes</v>
      </c>
      <c r="G33" s="8">
        <v>6.9162325318000004</v>
      </c>
      <c r="H33" s="9" t="str">
        <f>IF($B33="N/A","N/A",IF(G33&gt;25,"No",IF(G33&lt;2,"No","Yes")))</f>
        <v>Yes</v>
      </c>
      <c r="I33" s="10">
        <v>3.5110000000000001</v>
      </c>
      <c r="J33" s="10">
        <v>-4.54</v>
      </c>
      <c r="K33" s="9" t="str">
        <f t="shared" si="8"/>
        <v>Yes</v>
      </c>
    </row>
    <row r="34" spans="1:11" x14ac:dyDescent="0.2">
      <c r="A34" s="91" t="s">
        <v>383</v>
      </c>
      <c r="B34" s="37" t="s">
        <v>255</v>
      </c>
      <c r="C34" s="90">
        <v>7.9396131830999996</v>
      </c>
      <c r="D34" s="9" t="str">
        <f>IF($B34="N/A","N/A",IF(C34&gt;25,"No",IF(C34&lt;=0,"No","Yes")))</f>
        <v>Yes</v>
      </c>
      <c r="E34" s="8">
        <v>5.5811907816000002</v>
      </c>
      <c r="F34" s="9" t="str">
        <f>IF($B34="N/A","N/A",IF(E34&gt;25,"No",IF(E34&lt;=0,"No","Yes")))</f>
        <v>Yes</v>
      </c>
      <c r="G34" s="8">
        <v>6.2741556663000004</v>
      </c>
      <c r="H34" s="9" t="str">
        <f>IF($B34="N/A","N/A",IF(G34&gt;25,"No",IF(G34&lt;=0,"No","Yes")))</f>
        <v>Yes</v>
      </c>
      <c r="I34" s="10">
        <v>-29.7</v>
      </c>
      <c r="J34" s="10">
        <v>12.42</v>
      </c>
      <c r="K34" s="9" t="str">
        <f t="shared" si="8"/>
        <v>Yes</v>
      </c>
    </row>
    <row r="35" spans="1:11" x14ac:dyDescent="0.2">
      <c r="A35" s="91" t="s">
        <v>384</v>
      </c>
      <c r="B35" s="37" t="s">
        <v>256</v>
      </c>
      <c r="C35" s="90">
        <v>4.2484090019999998</v>
      </c>
      <c r="D35" s="9" t="str">
        <f>IF($B35="N/A","N/A",IF(C35&gt;20,"No",IF(C35&lt;4,"No","Yes")))</f>
        <v>Yes</v>
      </c>
      <c r="E35" s="8">
        <v>2.4053013329000001</v>
      </c>
      <c r="F35" s="9" t="str">
        <f>IF($B35="N/A","N/A",IF(E35&gt;20,"No",IF(E35&lt;4,"No","Yes")))</f>
        <v>No</v>
      </c>
      <c r="G35" s="8">
        <v>2.1885707130999998</v>
      </c>
      <c r="H35" s="9" t="str">
        <f>IF($B35="N/A","N/A",IF(G35&gt;20,"No",IF(G35&lt;4,"No","Yes")))</f>
        <v>No</v>
      </c>
      <c r="I35" s="10">
        <v>-43.4</v>
      </c>
      <c r="J35" s="10">
        <v>-9.01</v>
      </c>
      <c r="K35" s="9" t="str">
        <f t="shared" si="8"/>
        <v>Yes</v>
      </c>
    </row>
    <row r="36" spans="1:11" x14ac:dyDescent="0.2">
      <c r="A36" s="91" t="s">
        <v>385</v>
      </c>
      <c r="B36" s="37" t="s">
        <v>257</v>
      </c>
      <c r="C36" s="90">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91" t="s">
        <v>386</v>
      </c>
      <c r="B37" s="37" t="s">
        <v>258</v>
      </c>
      <c r="C37" s="90">
        <v>0.29082376360000001</v>
      </c>
      <c r="D37" s="9" t="str">
        <f>IF($B37="N/A","N/A",IF(C37&gt;=25,"No",IF(C37&lt;0,"No","Yes")))</f>
        <v>Yes</v>
      </c>
      <c r="E37" s="8">
        <v>0.21945795239999999</v>
      </c>
      <c r="F37" s="9" t="str">
        <f>IF($B37="N/A","N/A",IF(E37&gt;=25,"No",IF(E37&lt;0,"No","Yes")))</f>
        <v>Yes</v>
      </c>
      <c r="G37" s="8">
        <v>0.16528110309999999</v>
      </c>
      <c r="H37" s="9" t="str">
        <f>IF($B37="N/A","N/A",IF(G37&gt;=25,"No",IF(G37&lt;0,"No","Yes")))</f>
        <v>Yes</v>
      </c>
      <c r="I37" s="10">
        <v>-24.5</v>
      </c>
      <c r="J37" s="10">
        <v>-24.7</v>
      </c>
      <c r="K37" s="9" t="str">
        <f t="shared" si="8"/>
        <v>Yes</v>
      </c>
    </row>
    <row r="38" spans="1:11" x14ac:dyDescent="0.2">
      <c r="A38" s="91" t="s">
        <v>387</v>
      </c>
      <c r="B38" s="37" t="s">
        <v>221</v>
      </c>
      <c r="C38" s="90">
        <v>1.0985885447999999</v>
      </c>
      <c r="D38" s="9" t="str">
        <f>IF($B38="N/A","N/A",IF(C38&gt;3,"Yes","No"))</f>
        <v>No</v>
      </c>
      <c r="E38" s="8">
        <v>2.11625548E-2</v>
      </c>
      <c r="F38" s="9" t="str">
        <f>IF($B38="N/A","N/A",IF(E38&gt;3,"Yes","No"))</f>
        <v>No</v>
      </c>
      <c r="G38" s="8">
        <v>2.2083012400000001E-2</v>
      </c>
      <c r="H38" s="9" t="str">
        <f>IF($B38="N/A","N/A",IF(G38&gt;3,"Yes","No"))</f>
        <v>No</v>
      </c>
      <c r="I38" s="10">
        <v>-98.1</v>
      </c>
      <c r="J38" s="10">
        <v>4.3490000000000002</v>
      </c>
      <c r="K38" s="9" t="str">
        <f t="shared" si="8"/>
        <v>Yes</v>
      </c>
    </row>
    <row r="39" spans="1:11" x14ac:dyDescent="0.2">
      <c r="A39" s="91" t="s">
        <v>388</v>
      </c>
      <c r="B39" s="37" t="s">
        <v>220</v>
      </c>
      <c r="C39" s="90">
        <v>2.0234116685000001</v>
      </c>
      <c r="D39" s="9" t="str">
        <f>IF($B39="N/A","N/A",IF(C39&gt;1,"Yes","No"))</f>
        <v>Yes</v>
      </c>
      <c r="E39" s="8">
        <v>0.1503219194</v>
      </c>
      <c r="F39" s="9" t="str">
        <f>IF($B39="N/A","N/A",IF(E39&gt;1,"Yes","No"))</f>
        <v>No</v>
      </c>
      <c r="G39" s="8">
        <v>0.15670591270000001</v>
      </c>
      <c r="H39" s="9" t="str">
        <f>IF($B39="N/A","N/A",IF(G39&gt;1,"Yes","No"))</f>
        <v>No</v>
      </c>
      <c r="I39" s="10">
        <v>-92.6</v>
      </c>
      <c r="J39" s="10">
        <v>4.2469999999999999</v>
      </c>
      <c r="K39" s="9" t="str">
        <f t="shared" si="8"/>
        <v>Yes</v>
      </c>
    </row>
    <row r="40" spans="1:11" x14ac:dyDescent="0.2">
      <c r="A40" s="91" t="s">
        <v>389</v>
      </c>
      <c r="B40" s="37" t="s">
        <v>213</v>
      </c>
      <c r="C40" s="90">
        <v>1.5110036999999999E-3</v>
      </c>
      <c r="D40" s="9" t="str">
        <f>IF($B40="N/A","N/A",IF(C40&gt;15,"No",IF(C40&lt;-15,"No","Yes")))</f>
        <v>N/A</v>
      </c>
      <c r="E40" s="8">
        <v>8.2842739999999999E-4</v>
      </c>
      <c r="F40" s="9" t="str">
        <f>IF($B40="N/A","N/A",IF(E40&gt;15,"No",IF(E40&lt;-15,"No","Yes")))</f>
        <v>N/A</v>
      </c>
      <c r="G40" s="8">
        <v>8.3475300000000004E-4</v>
      </c>
      <c r="H40" s="9" t="str">
        <f>IF($B40="N/A","N/A",IF(G40&gt;15,"No",IF(G40&lt;-15,"No","Yes")))</f>
        <v>N/A</v>
      </c>
      <c r="I40" s="10">
        <v>-45.2</v>
      </c>
      <c r="J40" s="10">
        <v>0.76359999999999995</v>
      </c>
      <c r="K40" s="9" t="str">
        <f t="shared" si="8"/>
        <v>Yes</v>
      </c>
    </row>
    <row r="41" spans="1:11" x14ac:dyDescent="0.2">
      <c r="A41" s="91" t="s">
        <v>390</v>
      </c>
      <c r="B41" s="37" t="s">
        <v>213</v>
      </c>
      <c r="C41" s="90">
        <v>0</v>
      </c>
      <c r="D41" s="9" t="str">
        <f>IF($B41="N/A","N/A",IF(C41&gt;15,"No",IF(C41&lt;-15,"No","Yes")))</f>
        <v>N/A</v>
      </c>
      <c r="E41" s="8">
        <v>0</v>
      </c>
      <c r="F41" s="9" t="str">
        <f>IF($B41="N/A","N/A",IF(E41&gt;15,"No",IF(E41&lt;-15,"No","Yes")))</f>
        <v>N/A</v>
      </c>
      <c r="G41" s="8">
        <v>0</v>
      </c>
      <c r="H41" s="9" t="str">
        <f>IF($B41="N/A","N/A",IF(G41&gt;15,"No",IF(G41&lt;-15,"No","Yes")))</f>
        <v>N/A</v>
      </c>
      <c r="I41" s="10" t="s">
        <v>1747</v>
      </c>
      <c r="J41" s="10" t="s">
        <v>1747</v>
      </c>
      <c r="K41" s="9" t="str">
        <f t="shared" si="8"/>
        <v>N/A</v>
      </c>
    </row>
    <row r="42" spans="1:11" x14ac:dyDescent="0.2">
      <c r="A42" s="91" t="s">
        <v>391</v>
      </c>
      <c r="B42" s="37" t="s">
        <v>259</v>
      </c>
      <c r="C42" s="90">
        <v>0</v>
      </c>
      <c r="D42" s="9" t="str">
        <f>IF($B42="N/A","N/A",IF(C42&gt;0,"Yes","No"))</f>
        <v>No</v>
      </c>
      <c r="E42" s="8">
        <v>0</v>
      </c>
      <c r="F42" s="9" t="str">
        <f>IF($B42="N/A","N/A",IF(E42&gt;0,"Yes","No"))</f>
        <v>No</v>
      </c>
      <c r="G42" s="8">
        <v>0</v>
      </c>
      <c r="H42" s="9" t="str">
        <f>IF($B42="N/A","N/A",IF(G42&gt;0,"Yes","No"))</f>
        <v>No</v>
      </c>
      <c r="I42" s="10" t="s">
        <v>1747</v>
      </c>
      <c r="J42" s="10" t="s">
        <v>1747</v>
      </c>
      <c r="K42" s="9" t="str">
        <f t="shared" si="8"/>
        <v>N/A</v>
      </c>
    </row>
    <row r="43" spans="1:11" x14ac:dyDescent="0.2">
      <c r="A43" s="91" t="s">
        <v>392</v>
      </c>
      <c r="B43" s="37" t="s">
        <v>259</v>
      </c>
      <c r="C43" s="90">
        <v>1.1108543392000001</v>
      </c>
      <c r="D43" s="9" t="str">
        <f>IF($B43="N/A","N/A",IF(C43&gt;0,"Yes","No"))</f>
        <v>Yes</v>
      </c>
      <c r="E43" s="8">
        <v>1.4206023872</v>
      </c>
      <c r="F43" s="9" t="str">
        <f>IF($B43="N/A","N/A",IF(E43&gt;0,"Yes","No"))</f>
        <v>Yes</v>
      </c>
      <c r="G43" s="8">
        <v>1.7889516640000001</v>
      </c>
      <c r="H43" s="9" t="str">
        <f>IF($B43="N/A","N/A",IF(G43&gt;0,"Yes","No"))</f>
        <v>Yes</v>
      </c>
      <c r="I43" s="10">
        <v>27.88</v>
      </c>
      <c r="J43" s="10">
        <v>25.93</v>
      </c>
      <c r="K43" s="9" t="str">
        <f t="shared" si="8"/>
        <v>Yes</v>
      </c>
    </row>
    <row r="44" spans="1:11" x14ac:dyDescent="0.2">
      <c r="A44" s="91" t="s">
        <v>393</v>
      </c>
      <c r="B44" s="37" t="s">
        <v>259</v>
      </c>
      <c r="C44" s="90">
        <v>0</v>
      </c>
      <c r="D44" s="9" t="str">
        <f>IF($B44="N/A","N/A",IF(C44&gt;0,"Yes","No"))</f>
        <v>No</v>
      </c>
      <c r="E44" s="8">
        <v>3.765579E-4</v>
      </c>
      <c r="F44" s="9" t="str">
        <f>IF($B44="N/A","N/A",IF(E44&gt;0,"Yes","No"))</f>
        <v>Yes</v>
      </c>
      <c r="G44" s="8">
        <v>6.0709309999999999E-4</v>
      </c>
      <c r="H44" s="9" t="str">
        <f>IF($B44="N/A","N/A",IF(G44&gt;0,"Yes","No"))</f>
        <v>Yes</v>
      </c>
      <c r="I44" s="10" t="s">
        <v>1747</v>
      </c>
      <c r="J44" s="10">
        <v>61.22</v>
      </c>
      <c r="K44" s="9" t="str">
        <f t="shared" si="8"/>
        <v>No</v>
      </c>
    </row>
    <row r="45" spans="1:11" x14ac:dyDescent="0.2">
      <c r="A45" s="91" t="s">
        <v>394</v>
      </c>
      <c r="B45" s="37" t="s">
        <v>220</v>
      </c>
      <c r="C45" s="90">
        <v>7.4750239999999996E-2</v>
      </c>
      <c r="D45" s="9" t="str">
        <f>IF($B45="N/A","N/A",IF(C45&gt;1,"Yes","No"))</f>
        <v>No</v>
      </c>
      <c r="E45" s="8">
        <v>2.0409439000000001E-2</v>
      </c>
      <c r="F45" s="9" t="str">
        <f>IF($B45="N/A","N/A",IF(E45&gt;1,"Yes","No"))</f>
        <v>No</v>
      </c>
      <c r="G45" s="8">
        <v>1.03964698E-2</v>
      </c>
      <c r="H45" s="9" t="str">
        <f>IF($B45="N/A","N/A",IF(G45&gt;1,"Yes","No"))</f>
        <v>No</v>
      </c>
      <c r="I45" s="10">
        <v>-72.7</v>
      </c>
      <c r="J45" s="10">
        <v>-49.1</v>
      </c>
      <c r="K45" s="9" t="str">
        <f t="shared" si="8"/>
        <v>No</v>
      </c>
    </row>
    <row r="46" spans="1:11" x14ac:dyDescent="0.2">
      <c r="A46" s="91" t="s">
        <v>395</v>
      </c>
      <c r="B46" s="37" t="s">
        <v>259</v>
      </c>
      <c r="C46" s="90">
        <v>6.7550752000000002E-3</v>
      </c>
      <c r="D46" s="9" t="str">
        <f>IF($B46="N/A","N/A",IF(C46&gt;0,"Yes","No"))</f>
        <v>Yes</v>
      </c>
      <c r="E46" s="8">
        <v>9.0373899999999997E-4</v>
      </c>
      <c r="F46" s="9" t="str">
        <f>IF($B46="N/A","N/A",IF(E46&gt;0,"Yes","No"))</f>
        <v>Yes</v>
      </c>
      <c r="G46" s="8">
        <v>3.0354660000000001E-4</v>
      </c>
      <c r="H46" s="9" t="str">
        <f>IF($B46="N/A","N/A",IF(G46&gt;0,"Yes","No"))</f>
        <v>Yes</v>
      </c>
      <c r="I46" s="10">
        <v>-86.6</v>
      </c>
      <c r="J46" s="10">
        <v>-66.400000000000006</v>
      </c>
      <c r="K46" s="9" t="str">
        <f t="shared" si="8"/>
        <v>No</v>
      </c>
    </row>
    <row r="47" spans="1:11" x14ac:dyDescent="0.2">
      <c r="A47" s="91" t="s">
        <v>396</v>
      </c>
      <c r="B47" s="37" t="s">
        <v>213</v>
      </c>
      <c r="C47" s="90">
        <v>0</v>
      </c>
      <c r="D47" s="9" t="str">
        <f>IF($B47="N/A","N/A",IF(C47&gt;15,"No",IF(C47&lt;-15,"No","Yes")))</f>
        <v>N/A</v>
      </c>
      <c r="E47" s="8">
        <v>0</v>
      </c>
      <c r="F47" s="9" t="str">
        <f>IF($B47="N/A","N/A",IF(E47&gt;15,"No",IF(E47&lt;-15,"No","Yes")))</f>
        <v>N/A</v>
      </c>
      <c r="G47" s="8">
        <v>0</v>
      </c>
      <c r="H47" s="9" t="str">
        <f>IF($B47="N/A","N/A",IF(G47&gt;15,"No",IF(G47&lt;-15,"No","Yes")))</f>
        <v>N/A</v>
      </c>
      <c r="I47" s="10" t="s">
        <v>1747</v>
      </c>
      <c r="J47" s="10" t="s">
        <v>1747</v>
      </c>
      <c r="K47" s="9" t="str">
        <f t="shared" si="8"/>
        <v>N/A</v>
      </c>
    </row>
    <row r="48" spans="1:11" x14ac:dyDescent="0.2">
      <c r="A48" s="91" t="s">
        <v>397</v>
      </c>
      <c r="B48" s="37" t="s">
        <v>213</v>
      </c>
      <c r="C48" s="90">
        <v>2.4709353999999999E-2</v>
      </c>
      <c r="D48" s="9" t="str">
        <f>IF($B48="N/A","N/A",IF(C48&gt;15,"No",IF(C48&lt;-15,"No","Yes")))</f>
        <v>N/A</v>
      </c>
      <c r="E48" s="8">
        <v>1.1974541700000001E-2</v>
      </c>
      <c r="F48" s="9" t="str">
        <f>IF($B48="N/A","N/A",IF(E48&gt;15,"No",IF(E48&lt;-15,"No","Yes")))</f>
        <v>N/A</v>
      </c>
      <c r="G48" s="8">
        <v>1.38872552E-2</v>
      </c>
      <c r="H48" s="9" t="str">
        <f>IF($B48="N/A","N/A",IF(G48&gt;15,"No",IF(G48&lt;-15,"No","Yes")))</f>
        <v>N/A</v>
      </c>
      <c r="I48" s="10">
        <v>-51.5</v>
      </c>
      <c r="J48" s="10">
        <v>15.97</v>
      </c>
      <c r="K48" s="9" t="str">
        <f t="shared" si="8"/>
        <v>Yes</v>
      </c>
    </row>
    <row r="49" spans="1:11" x14ac:dyDescent="0.2">
      <c r="A49" s="91" t="s">
        <v>398</v>
      </c>
      <c r="B49" s="37" t="s">
        <v>213</v>
      </c>
      <c r="C49" s="90">
        <v>0.98917410319999999</v>
      </c>
      <c r="D49" s="9" t="str">
        <f>IF($B49="N/A","N/A",IF(C49&gt;15,"No",IF(C49&lt;-15,"No","Yes")))</f>
        <v>N/A</v>
      </c>
      <c r="E49" s="8">
        <v>1.0511237618</v>
      </c>
      <c r="F49" s="9" t="str">
        <f>IF($B49="N/A","N/A",IF(E49&gt;15,"No",IF(E49&lt;-15,"No","Yes")))</f>
        <v>N/A</v>
      </c>
      <c r="G49" s="8">
        <v>0.40219919479999999</v>
      </c>
      <c r="H49" s="9" t="str">
        <f>IF($B49="N/A","N/A",IF(G49&gt;15,"No",IF(G49&lt;-15,"No","Yes")))</f>
        <v>N/A</v>
      </c>
      <c r="I49" s="10">
        <v>6.2629999999999999</v>
      </c>
      <c r="J49" s="10">
        <v>-61.7</v>
      </c>
      <c r="K49" s="9" t="str">
        <f t="shared" si="8"/>
        <v>No</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0.86678280659999996</v>
      </c>
      <c r="D51" s="9" t="str">
        <f>IF($B51="N/A","N/A",IF(C51&gt;15,"No",IF(C51&lt;-15,"No","Yes")))</f>
        <v>N/A</v>
      </c>
      <c r="E51" s="8">
        <v>0.75221208949999996</v>
      </c>
      <c r="F51" s="9" t="str">
        <f>IF($B51="N/A","N/A",IF(E51&gt;15,"No",IF(E51&lt;-15,"No","Yes")))</f>
        <v>N/A</v>
      </c>
      <c r="G51" s="8">
        <v>0.82443246280000004</v>
      </c>
      <c r="H51" s="9" t="str">
        <f>IF($B51="N/A","N/A",IF(G51&gt;15,"No",IF(G51&lt;-15,"No","Yes")))</f>
        <v>N/A</v>
      </c>
      <c r="I51" s="10">
        <v>-13.2</v>
      </c>
      <c r="J51" s="10">
        <v>9.6010000000000009</v>
      </c>
      <c r="K51" s="9" t="str">
        <f t="shared" si="8"/>
        <v>Yes</v>
      </c>
    </row>
    <row r="52" spans="1:11" x14ac:dyDescent="0.2">
      <c r="A52" s="91" t="s">
        <v>401</v>
      </c>
      <c r="B52" s="37" t="s">
        <v>220</v>
      </c>
      <c r="C52" s="90">
        <v>11.559178014</v>
      </c>
      <c r="D52" s="9" t="str">
        <f>IF($B52="N/A","N/A",IF(C52&gt;1,"Yes","No"))</f>
        <v>Yes</v>
      </c>
      <c r="E52" s="8">
        <v>7.4434202905999998</v>
      </c>
      <c r="F52" s="9" t="str">
        <f>IF($B52="N/A","N/A",IF(E52&gt;1,"Yes","No"))</f>
        <v>Yes</v>
      </c>
      <c r="G52" s="8">
        <v>7.3283728765999996</v>
      </c>
      <c r="H52" s="9" t="str">
        <f>IF($B52="N/A","N/A",IF(G52&gt;1,"Yes","No"))</f>
        <v>Yes</v>
      </c>
      <c r="I52" s="10">
        <v>-35.6</v>
      </c>
      <c r="J52" s="10">
        <v>-1.55</v>
      </c>
      <c r="K52" s="9" t="str">
        <f t="shared" si="8"/>
        <v>Yes</v>
      </c>
    </row>
    <row r="53" spans="1:11" x14ac:dyDescent="0.2">
      <c r="A53" s="91" t="s">
        <v>402</v>
      </c>
      <c r="B53" s="37" t="s">
        <v>259</v>
      </c>
      <c r="C53" s="90">
        <v>5.0466633484000001</v>
      </c>
      <c r="D53" s="9" t="str">
        <f>IF($B53="N/A","N/A",IF(C53&gt;0,"Yes","No"))</f>
        <v>Yes</v>
      </c>
      <c r="E53" s="8">
        <v>3.3555828853</v>
      </c>
      <c r="F53" s="9" t="str">
        <f>IF($B53="N/A","N/A",IF(E53&gt;0,"Yes","No"))</f>
        <v>Yes</v>
      </c>
      <c r="G53" s="8">
        <v>3.7343815808</v>
      </c>
      <c r="H53" s="9" t="str">
        <f>IF($B53="N/A","N/A",IF(G53&gt;0,"Yes","No"))</f>
        <v>Yes</v>
      </c>
      <c r="I53" s="10">
        <v>-33.5</v>
      </c>
      <c r="J53" s="10">
        <v>11.29</v>
      </c>
      <c r="K53" s="9" t="str">
        <f t="shared" si="8"/>
        <v>Yes</v>
      </c>
    </row>
    <row r="54" spans="1:11" x14ac:dyDescent="0.2">
      <c r="A54" s="91" t="s">
        <v>403</v>
      </c>
      <c r="B54" s="37" t="s">
        <v>260</v>
      </c>
      <c r="C54" s="90">
        <v>0</v>
      </c>
      <c r="D54" s="9" t="str">
        <f>IF($B54="N/A","N/A",IF(C54&gt;=1,"No",IF(C54&lt;0,"No","Yes")))</f>
        <v>Yes</v>
      </c>
      <c r="E54" s="8">
        <v>0</v>
      </c>
      <c r="F54" s="9" t="str">
        <f>IF($B54="N/A","N/A",IF(E54&gt;=1,"No",IF(E54&lt;0,"No","Yes")))</f>
        <v>Yes</v>
      </c>
      <c r="G54" s="8">
        <v>0</v>
      </c>
      <c r="H54" s="9" t="str">
        <f>IF($B54="N/A","N/A",IF(G54&gt;=1,"No",IF(G54&lt;0,"No","Yes")))</f>
        <v>Yes</v>
      </c>
      <c r="I54" s="10" t="s">
        <v>1747</v>
      </c>
      <c r="J54" s="10" t="s">
        <v>1747</v>
      </c>
      <c r="K54" s="9" t="str">
        <f t="shared" si="8"/>
        <v>N/A</v>
      </c>
    </row>
    <row r="55" spans="1:11" x14ac:dyDescent="0.2">
      <c r="A55" s="91" t="s">
        <v>878</v>
      </c>
      <c r="B55" s="37" t="s">
        <v>213</v>
      </c>
      <c r="C55" s="93">
        <v>156.61436875999999</v>
      </c>
      <c r="D55" s="9" t="str">
        <f>IF($B55="N/A","N/A",IF(C55&gt;15,"No",IF(C55&lt;-15,"No","Yes")))</f>
        <v>N/A</v>
      </c>
      <c r="E55" s="39">
        <v>131.83310351</v>
      </c>
      <c r="F55" s="9" t="str">
        <f>IF($B55="N/A","N/A",IF(E55&gt;15,"No",IF(E55&lt;-15,"No","Yes")))</f>
        <v>N/A</v>
      </c>
      <c r="G55" s="39">
        <v>132.21661917</v>
      </c>
      <c r="H55" s="9" t="str">
        <f>IF($B55="N/A","N/A",IF(G55&gt;15,"No",IF(G55&lt;-15,"No","Yes")))</f>
        <v>N/A</v>
      </c>
      <c r="I55" s="10">
        <v>-15.8</v>
      </c>
      <c r="J55" s="10">
        <v>0.29089999999999999</v>
      </c>
      <c r="K55" s="9" t="str">
        <f t="shared" ref="K55:K74" si="9">IF(J55="Div by 0", "N/A", IF(J55="N/A","N/A", IF(J55&gt;30, "No", IF(J55&lt;-30, "No", "Yes"))))</f>
        <v>Yes</v>
      </c>
    </row>
    <row r="56" spans="1:11" x14ac:dyDescent="0.2">
      <c r="A56" s="91" t="s">
        <v>879</v>
      </c>
      <c r="B56" s="37" t="s">
        <v>261</v>
      </c>
      <c r="C56" s="93">
        <v>77.216451242000005</v>
      </c>
      <c r="D56" s="9" t="str">
        <f>IF($B56="N/A","N/A",IF(C56&gt;90,"No",IF(C56&lt;20,"No","Yes")))</f>
        <v>Yes</v>
      </c>
      <c r="E56" s="39">
        <v>77.667525420999993</v>
      </c>
      <c r="F56" s="9" t="str">
        <f>IF($B56="N/A","N/A",IF(E56&gt;90,"No",IF(E56&lt;20,"No","Yes")))</f>
        <v>Yes</v>
      </c>
      <c r="G56" s="39">
        <v>77.157062097999997</v>
      </c>
      <c r="H56" s="9" t="str">
        <f>IF($B56="N/A","N/A",IF(G56&gt;90,"No",IF(G56&lt;20,"No","Yes")))</f>
        <v>Yes</v>
      </c>
      <c r="I56" s="10">
        <v>0.58420000000000005</v>
      </c>
      <c r="J56" s="10">
        <v>-0.65700000000000003</v>
      </c>
      <c r="K56" s="9" t="str">
        <f t="shared" si="9"/>
        <v>Yes</v>
      </c>
    </row>
    <row r="57" spans="1:11" x14ac:dyDescent="0.2">
      <c r="A57" s="91" t="s">
        <v>880</v>
      </c>
      <c r="B57" s="37" t="s">
        <v>262</v>
      </c>
      <c r="C57" s="93">
        <v>46.813817409000002</v>
      </c>
      <c r="D57" s="9" t="str">
        <f>IF($B57="N/A","N/A",IF(C57&gt;60,"No",IF(C57&lt;10,"No","Yes")))</f>
        <v>Yes</v>
      </c>
      <c r="E57" s="39">
        <v>46.737862432999997</v>
      </c>
      <c r="F57" s="9" t="str">
        <f>IF($B57="N/A","N/A",IF(E57&gt;60,"No",IF(E57&lt;10,"No","Yes")))</f>
        <v>Yes</v>
      </c>
      <c r="G57" s="39">
        <v>48.161741747000001</v>
      </c>
      <c r="H57" s="9" t="str">
        <f>IF($B57="N/A","N/A",IF(G57&gt;60,"No",IF(G57&lt;10,"No","Yes")))</f>
        <v>Yes</v>
      </c>
      <c r="I57" s="10">
        <v>-0.16200000000000001</v>
      </c>
      <c r="J57" s="10">
        <v>3.0470000000000002</v>
      </c>
      <c r="K57" s="9" t="str">
        <f t="shared" si="9"/>
        <v>Yes</v>
      </c>
    </row>
    <row r="58" spans="1:11" ht="25.5" x14ac:dyDescent="0.2">
      <c r="A58" s="91" t="s">
        <v>881</v>
      </c>
      <c r="B58" s="37" t="s">
        <v>263</v>
      </c>
      <c r="C58" s="93">
        <v>44.680115274000002</v>
      </c>
      <c r="D58" s="9" t="str">
        <f>IF($B58="N/A","N/A",IF(C58&gt;100,"No",IF(C58&lt;10,"No","Yes")))</f>
        <v>Yes</v>
      </c>
      <c r="E58" s="39">
        <v>54.919540230000003</v>
      </c>
      <c r="F58" s="9" t="str">
        <f>IF($B58="N/A","N/A",IF(E58&gt;100,"No",IF(E58&lt;10,"No","Yes")))</f>
        <v>Yes</v>
      </c>
      <c r="G58" s="39">
        <v>56.926829267999999</v>
      </c>
      <c r="H58" s="9" t="str">
        <f>IF($B58="N/A","N/A",IF(G58&gt;100,"No",IF(G58&lt;10,"No","Yes")))</f>
        <v>Yes</v>
      </c>
      <c r="I58" s="10">
        <v>22.92</v>
      </c>
      <c r="J58" s="10">
        <v>3.6549999999999998</v>
      </c>
      <c r="K58" s="9" t="str">
        <f t="shared" si="9"/>
        <v>Yes</v>
      </c>
    </row>
    <row r="59" spans="1:11" x14ac:dyDescent="0.2">
      <c r="A59" s="91" t="s">
        <v>882</v>
      </c>
      <c r="B59" s="37" t="s">
        <v>264</v>
      </c>
      <c r="C59" s="93">
        <v>525.86955125999998</v>
      </c>
      <c r="D59" s="9" t="str">
        <f>IF($B59="N/A","N/A",IF(C59&gt;100,"No",IF(C59&lt;20,"No","Yes")))</f>
        <v>No</v>
      </c>
      <c r="E59" s="39">
        <v>569.87942499999997</v>
      </c>
      <c r="F59" s="9" t="str">
        <f>IF($B59="N/A","N/A",IF(E59&gt;100,"No",IF(E59&lt;20,"No","Yes")))</f>
        <v>No</v>
      </c>
      <c r="G59" s="39">
        <v>613.19421884999997</v>
      </c>
      <c r="H59" s="9" t="str">
        <f>IF($B59="N/A","N/A",IF(G59&gt;100,"No",IF(G59&lt;20,"No","Yes")))</f>
        <v>No</v>
      </c>
      <c r="I59" s="10">
        <v>8.3689999999999998</v>
      </c>
      <c r="J59" s="10">
        <v>7.601</v>
      </c>
      <c r="K59" s="9" t="str">
        <f t="shared" si="9"/>
        <v>Yes</v>
      </c>
    </row>
    <row r="60" spans="1:11" x14ac:dyDescent="0.2">
      <c r="A60" s="91" t="s">
        <v>883</v>
      </c>
      <c r="B60" s="37" t="s">
        <v>264</v>
      </c>
      <c r="C60" s="93">
        <v>54.736616212999998</v>
      </c>
      <c r="D60" s="9" t="str">
        <f>IF($B60="N/A","N/A",IF(C60&gt;100,"No",IF(C60&lt;20,"No","Yes")))</f>
        <v>Yes</v>
      </c>
      <c r="E60" s="39">
        <v>36.530985592999997</v>
      </c>
      <c r="F60" s="9" t="str">
        <f>IF($B60="N/A","N/A",IF(E60&gt;100,"No",IF(E60&lt;20,"No","Yes")))</f>
        <v>Yes</v>
      </c>
      <c r="G60" s="39">
        <v>35.469930546000001</v>
      </c>
      <c r="H60" s="9" t="str">
        <f>IF($B60="N/A","N/A",IF(G60&gt;100,"No",IF(G60&lt;20,"No","Yes")))</f>
        <v>Yes</v>
      </c>
      <c r="I60" s="10">
        <v>-33.299999999999997</v>
      </c>
      <c r="J60" s="10">
        <v>-2.9</v>
      </c>
      <c r="K60" s="9" t="str">
        <f t="shared" si="9"/>
        <v>Yes</v>
      </c>
    </row>
    <row r="61" spans="1:11" ht="25.5" x14ac:dyDescent="0.2">
      <c r="A61" s="91" t="s">
        <v>884</v>
      </c>
      <c r="B61" s="37" t="s">
        <v>213</v>
      </c>
      <c r="C61" s="93">
        <v>692.12710603000005</v>
      </c>
      <c r="D61" s="9" t="str">
        <f>IF($B61="N/A","N/A",IF(C61&gt;15,"No",IF(C61&lt;-15,"No","Yes")))</f>
        <v>N/A</v>
      </c>
      <c r="E61" s="39">
        <v>765.81381226999997</v>
      </c>
      <c r="F61" s="9" t="str">
        <f>IF($B61="N/A","N/A",IF(E61&gt;15,"No",IF(E61&lt;-15,"No","Yes")))</f>
        <v>N/A</v>
      </c>
      <c r="G61" s="39">
        <v>681.04021625999997</v>
      </c>
      <c r="H61" s="9" t="str">
        <f>IF($B61="N/A","N/A",IF(G61&gt;15,"No",IF(G61&lt;-15,"No","Yes")))</f>
        <v>N/A</v>
      </c>
      <c r="I61" s="10">
        <v>10.65</v>
      </c>
      <c r="J61" s="10">
        <v>-11.1</v>
      </c>
      <c r="K61" s="9" t="str">
        <f t="shared" si="9"/>
        <v>Yes</v>
      </c>
    </row>
    <row r="62" spans="1:11" x14ac:dyDescent="0.2">
      <c r="A62" s="91" t="s">
        <v>885</v>
      </c>
      <c r="B62" s="37" t="s">
        <v>265</v>
      </c>
      <c r="C62" s="93">
        <v>26.722959119999999</v>
      </c>
      <c r="D62" s="9" t="str">
        <f>IF($B62="N/A","N/A",IF(C62&gt;60,"No",IF(C62&lt;10,"No","Yes")))</f>
        <v>Yes</v>
      </c>
      <c r="E62" s="39">
        <v>26.065126182</v>
      </c>
      <c r="F62" s="9" t="str">
        <f>IF($B62="N/A","N/A",IF(E62&gt;60,"No",IF(E62&lt;10,"No","Yes")))</f>
        <v>Yes</v>
      </c>
      <c r="G62" s="39">
        <v>24.661269071</v>
      </c>
      <c r="H62" s="9" t="str">
        <f>IF($B62="N/A","N/A",IF(G62&gt;60,"No",IF(G62&lt;10,"No","Yes")))</f>
        <v>Yes</v>
      </c>
      <c r="I62" s="10">
        <v>-2.46</v>
      </c>
      <c r="J62" s="10">
        <v>-5.39</v>
      </c>
      <c r="K62" s="9" t="str">
        <f t="shared" si="9"/>
        <v>Yes</v>
      </c>
    </row>
    <row r="63" spans="1:11" x14ac:dyDescent="0.2">
      <c r="A63" s="91" t="s">
        <v>886</v>
      </c>
      <c r="B63" s="37" t="s">
        <v>265</v>
      </c>
      <c r="C63" s="93" t="s">
        <v>1747</v>
      </c>
      <c r="D63" s="9" t="str">
        <f>IF($B63="N/A","N/A",IF(C63&gt;60,"No",IF(C63&lt;10,"No","Yes")))</f>
        <v>No</v>
      </c>
      <c r="E63" s="39" t="s">
        <v>1747</v>
      </c>
      <c r="F63" s="9" t="str">
        <f>IF($B63="N/A","N/A",IF(E63&gt;60,"No",IF(E63&lt;10,"No","Yes")))</f>
        <v>No</v>
      </c>
      <c r="G63" s="39" t="s">
        <v>1747</v>
      </c>
      <c r="H63" s="9" t="str">
        <f>IF($B63="N/A","N/A",IF(G63&gt;60,"No",IF(G63&lt;10,"No","Yes")))</f>
        <v>No</v>
      </c>
      <c r="I63" s="10" t="s">
        <v>1747</v>
      </c>
      <c r="J63" s="10" t="s">
        <v>1747</v>
      </c>
      <c r="K63" s="9" t="str">
        <f t="shared" si="9"/>
        <v>N/A</v>
      </c>
    </row>
    <row r="64" spans="1:11" x14ac:dyDescent="0.2">
      <c r="A64" s="91" t="s">
        <v>887</v>
      </c>
      <c r="B64" s="37" t="s">
        <v>213</v>
      </c>
      <c r="C64" s="93">
        <v>400.48746943999998</v>
      </c>
      <c r="D64" s="9" t="str">
        <f t="shared" ref="D64:D74" si="10">IF($B64="N/A","N/A",IF(C64&gt;15,"No",IF(C64&lt;-15,"No","Yes")))</f>
        <v>N/A</v>
      </c>
      <c r="E64" s="39">
        <v>445.36101579000001</v>
      </c>
      <c r="F64" s="9" t="str">
        <f>IF($B64="N/A","N/A",IF(E64&gt;15,"No",IF(E64&lt;-15,"No","Yes")))</f>
        <v>N/A</v>
      </c>
      <c r="G64" s="39">
        <v>600.21120294000002</v>
      </c>
      <c r="H64" s="9" t="str">
        <f>IF($B64="N/A","N/A",IF(G64&gt;15,"No",IF(G64&lt;-15,"No","Yes")))</f>
        <v>N/A</v>
      </c>
      <c r="I64" s="10">
        <v>11.2</v>
      </c>
      <c r="J64" s="10">
        <v>34.770000000000003</v>
      </c>
      <c r="K64" s="9" t="str">
        <f t="shared" si="9"/>
        <v>No</v>
      </c>
    </row>
    <row r="65" spans="1:11" ht="15.75" customHeight="1" x14ac:dyDescent="0.2">
      <c r="A65" s="91" t="s">
        <v>888</v>
      </c>
      <c r="B65" s="37" t="s">
        <v>213</v>
      </c>
      <c r="C65" s="93">
        <v>61.022734628000002</v>
      </c>
      <c r="D65" s="9" t="str">
        <f t="shared" si="10"/>
        <v>N/A</v>
      </c>
      <c r="E65" s="39">
        <v>95.854092527000006</v>
      </c>
      <c r="F65" s="9" t="str">
        <f t="shared" ref="F65:F73" si="11">IF($B65="N/A","N/A",IF(E65&gt;15,"No",IF(E65&lt;-15,"No","Yes")))</f>
        <v>N/A</v>
      </c>
      <c r="G65" s="39">
        <v>54.845360825</v>
      </c>
      <c r="H65" s="9" t="str">
        <f t="shared" ref="H65:H86" si="12">IF($B65="N/A","N/A",IF(G65&gt;15,"No",IF(G65&lt;-15,"No","Yes")))</f>
        <v>N/A</v>
      </c>
      <c r="I65" s="10">
        <v>57.08</v>
      </c>
      <c r="J65" s="10">
        <v>-42.8</v>
      </c>
      <c r="K65" s="9" t="str">
        <f t="shared" si="9"/>
        <v>No</v>
      </c>
    </row>
    <row r="66" spans="1:11" ht="25.5" x14ac:dyDescent="0.2">
      <c r="A66" s="91" t="s">
        <v>889</v>
      </c>
      <c r="B66" s="37" t="s">
        <v>213</v>
      </c>
      <c r="C66" s="93">
        <v>77.371798814000002</v>
      </c>
      <c r="D66" s="9" t="str">
        <f t="shared" si="10"/>
        <v>N/A</v>
      </c>
      <c r="E66" s="39">
        <v>375.73346693000002</v>
      </c>
      <c r="F66" s="9" t="str">
        <f t="shared" si="11"/>
        <v>N/A</v>
      </c>
      <c r="G66" s="39">
        <v>357.53607748000002</v>
      </c>
      <c r="H66" s="9" t="str">
        <f t="shared" si="12"/>
        <v>N/A</v>
      </c>
      <c r="I66" s="10">
        <v>385.6</v>
      </c>
      <c r="J66" s="10">
        <v>-4.84</v>
      </c>
      <c r="K66" s="9" t="str">
        <f t="shared" si="9"/>
        <v>Yes</v>
      </c>
    </row>
    <row r="67" spans="1:11" ht="25.5" x14ac:dyDescent="0.2">
      <c r="A67" s="91" t="s">
        <v>890</v>
      </c>
      <c r="B67" s="37" t="s">
        <v>213</v>
      </c>
      <c r="C67" s="93" t="s">
        <v>1747</v>
      </c>
      <c r="D67" s="9" t="str">
        <f t="shared" si="10"/>
        <v>N/A</v>
      </c>
      <c r="E67" s="39" t="s">
        <v>1747</v>
      </c>
      <c r="F67" s="9" t="str">
        <f t="shared" si="11"/>
        <v>N/A</v>
      </c>
      <c r="G67" s="39" t="s">
        <v>1747</v>
      </c>
      <c r="H67" s="9" t="str">
        <f t="shared" si="12"/>
        <v>N/A</v>
      </c>
      <c r="I67" s="10" t="s">
        <v>1747</v>
      </c>
      <c r="J67" s="10" t="s">
        <v>1747</v>
      </c>
      <c r="K67" s="9" t="str">
        <f t="shared" si="9"/>
        <v>N/A</v>
      </c>
    </row>
    <row r="68" spans="1:11" ht="25.5" x14ac:dyDescent="0.2">
      <c r="A68" s="91" t="s">
        <v>891</v>
      </c>
      <c r="B68" s="37" t="s">
        <v>213</v>
      </c>
      <c r="C68" s="93">
        <v>56.381821090999999</v>
      </c>
      <c r="D68" s="9" t="str">
        <f t="shared" si="10"/>
        <v>N/A</v>
      </c>
      <c r="E68" s="39">
        <v>56.224566611999997</v>
      </c>
      <c r="F68" s="9" t="str">
        <f t="shared" si="11"/>
        <v>N/A</v>
      </c>
      <c r="G68" s="39">
        <v>54.626961907000002</v>
      </c>
      <c r="H68" s="9" t="str">
        <f t="shared" si="12"/>
        <v>N/A</v>
      </c>
      <c r="I68" s="10">
        <v>-0.27900000000000003</v>
      </c>
      <c r="J68" s="10">
        <v>-2.84</v>
      </c>
      <c r="K68" s="9" t="str">
        <f t="shared" si="9"/>
        <v>Yes</v>
      </c>
    </row>
    <row r="69" spans="1:11" ht="25.5" x14ac:dyDescent="0.2">
      <c r="A69" s="91" t="s">
        <v>892</v>
      </c>
      <c r="B69" s="37" t="s">
        <v>213</v>
      </c>
      <c r="C69" s="93" t="s">
        <v>1747</v>
      </c>
      <c r="D69" s="9" t="str">
        <f t="shared" si="10"/>
        <v>N/A</v>
      </c>
      <c r="E69" s="39">
        <v>43.4</v>
      </c>
      <c r="F69" s="9" t="str">
        <f t="shared" si="11"/>
        <v>N/A</v>
      </c>
      <c r="G69" s="39">
        <v>40.375</v>
      </c>
      <c r="H69" s="9" t="str">
        <f t="shared" si="12"/>
        <v>N/A</v>
      </c>
      <c r="I69" s="10" t="s">
        <v>1747</v>
      </c>
      <c r="J69" s="10">
        <v>-6.97</v>
      </c>
      <c r="K69" s="9" t="str">
        <f t="shared" si="9"/>
        <v>Yes</v>
      </c>
    </row>
    <row r="70" spans="1:11" ht="25.5" x14ac:dyDescent="0.2">
      <c r="A70" s="91" t="s">
        <v>893</v>
      </c>
      <c r="B70" s="37" t="s">
        <v>213</v>
      </c>
      <c r="C70" s="93">
        <v>40.203329369999999</v>
      </c>
      <c r="D70" s="9" t="str">
        <f t="shared" si="10"/>
        <v>N/A</v>
      </c>
      <c r="E70" s="39">
        <v>36.007380073999997</v>
      </c>
      <c r="F70" s="9" t="str">
        <f t="shared" si="11"/>
        <v>N/A</v>
      </c>
      <c r="G70" s="39">
        <v>36.693430657</v>
      </c>
      <c r="H70" s="9" t="str">
        <f t="shared" si="12"/>
        <v>N/A</v>
      </c>
      <c r="I70" s="10">
        <v>-10.4</v>
      </c>
      <c r="J70" s="10">
        <v>1.905</v>
      </c>
      <c r="K70" s="9" t="str">
        <f t="shared" si="9"/>
        <v>Yes</v>
      </c>
    </row>
    <row r="71" spans="1:11" x14ac:dyDescent="0.2">
      <c r="A71" s="91" t="s">
        <v>894</v>
      </c>
      <c r="B71" s="37" t="s">
        <v>213</v>
      </c>
      <c r="C71" s="93">
        <v>4459.8421053000002</v>
      </c>
      <c r="D71" s="9" t="str">
        <f t="shared" si="10"/>
        <v>N/A</v>
      </c>
      <c r="E71" s="39">
        <v>2279.4166667</v>
      </c>
      <c r="F71" s="9" t="str">
        <f t="shared" si="11"/>
        <v>N/A</v>
      </c>
      <c r="G71" s="39">
        <v>2771.5</v>
      </c>
      <c r="H71" s="9" t="str">
        <f t="shared" si="12"/>
        <v>N/A</v>
      </c>
      <c r="I71" s="10">
        <v>-48.9</v>
      </c>
      <c r="J71" s="10">
        <v>21.59</v>
      </c>
      <c r="K71" s="9" t="str">
        <f t="shared" si="9"/>
        <v>Yes</v>
      </c>
    </row>
    <row r="72" spans="1:11" ht="25.5" x14ac:dyDescent="0.2">
      <c r="A72" s="91" t="s">
        <v>895</v>
      </c>
      <c r="B72" s="37" t="s">
        <v>213</v>
      </c>
      <c r="C72" s="93">
        <v>1873.030968</v>
      </c>
      <c r="D72" s="9" t="str">
        <f t="shared" si="10"/>
        <v>N/A</v>
      </c>
      <c r="E72" s="39">
        <v>1760.3019624000001</v>
      </c>
      <c r="F72" s="9" t="str">
        <f t="shared" si="11"/>
        <v>N/A</v>
      </c>
      <c r="G72" s="39">
        <v>1621.9338181000001</v>
      </c>
      <c r="H72" s="9" t="str">
        <f t="shared" si="12"/>
        <v>N/A</v>
      </c>
      <c r="I72" s="10">
        <v>-6.02</v>
      </c>
      <c r="J72" s="10">
        <v>-7.86</v>
      </c>
      <c r="K72" s="9" t="str">
        <f t="shared" si="9"/>
        <v>Yes</v>
      </c>
    </row>
    <row r="73" spans="1:11" x14ac:dyDescent="0.2">
      <c r="A73" s="91" t="s">
        <v>896</v>
      </c>
      <c r="B73" s="37" t="s">
        <v>213</v>
      </c>
      <c r="C73" s="93">
        <v>218.17153403</v>
      </c>
      <c r="D73" s="9" t="str">
        <f t="shared" si="10"/>
        <v>N/A</v>
      </c>
      <c r="E73" s="39">
        <v>235.11292558</v>
      </c>
      <c r="F73" s="9" t="str">
        <f t="shared" si="11"/>
        <v>N/A</v>
      </c>
      <c r="G73" s="39">
        <v>213.28452935999999</v>
      </c>
      <c r="H73" s="9" t="str">
        <f t="shared" si="12"/>
        <v>N/A</v>
      </c>
      <c r="I73" s="10">
        <v>7.7649999999999997</v>
      </c>
      <c r="J73" s="10">
        <v>-9.2799999999999994</v>
      </c>
      <c r="K73" s="9" t="str">
        <f t="shared" si="9"/>
        <v>Yes</v>
      </c>
    </row>
    <row r="74" spans="1:11" x14ac:dyDescent="0.2">
      <c r="A74" s="91" t="s">
        <v>897</v>
      </c>
      <c r="B74" s="37" t="s">
        <v>213</v>
      </c>
      <c r="C74" s="93">
        <v>304.96232762</v>
      </c>
      <c r="D74" s="9" t="str">
        <f t="shared" si="10"/>
        <v>N/A</v>
      </c>
      <c r="E74" s="39">
        <v>400.87451745999999</v>
      </c>
      <c r="F74" s="9" t="str">
        <f>IF($B74="N/A","N/A",IF(E74&gt;15,"No",IF(E74&lt;-15,"No","Yes")))</f>
        <v>N/A</v>
      </c>
      <c r="G74" s="39">
        <v>388.46384881</v>
      </c>
      <c r="H74" s="9" t="str">
        <f t="shared" si="12"/>
        <v>N/A</v>
      </c>
      <c r="I74" s="10">
        <v>31.45</v>
      </c>
      <c r="J74" s="10">
        <v>-3.1</v>
      </c>
      <c r="K74" s="9" t="str">
        <f t="shared" si="9"/>
        <v>Yes</v>
      </c>
    </row>
    <row r="75" spans="1:11" x14ac:dyDescent="0.2">
      <c r="A75" s="91" t="s">
        <v>898</v>
      </c>
      <c r="B75" s="37" t="s">
        <v>213</v>
      </c>
      <c r="C75" s="90">
        <v>2.95978953E-2</v>
      </c>
      <c r="D75" s="9" t="str">
        <f t="shared" ref="D75:D80" si="13">IF($B75="N/A","N/A",IF(C75&gt;15,"No",IF(C75&lt;-15,"No","Yes")))</f>
        <v>N/A</v>
      </c>
      <c r="E75" s="8">
        <v>2.4099706500000002E-2</v>
      </c>
      <c r="F75" s="9" t="str">
        <f>IF($B75="N/A","N/A",IF(E75&gt;15,"No",IF(E75&lt;-15,"No","Yes")))</f>
        <v>N/A</v>
      </c>
      <c r="G75" s="8">
        <v>2.14759193E-2</v>
      </c>
      <c r="H75" s="9" t="str">
        <f t="shared" si="12"/>
        <v>N/A</v>
      </c>
      <c r="I75" s="10">
        <v>-18.600000000000001</v>
      </c>
      <c r="J75" s="10">
        <v>-10.9</v>
      </c>
      <c r="K75" s="9" t="str">
        <f t="shared" ref="K75:K80" si="14">IF(J75="Div by 0", "N/A", IF(J75="N/A","N/A", IF(J75&gt;30, "No", IF(J75&lt;-30, "No", "Yes"))))</f>
        <v>Yes</v>
      </c>
    </row>
    <row r="76" spans="1:11" x14ac:dyDescent="0.2">
      <c r="A76" s="91" t="s">
        <v>899</v>
      </c>
      <c r="B76" s="37" t="s">
        <v>213</v>
      </c>
      <c r="C76" s="90">
        <v>0</v>
      </c>
      <c r="D76" s="9" t="str">
        <f t="shared" si="13"/>
        <v>N/A</v>
      </c>
      <c r="E76" s="8">
        <v>0</v>
      </c>
      <c r="F76" s="9" t="str">
        <f t="shared" ref="F76:F86" si="15">IF($B76="N/A","N/A",IF(E76&gt;15,"No",IF(E76&lt;-15,"No","Yes")))</f>
        <v>N/A</v>
      </c>
      <c r="G76" s="8">
        <v>0</v>
      </c>
      <c r="H76" s="9" t="str">
        <f t="shared" si="12"/>
        <v>N/A</v>
      </c>
      <c r="I76" s="10" t="s">
        <v>1747</v>
      </c>
      <c r="J76" s="10" t="s">
        <v>1747</v>
      </c>
      <c r="K76" s="9" t="str">
        <f t="shared" si="14"/>
        <v>N/A</v>
      </c>
    </row>
    <row r="77" spans="1:11" x14ac:dyDescent="0.2">
      <c r="A77" s="91" t="s">
        <v>900</v>
      </c>
      <c r="B77" s="37" t="s">
        <v>213</v>
      </c>
      <c r="C77" s="90">
        <v>1.0291712588999999</v>
      </c>
      <c r="D77" s="9" t="str">
        <f t="shared" si="13"/>
        <v>N/A</v>
      </c>
      <c r="E77" s="8">
        <v>0.72856425250000001</v>
      </c>
      <c r="F77" s="9" t="str">
        <f t="shared" si="15"/>
        <v>N/A</v>
      </c>
      <c r="G77" s="8">
        <v>0.64799602349999996</v>
      </c>
      <c r="H77" s="9" t="str">
        <f t="shared" si="12"/>
        <v>N/A</v>
      </c>
      <c r="I77" s="10">
        <v>-29.2</v>
      </c>
      <c r="J77" s="10">
        <v>-11.1</v>
      </c>
      <c r="K77" s="9" t="str">
        <f t="shared" si="14"/>
        <v>Yes</v>
      </c>
    </row>
    <row r="78" spans="1:11" x14ac:dyDescent="0.2">
      <c r="A78" s="91" t="s">
        <v>901</v>
      </c>
      <c r="B78" s="37" t="s">
        <v>213</v>
      </c>
      <c r="C78" s="90">
        <v>0</v>
      </c>
      <c r="D78" s="9" t="str">
        <f t="shared" si="13"/>
        <v>N/A</v>
      </c>
      <c r="E78" s="8">
        <v>0</v>
      </c>
      <c r="F78" s="9" t="str">
        <f t="shared" si="15"/>
        <v>N/A</v>
      </c>
      <c r="G78" s="8">
        <v>0</v>
      </c>
      <c r="H78" s="9" t="str">
        <f t="shared" si="12"/>
        <v>N/A</v>
      </c>
      <c r="I78" s="10" t="s">
        <v>1747</v>
      </c>
      <c r="J78" s="10" t="s">
        <v>1747</v>
      </c>
      <c r="K78" s="9" t="str">
        <f t="shared" si="14"/>
        <v>N/A</v>
      </c>
    </row>
    <row r="79" spans="1:11" ht="25.5" x14ac:dyDescent="0.2">
      <c r="A79" s="91" t="s">
        <v>902</v>
      </c>
      <c r="B79" s="37" t="s">
        <v>213</v>
      </c>
      <c r="C79" s="90">
        <v>13.851015039</v>
      </c>
      <c r="D79" s="9" t="str">
        <f t="shared" si="13"/>
        <v>N/A</v>
      </c>
      <c r="E79" s="8">
        <v>9.7487831530999998</v>
      </c>
      <c r="F79" s="9" t="str">
        <f t="shared" si="15"/>
        <v>N/A</v>
      </c>
      <c r="G79" s="8">
        <v>11.046970035999999</v>
      </c>
      <c r="H79" s="9" t="str">
        <f t="shared" si="12"/>
        <v>N/A</v>
      </c>
      <c r="I79" s="10">
        <v>-29.6</v>
      </c>
      <c r="J79" s="10">
        <v>13.32</v>
      </c>
      <c r="K79" s="9" t="str">
        <f t="shared" si="14"/>
        <v>Yes</v>
      </c>
    </row>
    <row r="80" spans="1:11" ht="25.5" x14ac:dyDescent="0.2">
      <c r="A80" s="91" t="s">
        <v>903</v>
      </c>
      <c r="B80" s="37" t="s">
        <v>213</v>
      </c>
      <c r="C80" s="95" t="s">
        <v>213</v>
      </c>
      <c r="D80" s="9" t="str">
        <f t="shared" si="13"/>
        <v>N/A</v>
      </c>
      <c r="E80" s="95">
        <v>9.7487831530999998</v>
      </c>
      <c r="F80" s="9" t="str">
        <f t="shared" si="15"/>
        <v>N/A</v>
      </c>
      <c r="G80" s="95">
        <v>11.046970035999999</v>
      </c>
      <c r="H80" s="9" t="str">
        <f t="shared" si="12"/>
        <v>N/A</v>
      </c>
      <c r="I80" s="10" t="s">
        <v>213</v>
      </c>
      <c r="J80" s="96">
        <v>13.32</v>
      </c>
      <c r="K80" s="9" t="str">
        <f t="shared" si="14"/>
        <v>Yes</v>
      </c>
    </row>
    <row r="81" spans="1:11" x14ac:dyDescent="0.2">
      <c r="A81" s="91" t="s">
        <v>904</v>
      </c>
      <c r="B81" s="37" t="s">
        <v>213</v>
      </c>
      <c r="C81" s="97">
        <v>124.12612613</v>
      </c>
      <c r="D81" s="9" t="str">
        <f t="shared" ref="D81:D86" si="16">IF($B81="N/A","N/A",IF(C81&gt;15,"No",IF(C81&lt;-15,"No","Yes")))</f>
        <v>N/A</v>
      </c>
      <c r="E81" s="98">
        <v>149.234375</v>
      </c>
      <c r="F81" s="9" t="str">
        <f t="shared" si="15"/>
        <v>N/A</v>
      </c>
      <c r="G81" s="98">
        <v>135.43109541000001</v>
      </c>
      <c r="H81" s="9" t="str">
        <f>IF($B81="N/A","N/A",IF(G81&gt;15,"No",IF(G81&lt;-15,"No","Yes")))</f>
        <v>N/A</v>
      </c>
      <c r="I81" s="10">
        <v>20.23</v>
      </c>
      <c r="J81" s="10">
        <v>-9.25</v>
      </c>
      <c r="K81" s="9" t="str">
        <f t="shared" ref="K81:K86" si="17">IF(J81="Div by 0", "N/A", IF(J81="N/A","N/A", IF(J81&gt;30, "No", IF(J81&lt;-30, "No", "Yes"))))</f>
        <v>Yes</v>
      </c>
    </row>
    <row r="82" spans="1:11" x14ac:dyDescent="0.2">
      <c r="A82" s="91" t="s">
        <v>905</v>
      </c>
      <c r="B82" s="37" t="s">
        <v>213</v>
      </c>
      <c r="C82" s="97" t="s">
        <v>1747</v>
      </c>
      <c r="D82" s="9" t="str">
        <f t="shared" si="16"/>
        <v>N/A</v>
      </c>
      <c r="E82" s="98" t="s">
        <v>1747</v>
      </c>
      <c r="F82" s="9" t="str">
        <f t="shared" si="15"/>
        <v>N/A</v>
      </c>
      <c r="G82" s="98" t="s">
        <v>1747</v>
      </c>
      <c r="H82" s="9" t="str">
        <f t="shared" si="12"/>
        <v>N/A</v>
      </c>
      <c r="I82" s="10" t="s">
        <v>1747</v>
      </c>
      <c r="J82" s="10" t="s">
        <v>1747</v>
      </c>
      <c r="K82" s="9" t="str">
        <f t="shared" si="17"/>
        <v>N/A</v>
      </c>
    </row>
    <row r="83" spans="1:11" x14ac:dyDescent="0.2">
      <c r="A83" s="91" t="s">
        <v>906</v>
      </c>
      <c r="B83" s="37" t="s">
        <v>213</v>
      </c>
      <c r="C83" s="97">
        <v>172.58182916999999</v>
      </c>
      <c r="D83" s="9" t="str">
        <f t="shared" si="16"/>
        <v>N/A</v>
      </c>
      <c r="E83" s="98">
        <v>178.74033492000001</v>
      </c>
      <c r="F83" s="9" t="str">
        <f t="shared" si="15"/>
        <v>N/A</v>
      </c>
      <c r="G83" s="98">
        <v>179.35226607000001</v>
      </c>
      <c r="H83" s="9" t="str">
        <f t="shared" si="12"/>
        <v>N/A</v>
      </c>
      <c r="I83" s="10">
        <v>3.5680000000000001</v>
      </c>
      <c r="J83" s="10">
        <v>0.34239999999999998</v>
      </c>
      <c r="K83" s="9" t="str">
        <f t="shared" si="17"/>
        <v>Yes</v>
      </c>
    </row>
    <row r="84" spans="1:11" x14ac:dyDescent="0.2">
      <c r="A84" s="91" t="s">
        <v>907</v>
      </c>
      <c r="B84" s="37" t="s">
        <v>213</v>
      </c>
      <c r="C84" s="97" t="s">
        <v>1747</v>
      </c>
      <c r="D84" s="9" t="str">
        <f t="shared" si="16"/>
        <v>N/A</v>
      </c>
      <c r="E84" s="98" t="s">
        <v>1747</v>
      </c>
      <c r="F84" s="9" t="str">
        <f t="shared" si="15"/>
        <v>N/A</v>
      </c>
      <c r="G84" s="98" t="s">
        <v>1747</v>
      </c>
      <c r="H84" s="9" t="str">
        <f t="shared" si="12"/>
        <v>N/A</v>
      </c>
      <c r="I84" s="10" t="s">
        <v>1747</v>
      </c>
      <c r="J84" s="10" t="s">
        <v>1747</v>
      </c>
      <c r="K84" s="9" t="str">
        <f t="shared" si="17"/>
        <v>N/A</v>
      </c>
    </row>
    <row r="85" spans="1:11" x14ac:dyDescent="0.2">
      <c r="A85" s="91" t="s">
        <v>908</v>
      </c>
      <c r="B85" s="37" t="s">
        <v>213</v>
      </c>
      <c r="C85" s="97">
        <v>626.02270992000001</v>
      </c>
      <c r="D85" s="9" t="str">
        <f t="shared" si="16"/>
        <v>N/A</v>
      </c>
      <c r="E85" s="98">
        <v>713.68729044999998</v>
      </c>
      <c r="F85" s="9" t="str">
        <f t="shared" si="15"/>
        <v>N/A</v>
      </c>
      <c r="G85" s="98">
        <v>641.69165086999999</v>
      </c>
      <c r="H85" s="9" t="str">
        <f t="shared" si="12"/>
        <v>N/A</v>
      </c>
      <c r="I85" s="10">
        <v>14</v>
      </c>
      <c r="J85" s="10">
        <v>-10.1</v>
      </c>
      <c r="K85" s="9" t="str">
        <f t="shared" si="17"/>
        <v>Yes</v>
      </c>
    </row>
    <row r="86" spans="1:11" ht="25.5" x14ac:dyDescent="0.2">
      <c r="A86" s="91" t="s">
        <v>909</v>
      </c>
      <c r="B86" s="37" t="s">
        <v>213</v>
      </c>
      <c r="C86" s="99" t="s">
        <v>213</v>
      </c>
      <c r="D86" s="9" t="str">
        <f t="shared" si="16"/>
        <v>N/A</v>
      </c>
      <c r="E86" s="99">
        <v>713.68729044999998</v>
      </c>
      <c r="F86" s="9" t="str">
        <f t="shared" si="15"/>
        <v>N/A</v>
      </c>
      <c r="G86" s="99">
        <v>641.69165086999999</v>
      </c>
      <c r="H86" s="9" t="str">
        <f t="shared" si="12"/>
        <v>N/A</v>
      </c>
      <c r="I86" s="10" t="s">
        <v>213</v>
      </c>
      <c r="J86" s="10">
        <v>-10.1</v>
      </c>
      <c r="K86" s="9" t="str">
        <f t="shared" si="17"/>
        <v>Yes</v>
      </c>
    </row>
    <row r="87" spans="1:11" x14ac:dyDescent="0.2">
      <c r="A87" s="91" t="s">
        <v>32</v>
      </c>
      <c r="B87" s="37" t="s">
        <v>266</v>
      </c>
      <c r="C87" s="90">
        <v>48.697159313</v>
      </c>
      <c r="D87" s="9" t="str">
        <f>IF($B87="N/A","N/A",IF(C87&gt;60,"Yes","No"))</f>
        <v>No</v>
      </c>
      <c r="E87" s="8">
        <v>33.755103300999998</v>
      </c>
      <c r="F87" s="9" t="str">
        <f>IF($B87="N/A","N/A",IF(E87&gt;60,"Yes","No"))</f>
        <v>No</v>
      </c>
      <c r="G87" s="8">
        <v>34.231325245999997</v>
      </c>
      <c r="H87" s="9" t="str">
        <f>IF($B87="N/A","N/A",IF(G87&gt;60,"Yes","No"))</f>
        <v>No</v>
      </c>
      <c r="I87" s="10">
        <v>-30.7</v>
      </c>
      <c r="J87" s="10">
        <v>1.411</v>
      </c>
      <c r="K87" s="9" t="str">
        <f t="shared" ref="K87:K105" si="18">IF(J87="Div by 0", "N/A", IF(J87="N/A","N/A", IF(J87&gt;30, "No", IF(J87&lt;-30, "No", "Yes"))))</f>
        <v>Yes</v>
      </c>
    </row>
    <row r="88" spans="1:11" x14ac:dyDescent="0.2">
      <c r="A88" s="91" t="s">
        <v>39</v>
      </c>
      <c r="B88" s="37" t="s">
        <v>267</v>
      </c>
      <c r="C88" s="90">
        <v>99.990686350000004</v>
      </c>
      <c r="D88" s="9" t="str">
        <f>IF($B88="N/A","N/A",IF(C88&gt;100,"No",IF(C88&lt;85,"No","Yes")))</f>
        <v>Yes</v>
      </c>
      <c r="E88" s="8">
        <v>99.988688836999998</v>
      </c>
      <c r="F88" s="9" t="str">
        <f>IF($B88="N/A","N/A",IF(E88&gt;100,"No",IF(E88&lt;85,"No","Yes")))</f>
        <v>Yes</v>
      </c>
      <c r="G88" s="8">
        <v>99.979210397000003</v>
      </c>
      <c r="H88" s="9" t="str">
        <f>IF($B88="N/A","N/A",IF(G88&gt;100,"No",IF(G88&lt;85,"No","Yes")))</f>
        <v>Yes</v>
      </c>
      <c r="I88" s="10">
        <v>-2E-3</v>
      </c>
      <c r="J88" s="10">
        <v>-8.9999999999999993E-3</v>
      </c>
      <c r="K88" s="9" t="str">
        <f t="shared" si="18"/>
        <v>Yes</v>
      </c>
    </row>
    <row r="89" spans="1:11" x14ac:dyDescent="0.2">
      <c r="A89" s="91" t="s">
        <v>910</v>
      </c>
      <c r="B89" s="37" t="s">
        <v>213</v>
      </c>
      <c r="C89" s="90">
        <v>12.274723389</v>
      </c>
      <c r="D89" s="9" t="str">
        <f>IF($B89="N/A","N/A",IF(C89&gt;15,"No",IF(C89&lt;-15,"No","Yes")))</f>
        <v>N/A</v>
      </c>
      <c r="E89" s="8">
        <v>9.9211077049000007</v>
      </c>
      <c r="F89" s="9" t="str">
        <f>IF($B89="N/A","N/A",IF(E89&gt;15,"No",IF(E89&lt;-15,"No","Yes")))</f>
        <v>N/A</v>
      </c>
      <c r="G89" s="8">
        <v>10.508219071999999</v>
      </c>
      <c r="H89" s="9" t="str">
        <f>IF($B89="N/A","N/A",IF(G89&gt;15,"No",IF(G89&lt;-15,"No","Yes")))</f>
        <v>N/A</v>
      </c>
      <c r="I89" s="10">
        <v>-19.2</v>
      </c>
      <c r="J89" s="10">
        <v>5.9180000000000001</v>
      </c>
      <c r="K89" s="9" t="str">
        <f t="shared" si="18"/>
        <v>Yes</v>
      </c>
    </row>
    <row r="90" spans="1:11" x14ac:dyDescent="0.2">
      <c r="A90" s="91" t="s">
        <v>851</v>
      </c>
      <c r="B90" s="37" t="s">
        <v>268</v>
      </c>
      <c r="C90" s="90">
        <v>12.680650213</v>
      </c>
      <c r="D90" s="9" t="str">
        <f>IF($B90="N/A","N/A",IF(C90&gt;25,"No",IF(C90&lt;5,"No","Yes")))</f>
        <v>Yes</v>
      </c>
      <c r="E90" s="8">
        <v>16.446678536</v>
      </c>
      <c r="F90" s="9" t="str">
        <f>IF($B90="N/A","N/A",IF(E90&gt;25,"No",IF(E90&lt;5,"No","Yes")))</f>
        <v>Yes</v>
      </c>
      <c r="G90" s="8">
        <v>16.159260450000001</v>
      </c>
      <c r="H90" s="9" t="str">
        <f>IF($B90="N/A","N/A",IF(G90&gt;25,"No",IF(G90&lt;5,"No","Yes")))</f>
        <v>Yes</v>
      </c>
      <c r="I90" s="10">
        <v>29.7</v>
      </c>
      <c r="J90" s="10">
        <v>-1.75</v>
      </c>
      <c r="K90" s="9" t="str">
        <f t="shared" si="18"/>
        <v>Yes</v>
      </c>
    </row>
    <row r="91" spans="1:11" x14ac:dyDescent="0.2">
      <c r="A91" s="91" t="s">
        <v>852</v>
      </c>
      <c r="B91" s="37" t="s">
        <v>269</v>
      </c>
      <c r="C91" s="90">
        <v>52.156303729999998</v>
      </c>
      <c r="D91" s="9" t="str">
        <f>IF($B91="N/A","N/A",IF(C91&gt;70,"No",IF(C91&lt;40,"No","Yes")))</f>
        <v>Yes</v>
      </c>
      <c r="E91" s="8">
        <v>47.085938161999998</v>
      </c>
      <c r="F91" s="9" t="str">
        <f>IF($B91="N/A","N/A",IF(E91&gt;70,"No",IF(E91&lt;40,"No","Yes")))</f>
        <v>Yes</v>
      </c>
      <c r="G91" s="8">
        <v>47.693450237</v>
      </c>
      <c r="H91" s="9" t="str">
        <f>IF($B91="N/A","N/A",IF(G91&gt;70,"No",IF(G91&lt;40,"No","Yes")))</f>
        <v>Yes</v>
      </c>
      <c r="I91" s="10">
        <v>-9.7200000000000006</v>
      </c>
      <c r="J91" s="10">
        <v>1.29</v>
      </c>
      <c r="K91" s="9" t="str">
        <f t="shared" si="18"/>
        <v>Yes</v>
      </c>
    </row>
    <row r="92" spans="1:11" x14ac:dyDescent="0.2">
      <c r="A92" s="91" t="s">
        <v>853</v>
      </c>
      <c r="B92" s="37" t="s">
        <v>270</v>
      </c>
      <c r="C92" s="90">
        <v>35.163046057000003</v>
      </c>
      <c r="D92" s="9" t="str">
        <f>IF($B92="N/A","N/A",IF(C92&gt;55,"No",IF(C92&lt;20,"No","Yes")))</f>
        <v>Yes</v>
      </c>
      <c r="E92" s="8">
        <v>36.467383300999998</v>
      </c>
      <c r="F92" s="9" t="str">
        <f>IF($B92="N/A","N/A",IF(E92&gt;55,"No",IF(E92&lt;20,"No","Yes")))</f>
        <v>Yes</v>
      </c>
      <c r="G92" s="8">
        <v>36.147289313999998</v>
      </c>
      <c r="H92" s="9" t="str">
        <f>IF($B92="N/A","N/A",IF(G92&gt;55,"No",IF(G92&lt;20,"No","Yes")))</f>
        <v>Yes</v>
      </c>
      <c r="I92" s="10">
        <v>3.7090000000000001</v>
      </c>
      <c r="J92" s="10">
        <v>-0.878</v>
      </c>
      <c r="K92" s="9" t="str">
        <f t="shared" si="18"/>
        <v>Yes</v>
      </c>
    </row>
    <row r="93" spans="1:11" x14ac:dyDescent="0.2">
      <c r="A93" s="91" t="s">
        <v>163</v>
      </c>
      <c r="B93" s="37" t="s">
        <v>246</v>
      </c>
      <c r="C93" s="90">
        <v>97.634568208000005</v>
      </c>
      <c r="D93" s="9" t="str">
        <f>IF($B93="N/A","N/A",IF(C93&gt;95,"Yes","No"))</f>
        <v>Yes</v>
      </c>
      <c r="E93" s="8">
        <v>98.310083392999999</v>
      </c>
      <c r="F93" s="9" t="str">
        <f>IF($B93="N/A","N/A",IF(E93&gt;95,"Yes","No"))</f>
        <v>Yes</v>
      </c>
      <c r="G93" s="8">
        <v>98.332694621000002</v>
      </c>
      <c r="H93" s="9" t="str">
        <f>IF($B93="N/A","N/A",IF(G93&gt;95,"Yes","No"))</f>
        <v>Yes</v>
      </c>
      <c r="I93" s="10">
        <v>0.69189999999999996</v>
      </c>
      <c r="J93" s="10">
        <v>2.3E-2</v>
      </c>
      <c r="K93" s="9" t="str">
        <f t="shared" si="18"/>
        <v>Yes</v>
      </c>
    </row>
    <row r="94" spans="1:11" x14ac:dyDescent="0.2">
      <c r="A94" s="91" t="s">
        <v>41</v>
      </c>
      <c r="B94" s="37" t="s">
        <v>213</v>
      </c>
      <c r="C94" s="90">
        <v>0</v>
      </c>
      <c r="D94" s="9" t="str">
        <f>IF($B94="N/A","N/A",IF(C94&gt;15,"No",IF(C94&lt;-15,"No","Yes")))</f>
        <v>N/A</v>
      </c>
      <c r="E94" s="8">
        <v>0</v>
      </c>
      <c r="F94" s="9" t="str">
        <f>IF($B94="N/A","N/A",IF(E94&gt;15,"No",IF(E94&lt;-15,"No","Yes")))</f>
        <v>N/A</v>
      </c>
      <c r="G94" s="8">
        <v>0</v>
      </c>
      <c r="H94" s="9" t="str">
        <f>IF($B94="N/A","N/A",IF(G94&gt;15,"No",IF(G94&lt;-15,"No","Yes")))</f>
        <v>N/A</v>
      </c>
      <c r="I94" s="10" t="s">
        <v>1747</v>
      </c>
      <c r="J94" s="10" t="s">
        <v>1747</v>
      </c>
      <c r="K94" s="9" t="str">
        <f t="shared" si="18"/>
        <v>N/A</v>
      </c>
    </row>
    <row r="95" spans="1:11" x14ac:dyDescent="0.2">
      <c r="A95" s="91" t="s">
        <v>42</v>
      </c>
      <c r="B95" s="37" t="s">
        <v>213</v>
      </c>
      <c r="C95" s="90">
        <v>99.910441411999997</v>
      </c>
      <c r="D95" s="9" t="str">
        <f>IF($B95="N/A","N/A",IF(C95&gt;15,"No",IF(C95&lt;-15,"No","Yes")))</f>
        <v>N/A</v>
      </c>
      <c r="E95" s="8">
        <v>99.987855561999993</v>
      </c>
      <c r="F95" s="9" t="str">
        <f>IF($B95="N/A","N/A",IF(E95&gt;15,"No",IF(E95&lt;-15,"No","Yes")))</f>
        <v>N/A</v>
      </c>
      <c r="G95" s="8">
        <v>99.986695372</v>
      </c>
      <c r="H95" s="9" t="str">
        <f>IF($B95="N/A","N/A",IF(G95&gt;15,"No",IF(G95&lt;-15,"No","Yes")))</f>
        <v>N/A</v>
      </c>
      <c r="I95" s="10">
        <v>7.7499999999999999E-2</v>
      </c>
      <c r="J95" s="10">
        <v>-1E-3</v>
      </c>
      <c r="K95" s="9" t="str">
        <f t="shared" si="18"/>
        <v>Yes</v>
      </c>
    </row>
    <row r="96" spans="1:11" x14ac:dyDescent="0.2">
      <c r="A96" s="91" t="s">
        <v>911</v>
      </c>
      <c r="B96" s="37" t="s">
        <v>213</v>
      </c>
      <c r="C96" s="9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91" t="s">
        <v>912</v>
      </c>
      <c r="B97" s="37" t="s">
        <v>213</v>
      </c>
      <c r="C97" s="90">
        <v>99.952283246999997</v>
      </c>
      <c r="D97" s="9" t="str">
        <f>IF($B97="N/A","N/A",IF(C97&gt;15,"No",IF(C97&lt;-15,"No","Yes")))</f>
        <v>N/A</v>
      </c>
      <c r="E97" s="8">
        <v>99.99372984</v>
      </c>
      <c r="F97" s="9" t="str">
        <f>IF($B97="N/A","N/A",IF(E97&gt;15,"No",IF(E97&lt;-15,"No","Yes")))</f>
        <v>N/A</v>
      </c>
      <c r="G97" s="8">
        <v>99.992739274000002</v>
      </c>
      <c r="H97" s="9" t="str">
        <f>IF($B97="N/A","N/A",IF(G97&gt;15,"No",IF(G97&lt;-15,"No","Yes")))</f>
        <v>N/A</v>
      </c>
      <c r="I97" s="10">
        <v>4.1500000000000002E-2</v>
      </c>
      <c r="J97" s="10">
        <v>-1E-3</v>
      </c>
      <c r="K97" s="9" t="str">
        <f t="shared" si="18"/>
        <v>Yes</v>
      </c>
    </row>
    <row r="98" spans="1:11" x14ac:dyDescent="0.2">
      <c r="A98" s="91" t="s">
        <v>43</v>
      </c>
      <c r="B98" s="37" t="s">
        <v>223</v>
      </c>
      <c r="C98" s="90">
        <v>98.624444930999999</v>
      </c>
      <c r="D98" s="9" t="str">
        <f>IF($B98="N/A","N/A",IF(C98&gt;100,"No",IF(C98&lt;98,"No","Yes")))</f>
        <v>Yes</v>
      </c>
      <c r="E98" s="8">
        <v>99.018563181000005</v>
      </c>
      <c r="F98" s="9" t="str">
        <f>IF($B98="N/A","N/A",IF(E98&gt;100,"No",IF(E98&lt;98,"No","Yes")))</f>
        <v>Yes</v>
      </c>
      <c r="G98" s="8">
        <v>99.141159145000003</v>
      </c>
      <c r="H98" s="9" t="str">
        <f>IF($B98="N/A","N/A",IF(G98&gt;100,"No",IF(G98&lt;98,"No","Yes")))</f>
        <v>Yes</v>
      </c>
      <c r="I98" s="10">
        <v>0.39960000000000001</v>
      </c>
      <c r="J98" s="10">
        <v>0.12379999999999999</v>
      </c>
      <c r="K98" s="9" t="str">
        <f t="shared" si="18"/>
        <v>Yes</v>
      </c>
    </row>
    <row r="99" spans="1:11" x14ac:dyDescent="0.2">
      <c r="A99" s="91" t="s">
        <v>44</v>
      </c>
      <c r="B99" s="37" t="s">
        <v>213</v>
      </c>
      <c r="C99" s="90">
        <v>16.733866378999998</v>
      </c>
      <c r="D99" s="9" t="str">
        <f>IF($B99="N/A","N/A",IF(C99&gt;15,"No",IF(C99&lt;-15,"No","Yes")))</f>
        <v>N/A</v>
      </c>
      <c r="E99" s="8">
        <v>10.932005902</v>
      </c>
      <c r="F99" s="9" t="str">
        <f>IF($B99="N/A","N/A",IF(E99&gt;15,"No",IF(E99&lt;-15,"No","Yes")))</f>
        <v>N/A</v>
      </c>
      <c r="G99" s="8">
        <v>11.337923605</v>
      </c>
      <c r="H99" s="9" t="str">
        <f>IF($B99="N/A","N/A",IF(G99&gt;15,"No",IF(G99&lt;-15,"No","Yes")))</f>
        <v>N/A</v>
      </c>
      <c r="I99" s="10">
        <v>-34.700000000000003</v>
      </c>
      <c r="J99" s="10">
        <v>3.7130000000000001</v>
      </c>
      <c r="K99" s="9" t="str">
        <f t="shared" si="18"/>
        <v>Yes</v>
      </c>
    </row>
    <row r="100" spans="1:11" x14ac:dyDescent="0.2">
      <c r="A100" s="91" t="s">
        <v>45</v>
      </c>
      <c r="B100" s="37" t="s">
        <v>213</v>
      </c>
      <c r="C100" s="90">
        <v>83.266133620999994</v>
      </c>
      <c r="D100" s="9" t="str">
        <f>IF($B100="N/A","N/A",IF(C100&gt;15,"No",IF(C100&lt;-15,"No","Yes")))</f>
        <v>N/A</v>
      </c>
      <c r="E100" s="8">
        <v>89.067994098</v>
      </c>
      <c r="F100" s="9" t="str">
        <f>IF($B100="N/A","N/A",IF(E100&gt;15,"No",IF(E100&lt;-15,"No","Yes")))</f>
        <v>N/A</v>
      </c>
      <c r="G100" s="8">
        <v>88.662076395</v>
      </c>
      <c r="H100" s="9" t="str">
        <f>IF($B100="N/A","N/A",IF(G100&gt;15,"No",IF(G100&lt;-15,"No","Yes")))</f>
        <v>N/A</v>
      </c>
      <c r="I100" s="10">
        <v>6.968</v>
      </c>
      <c r="J100" s="10">
        <v>-0.45600000000000002</v>
      </c>
      <c r="K100" s="9" t="str">
        <f t="shared" si="18"/>
        <v>Yes</v>
      </c>
    </row>
    <row r="101" spans="1:11" x14ac:dyDescent="0.2">
      <c r="A101" s="91" t="s">
        <v>355</v>
      </c>
      <c r="B101" s="37" t="s">
        <v>213</v>
      </c>
      <c r="C101" s="90" t="s">
        <v>213</v>
      </c>
      <c r="D101" s="9" t="str">
        <f>IF($B101="N/A","N/A",IF(C101&gt;15,"No",IF(C101&lt;-15,"No","Yes")))</f>
        <v>N/A</v>
      </c>
      <c r="E101" s="8">
        <v>100</v>
      </c>
      <c r="F101" s="9" t="str">
        <f>IF($B101="N/A","N/A",IF(E101&gt;15,"No",IF(E101&lt;-15,"No","Yes")))</f>
        <v>N/A</v>
      </c>
      <c r="G101" s="8">
        <v>100</v>
      </c>
      <c r="H101" s="9" t="str">
        <f>IF($B101="N/A","N/A",IF(G101&gt;15,"No",IF(G101&lt;-15,"No","Yes")))</f>
        <v>N/A</v>
      </c>
      <c r="I101" s="10" t="s">
        <v>213</v>
      </c>
      <c r="J101" s="10">
        <v>0</v>
      </c>
      <c r="K101" s="9" t="str">
        <f t="shared" si="18"/>
        <v>Yes</v>
      </c>
    </row>
    <row r="102" spans="1:11" x14ac:dyDescent="0.2">
      <c r="A102" s="91" t="s">
        <v>46</v>
      </c>
      <c r="B102" s="37" t="s">
        <v>213</v>
      </c>
      <c r="C102" s="90">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91" t="s">
        <v>47</v>
      </c>
      <c r="B103" s="37" t="s">
        <v>213</v>
      </c>
      <c r="C103" s="90">
        <v>0</v>
      </c>
      <c r="D103" s="9" t="str">
        <f>IF($B103="N/A","N/A",IF(C103&gt;15,"No",IF(C103&lt;-15,"No","Yes")))</f>
        <v>N/A</v>
      </c>
      <c r="E103" s="8">
        <v>0</v>
      </c>
      <c r="F103" s="9" t="str">
        <f>IF($B103="N/A","N/A",IF(E103&gt;15,"No",IF(E103&lt;-15,"No","Yes")))</f>
        <v>N/A</v>
      </c>
      <c r="G103" s="8">
        <v>0</v>
      </c>
      <c r="H103" s="9" t="str">
        <f>IF($B103="N/A","N/A",IF(G103&gt;15,"No",IF(G103&lt;-15,"No","Yes")))</f>
        <v>N/A</v>
      </c>
      <c r="I103" s="10" t="s">
        <v>1747</v>
      </c>
      <c r="J103" s="10" t="s">
        <v>1747</v>
      </c>
      <c r="K103" s="9" t="str">
        <f t="shared" si="18"/>
        <v>N/A</v>
      </c>
    </row>
    <row r="104" spans="1:11" x14ac:dyDescent="0.2">
      <c r="A104" s="91" t="s">
        <v>33</v>
      </c>
      <c r="B104" s="37" t="s">
        <v>223</v>
      </c>
      <c r="C104" s="9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91" t="s">
        <v>48</v>
      </c>
      <c r="B105" s="62" t="s">
        <v>223</v>
      </c>
      <c r="C105" s="90">
        <v>99.999890668999996</v>
      </c>
      <c r="D105" s="9" t="str">
        <f>IF($B105="N/A","N/A",IF(C105&gt;100,"No",IF(C105&lt;98,"No","Yes")))</f>
        <v>Yes</v>
      </c>
      <c r="E105" s="8">
        <v>100</v>
      </c>
      <c r="F105" s="9" t="str">
        <f>IF($B105="N/A","N/A",IF(E105&gt;100,"No",IF(E105&lt;98,"No","Yes")))</f>
        <v>Yes</v>
      </c>
      <c r="G105" s="8">
        <v>99.999912957999996</v>
      </c>
      <c r="H105" s="9" t="str">
        <f>IF($B105="N/A","N/A",IF(G105&gt;100,"No",IF(G105&lt;98,"No","Yes")))</f>
        <v>Yes</v>
      </c>
      <c r="I105" s="10">
        <v>1E-4</v>
      </c>
      <c r="J105" s="10">
        <v>0</v>
      </c>
      <c r="K105" s="9" t="str">
        <f t="shared" si="18"/>
        <v>Yes</v>
      </c>
    </row>
    <row r="106" spans="1:11" x14ac:dyDescent="0.2">
      <c r="A106" s="91" t="s">
        <v>49</v>
      </c>
      <c r="B106" s="62" t="s">
        <v>213</v>
      </c>
      <c r="C106" s="90">
        <v>0.99478919939999999</v>
      </c>
      <c r="D106" s="9" t="str">
        <f>IF($B106="N/A","N/A",IF(C106&gt;15,"No",IF(C106&lt;-15,"No","Yes")))</f>
        <v>N/A</v>
      </c>
      <c r="E106" s="8">
        <v>1.6506315262</v>
      </c>
      <c r="F106" s="9" t="str">
        <f>IF($B106="N/A","N/A",IF(E106&gt;15,"No",IF(E106&lt;-15,"No","Yes")))</f>
        <v>N/A</v>
      </c>
      <c r="G106" s="8">
        <v>1.1865098983</v>
      </c>
      <c r="H106" s="9" t="str">
        <f>IF($B106="N/A","N/A",IF(G106&gt;15,"No",IF(G106&lt;-15,"No","Yes")))</f>
        <v>N/A</v>
      </c>
      <c r="I106" s="10">
        <v>65.930000000000007</v>
      </c>
      <c r="J106" s="10">
        <v>-28.1</v>
      </c>
      <c r="K106" s="9" t="str">
        <f>IF(J106="Div by 0", "N/A", IF(J106="N/A","N/A", IF(J106&gt;30, "No", IF(J106&lt;-30, "No", "Yes"))))</f>
        <v>Yes</v>
      </c>
    </row>
    <row r="107" spans="1:11" x14ac:dyDescent="0.2">
      <c r="A107" s="91" t="s">
        <v>913</v>
      </c>
      <c r="B107" s="37" t="s">
        <v>213</v>
      </c>
      <c r="C107" s="100">
        <v>81.100188431000007</v>
      </c>
      <c r="D107" s="9" t="str">
        <f t="shared" ref="D107:D130" si="19">IF($B107="N/A","N/A",IF(C107&gt;15,"No",IF(C107&lt;-15,"No","Yes")))</f>
        <v>N/A</v>
      </c>
      <c r="E107" s="9">
        <v>87.759759063000004</v>
      </c>
      <c r="F107" s="9" t="str">
        <f t="shared" ref="F107:F130" si="20">IF($B107="N/A","N/A",IF(E107&gt;15,"No",IF(E107&lt;-15,"No","Yes")))</f>
        <v>N/A</v>
      </c>
      <c r="G107" s="8">
        <v>86.705950650999995</v>
      </c>
      <c r="H107" s="9" t="str">
        <f t="shared" ref="H107:H130" si="21">IF($B107="N/A","N/A",IF(G107&gt;15,"No",IF(G107&lt;-15,"No","Yes")))</f>
        <v>N/A</v>
      </c>
      <c r="I107" s="10">
        <v>8.2119999999999997</v>
      </c>
      <c r="J107" s="10">
        <v>-1.2</v>
      </c>
      <c r="K107" s="9" t="str">
        <f t="shared" ref="K107:K130" si="22">IF(J107="Div by 0", "N/A", IF(J107="N/A","N/A", IF(J107&gt;30, "No", IF(J107&lt;-30, "No", "Yes"))))</f>
        <v>Yes</v>
      </c>
    </row>
    <row r="108" spans="1:11" x14ac:dyDescent="0.2">
      <c r="A108" s="91" t="s">
        <v>914</v>
      </c>
      <c r="B108" s="37" t="s">
        <v>213</v>
      </c>
      <c r="C108" s="100">
        <v>5.0489742951999999</v>
      </c>
      <c r="D108" s="37" t="s">
        <v>213</v>
      </c>
      <c r="E108" s="9">
        <v>2.4914577837</v>
      </c>
      <c r="F108" s="37" t="s">
        <v>213</v>
      </c>
      <c r="G108" s="8">
        <v>2.2470793129</v>
      </c>
      <c r="H108" s="37" t="s">
        <v>213</v>
      </c>
      <c r="I108" s="10">
        <v>-50.7</v>
      </c>
      <c r="J108" s="10">
        <v>-9.81</v>
      </c>
      <c r="K108" s="9" t="str">
        <f t="shared" si="22"/>
        <v>Yes</v>
      </c>
    </row>
    <row r="109" spans="1:11" x14ac:dyDescent="0.2">
      <c r="A109" s="91" t="s">
        <v>915</v>
      </c>
      <c r="B109" s="37" t="s">
        <v>213</v>
      </c>
      <c r="C109" s="100">
        <v>0</v>
      </c>
      <c r="D109" s="9" t="str">
        <f t="shared" si="19"/>
        <v>N/A</v>
      </c>
      <c r="E109" s="9">
        <v>0</v>
      </c>
      <c r="F109" s="9" t="str">
        <f t="shared" si="20"/>
        <v>N/A</v>
      </c>
      <c r="G109" s="8">
        <v>0</v>
      </c>
      <c r="H109" s="9" t="str">
        <f t="shared" si="21"/>
        <v>N/A</v>
      </c>
      <c r="I109" s="10" t="s">
        <v>1747</v>
      </c>
      <c r="J109" s="10" t="s">
        <v>1747</v>
      </c>
      <c r="K109" s="9" t="str">
        <f t="shared" si="22"/>
        <v>N/A</v>
      </c>
    </row>
    <row r="110" spans="1:11" x14ac:dyDescent="0.2">
      <c r="A110" s="91" t="s">
        <v>916</v>
      </c>
      <c r="B110" s="37" t="s">
        <v>213</v>
      </c>
      <c r="C110" s="100">
        <v>0.98917410319999999</v>
      </c>
      <c r="D110" s="9" t="str">
        <f t="shared" si="19"/>
        <v>N/A</v>
      </c>
      <c r="E110" s="9">
        <v>1.0511237618</v>
      </c>
      <c r="F110" s="9" t="str">
        <f t="shared" si="20"/>
        <v>N/A</v>
      </c>
      <c r="G110" s="8">
        <v>0.40219919479999999</v>
      </c>
      <c r="H110" s="9" t="str">
        <f t="shared" si="21"/>
        <v>N/A</v>
      </c>
      <c r="I110" s="10">
        <v>6.2629999999999999</v>
      </c>
      <c r="J110" s="10">
        <v>-61.7</v>
      </c>
      <c r="K110" s="9" t="str">
        <f t="shared" si="22"/>
        <v>No</v>
      </c>
    </row>
    <row r="111" spans="1:11" x14ac:dyDescent="0.2">
      <c r="A111" s="91" t="s">
        <v>917</v>
      </c>
      <c r="B111" s="37" t="s">
        <v>213</v>
      </c>
      <c r="C111" s="100">
        <v>0</v>
      </c>
      <c r="D111" s="9" t="str">
        <f t="shared" si="19"/>
        <v>N/A</v>
      </c>
      <c r="E111" s="9">
        <v>7.5311599999999999E-5</v>
      </c>
      <c r="F111" s="9" t="str">
        <f t="shared" si="20"/>
        <v>N/A</v>
      </c>
      <c r="G111" s="8">
        <v>0</v>
      </c>
      <c r="H111" s="9" t="str">
        <f t="shared" si="21"/>
        <v>N/A</v>
      </c>
      <c r="I111" s="10" t="s">
        <v>1747</v>
      </c>
      <c r="J111" s="10">
        <v>-100</v>
      </c>
      <c r="K111" s="9" t="str">
        <f t="shared" si="22"/>
        <v>No</v>
      </c>
    </row>
    <row r="112" spans="1:11" x14ac:dyDescent="0.2">
      <c r="A112" s="91" t="s">
        <v>918</v>
      </c>
      <c r="B112" s="37" t="s">
        <v>213</v>
      </c>
      <c r="C112" s="100">
        <v>6.1595619900000002E-2</v>
      </c>
      <c r="D112" s="9" t="str">
        <f t="shared" si="19"/>
        <v>N/A</v>
      </c>
      <c r="E112" s="9">
        <v>1.0016440499999999E-2</v>
      </c>
      <c r="F112" s="9" t="str">
        <f t="shared" si="20"/>
        <v>N/A</v>
      </c>
      <c r="G112" s="8">
        <v>4.7656810299999998E-2</v>
      </c>
      <c r="H112" s="9" t="str">
        <f t="shared" si="21"/>
        <v>N/A</v>
      </c>
      <c r="I112" s="10">
        <v>-83.7</v>
      </c>
      <c r="J112" s="10">
        <v>375.8</v>
      </c>
      <c r="K112" s="9" t="str">
        <f t="shared" si="22"/>
        <v>No</v>
      </c>
    </row>
    <row r="113" spans="1:11" x14ac:dyDescent="0.2">
      <c r="A113" s="91" t="s">
        <v>919</v>
      </c>
      <c r="B113" s="37" t="s">
        <v>213</v>
      </c>
      <c r="C113" s="100">
        <v>8.8882599999999995E-5</v>
      </c>
      <c r="D113" s="9" t="str">
        <f t="shared" si="19"/>
        <v>N/A</v>
      </c>
      <c r="E113" s="9">
        <v>0</v>
      </c>
      <c r="F113" s="9" t="str">
        <f t="shared" si="20"/>
        <v>N/A</v>
      </c>
      <c r="G113" s="8">
        <v>0</v>
      </c>
      <c r="H113" s="9" t="str">
        <f t="shared" si="21"/>
        <v>N/A</v>
      </c>
      <c r="I113" s="10">
        <v>-100</v>
      </c>
      <c r="J113" s="10" t="s">
        <v>1747</v>
      </c>
      <c r="K113" s="9" t="str">
        <f t="shared" si="22"/>
        <v>N/A</v>
      </c>
    </row>
    <row r="114" spans="1:11" x14ac:dyDescent="0.2">
      <c r="A114" s="91" t="s">
        <v>920</v>
      </c>
      <c r="B114" s="37" t="s">
        <v>213</v>
      </c>
      <c r="C114" s="100">
        <v>0</v>
      </c>
      <c r="D114" s="9" t="str">
        <f t="shared" si="19"/>
        <v>N/A</v>
      </c>
      <c r="E114" s="9">
        <v>2.259347E-4</v>
      </c>
      <c r="F114" s="9" t="str">
        <f t="shared" si="20"/>
        <v>N/A</v>
      </c>
      <c r="G114" s="8">
        <v>0</v>
      </c>
      <c r="H114" s="9" t="str">
        <f t="shared" si="21"/>
        <v>N/A</v>
      </c>
      <c r="I114" s="10" t="s">
        <v>1747</v>
      </c>
      <c r="J114" s="10">
        <v>-100</v>
      </c>
      <c r="K114" s="9" t="str">
        <f t="shared" si="22"/>
        <v>No</v>
      </c>
    </row>
    <row r="115" spans="1:11" x14ac:dyDescent="0.2">
      <c r="A115" s="91" t="s">
        <v>921</v>
      </c>
      <c r="B115" s="37" t="s">
        <v>213</v>
      </c>
      <c r="C115" s="100">
        <v>1.1051658549000001</v>
      </c>
      <c r="D115" s="9" t="str">
        <f t="shared" si="19"/>
        <v>N/A</v>
      </c>
      <c r="E115" s="9">
        <v>1.4164602502000001</v>
      </c>
      <c r="F115" s="9" t="str">
        <f t="shared" si="20"/>
        <v>N/A</v>
      </c>
      <c r="G115" s="8">
        <v>1.7848537853999999</v>
      </c>
      <c r="H115" s="9" t="str">
        <f t="shared" si="21"/>
        <v>N/A</v>
      </c>
      <c r="I115" s="10">
        <v>28.17</v>
      </c>
      <c r="J115" s="10">
        <v>26.01</v>
      </c>
      <c r="K115" s="9" t="str">
        <f t="shared" si="22"/>
        <v>Yes</v>
      </c>
    </row>
    <row r="116" spans="1:11" x14ac:dyDescent="0.2">
      <c r="A116" s="91" t="s">
        <v>922</v>
      </c>
      <c r="B116" s="37" t="s">
        <v>213</v>
      </c>
      <c r="C116" s="100">
        <v>1.8716891243</v>
      </c>
      <c r="D116" s="9" t="str">
        <f t="shared" si="19"/>
        <v>N/A</v>
      </c>
      <c r="E116" s="9">
        <v>9.4139479000000005E-3</v>
      </c>
      <c r="F116" s="9" t="str">
        <f t="shared" si="20"/>
        <v>N/A</v>
      </c>
      <c r="G116" s="8">
        <v>8.4234171000000004E-3</v>
      </c>
      <c r="H116" s="9" t="str">
        <f t="shared" si="21"/>
        <v>N/A</v>
      </c>
      <c r="I116" s="10">
        <v>-99.5</v>
      </c>
      <c r="J116" s="10">
        <v>-10.5</v>
      </c>
      <c r="K116" s="9" t="str">
        <f t="shared" si="22"/>
        <v>Yes</v>
      </c>
    </row>
    <row r="117" spans="1:11" x14ac:dyDescent="0.2">
      <c r="A117" s="91" t="s">
        <v>923</v>
      </c>
      <c r="B117" s="37" t="s">
        <v>213</v>
      </c>
      <c r="C117" s="100">
        <v>6.3106624E-3</v>
      </c>
      <c r="D117" s="9" t="str">
        <f t="shared" si="19"/>
        <v>N/A</v>
      </c>
      <c r="E117" s="9">
        <v>8.2842739999999999E-4</v>
      </c>
      <c r="F117" s="9" t="str">
        <f t="shared" si="20"/>
        <v>N/A</v>
      </c>
      <c r="G117" s="8">
        <v>2.2765989999999999E-4</v>
      </c>
      <c r="H117" s="9" t="str">
        <f t="shared" si="21"/>
        <v>N/A</v>
      </c>
      <c r="I117" s="10">
        <v>-86.9</v>
      </c>
      <c r="J117" s="10">
        <v>-72.5</v>
      </c>
      <c r="K117" s="9" t="str">
        <f t="shared" si="22"/>
        <v>No</v>
      </c>
    </row>
    <row r="118" spans="1:11" x14ac:dyDescent="0.2">
      <c r="A118" s="91" t="s">
        <v>924</v>
      </c>
      <c r="B118" s="37" t="s">
        <v>213</v>
      </c>
      <c r="C118" s="100">
        <v>1.014950048</v>
      </c>
      <c r="D118" s="9" t="str">
        <f t="shared" si="19"/>
        <v>N/A</v>
      </c>
      <c r="E118" s="9">
        <v>3.3137096E-3</v>
      </c>
      <c r="F118" s="9" t="str">
        <f t="shared" si="20"/>
        <v>N/A</v>
      </c>
      <c r="G118" s="8">
        <v>3.7184454E-3</v>
      </c>
      <c r="H118" s="9" t="str">
        <f t="shared" si="21"/>
        <v>N/A</v>
      </c>
      <c r="I118" s="10">
        <v>-99.7</v>
      </c>
      <c r="J118" s="10">
        <v>12.21</v>
      </c>
      <c r="K118" s="9" t="str">
        <f t="shared" si="22"/>
        <v>Yes</v>
      </c>
    </row>
    <row r="119" spans="1:11" x14ac:dyDescent="0.2">
      <c r="A119" s="91" t="s">
        <v>925</v>
      </c>
      <c r="B119" s="37" t="s">
        <v>213</v>
      </c>
      <c r="C119" s="100">
        <v>13.850837274</v>
      </c>
      <c r="D119" s="9" t="str">
        <f t="shared" si="19"/>
        <v>N/A</v>
      </c>
      <c r="E119" s="9">
        <v>9.7487831530999998</v>
      </c>
      <c r="F119" s="9" t="str">
        <f t="shared" si="20"/>
        <v>N/A</v>
      </c>
      <c r="G119" s="8">
        <v>11.046970035999999</v>
      </c>
      <c r="H119" s="9" t="str">
        <f t="shared" si="21"/>
        <v>N/A</v>
      </c>
      <c r="I119" s="10">
        <v>-29.6</v>
      </c>
      <c r="J119" s="10">
        <v>13.32</v>
      </c>
      <c r="K119" s="9" t="str">
        <f t="shared" si="22"/>
        <v>Yes</v>
      </c>
    </row>
    <row r="120" spans="1:11" x14ac:dyDescent="0.2">
      <c r="A120" s="91" t="s">
        <v>926</v>
      </c>
      <c r="B120" s="37" t="s">
        <v>213</v>
      </c>
      <c r="C120" s="100">
        <v>1.8398691599999999E-2</v>
      </c>
      <c r="D120" s="9" t="str">
        <f t="shared" si="19"/>
        <v>N/A</v>
      </c>
      <c r="E120" s="9">
        <v>6.8156982500000005E-2</v>
      </c>
      <c r="F120" s="9" t="str">
        <f t="shared" si="20"/>
        <v>N/A</v>
      </c>
      <c r="G120" s="8">
        <v>0.25892521750000003</v>
      </c>
      <c r="H120" s="9" t="str">
        <f t="shared" si="21"/>
        <v>N/A</v>
      </c>
      <c r="I120" s="10">
        <v>270.39999999999998</v>
      </c>
      <c r="J120" s="10">
        <v>279.89999999999998</v>
      </c>
      <c r="K120" s="9" t="str">
        <f t="shared" si="22"/>
        <v>No</v>
      </c>
    </row>
    <row r="121" spans="1:11" x14ac:dyDescent="0.2">
      <c r="A121" s="91" t="s">
        <v>927</v>
      </c>
      <c r="B121" s="37" t="s">
        <v>213</v>
      </c>
      <c r="C121" s="100">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91" t="s">
        <v>928</v>
      </c>
      <c r="B122" s="37" t="s">
        <v>213</v>
      </c>
      <c r="C122" s="100">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91" t="s">
        <v>929</v>
      </c>
      <c r="B123" s="37" t="s">
        <v>213</v>
      </c>
      <c r="C123" s="100">
        <v>5.0466633484000001</v>
      </c>
      <c r="D123" s="9" t="str">
        <f t="shared" si="19"/>
        <v>N/A</v>
      </c>
      <c r="E123" s="9">
        <v>3.3555075737000002</v>
      </c>
      <c r="F123" s="9" t="str">
        <f t="shared" si="20"/>
        <v>N/A</v>
      </c>
      <c r="G123" s="8">
        <v>3.7343815808</v>
      </c>
      <c r="H123" s="9" t="str">
        <f t="shared" si="21"/>
        <v>N/A</v>
      </c>
      <c r="I123" s="10">
        <v>-33.5</v>
      </c>
      <c r="J123" s="10">
        <v>11.29</v>
      </c>
      <c r="K123" s="9" t="str">
        <f t="shared" si="22"/>
        <v>Yes</v>
      </c>
    </row>
    <row r="124" spans="1:11" x14ac:dyDescent="0.2">
      <c r="A124" s="91" t="s">
        <v>930</v>
      </c>
      <c r="B124" s="37" t="s">
        <v>213</v>
      </c>
      <c r="C124" s="100">
        <v>7.8778397981000001</v>
      </c>
      <c r="D124" s="9" t="str">
        <f t="shared" si="19"/>
        <v>N/A</v>
      </c>
      <c r="E124" s="9">
        <v>5.5711743409999999</v>
      </c>
      <c r="F124" s="9" t="str">
        <f t="shared" si="20"/>
        <v>N/A</v>
      </c>
      <c r="G124" s="8">
        <v>6.2264988560000001</v>
      </c>
      <c r="H124" s="9" t="str">
        <f t="shared" si="21"/>
        <v>N/A</v>
      </c>
      <c r="I124" s="10">
        <v>-29.3</v>
      </c>
      <c r="J124" s="10">
        <v>11.76</v>
      </c>
      <c r="K124" s="9" t="str">
        <f t="shared" si="22"/>
        <v>Yes</v>
      </c>
    </row>
    <row r="125" spans="1:11" x14ac:dyDescent="0.2">
      <c r="A125" s="91" t="s">
        <v>931</v>
      </c>
      <c r="B125" s="37" t="s">
        <v>213</v>
      </c>
      <c r="C125" s="100">
        <v>0.866693924</v>
      </c>
      <c r="D125" s="9" t="str">
        <f t="shared" si="19"/>
        <v>N/A</v>
      </c>
      <c r="E125" s="9">
        <v>0.75221208949999996</v>
      </c>
      <c r="F125" s="9" t="str">
        <f t="shared" si="20"/>
        <v>N/A</v>
      </c>
      <c r="G125" s="8">
        <v>0.82443246280000004</v>
      </c>
      <c r="H125" s="9" t="str">
        <f t="shared" si="21"/>
        <v>N/A</v>
      </c>
      <c r="I125" s="10">
        <v>-13.2</v>
      </c>
      <c r="J125" s="10">
        <v>9.6010000000000009</v>
      </c>
      <c r="K125" s="9" t="str">
        <f t="shared" si="22"/>
        <v>Yes</v>
      </c>
    </row>
    <row r="126" spans="1:11" x14ac:dyDescent="0.2">
      <c r="A126" s="91" t="s">
        <v>932</v>
      </c>
      <c r="B126" s="37" t="s">
        <v>213</v>
      </c>
      <c r="C126" s="100">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91" t="s">
        <v>933</v>
      </c>
      <c r="B127" s="37" t="s">
        <v>213</v>
      </c>
      <c r="C127" s="100">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91" t="s">
        <v>934</v>
      </c>
      <c r="B128" s="37" t="s">
        <v>213</v>
      </c>
      <c r="C128" s="100">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4.1241511699999997E-2</v>
      </c>
      <c r="D130" s="9" t="str">
        <f t="shared" si="19"/>
        <v>N/A</v>
      </c>
      <c r="E130" s="9">
        <v>1.7321664E-3</v>
      </c>
      <c r="F130" s="9" t="str">
        <f t="shared" si="20"/>
        <v>N/A</v>
      </c>
      <c r="G130" s="8">
        <v>2.7319190999999998E-3</v>
      </c>
      <c r="H130" s="9" t="str">
        <f t="shared" si="21"/>
        <v>N/A</v>
      </c>
      <c r="I130" s="10">
        <v>-95.8</v>
      </c>
      <c r="J130" s="10">
        <v>57.72</v>
      </c>
      <c r="K130" s="9" t="str">
        <f t="shared" si="22"/>
        <v>No</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421310</v>
      </c>
      <c r="D6" s="9" t="str">
        <f>IF($B6="N/A","N/A",IF(C6&gt;15,"No",IF(C6&lt;-15,"No","Yes")))</f>
        <v>N/A</v>
      </c>
      <c r="E6" s="38">
        <v>5511</v>
      </c>
      <c r="F6" s="9" t="str">
        <f>IF($B6="N/A","N/A",IF(E6&gt;15,"No",IF(E6&lt;-15,"No","Yes")))</f>
        <v>N/A</v>
      </c>
      <c r="G6" s="38">
        <v>2777</v>
      </c>
      <c r="H6" s="9" t="str">
        <f>IF($B6="N/A","N/A",IF(G6&gt;15,"No",IF(G6&lt;-15,"No","Yes")))</f>
        <v>N/A</v>
      </c>
      <c r="I6" s="10">
        <v>-98.7</v>
      </c>
      <c r="J6" s="10">
        <v>-49.6</v>
      </c>
      <c r="K6" s="9" t="str">
        <f t="shared" ref="K6:K13" si="0">IF(J6="Div by 0", "N/A", IF(J6="N/A","N/A", IF(J6&gt;30, "No", IF(J6&lt;-30, "No", "Yes"))))</f>
        <v>No</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36.346863355000004</v>
      </c>
      <c r="D9" s="9" t="str">
        <f t="shared" ref="D9:D17" si="1">IF($B9="N/A","N/A",IF(C9&gt;15,"No",IF(C9&lt;-15,"No","Yes")))</f>
        <v>N/A</v>
      </c>
      <c r="E9" s="39">
        <v>33.466884413000002</v>
      </c>
      <c r="F9" s="9" t="str">
        <f>IF($B9="N/A","N/A",IF(E9&gt;15,"No",IF(E9&lt;-15,"No","Yes")))</f>
        <v>N/A</v>
      </c>
      <c r="G9" s="39">
        <v>43.640619373</v>
      </c>
      <c r="H9" s="9" t="str">
        <f>IF($B9="N/A","N/A",IF(G9&gt;15,"No",IF(G9&lt;-15,"No","Yes")))</f>
        <v>N/A</v>
      </c>
      <c r="I9" s="10">
        <v>-7.92</v>
      </c>
      <c r="J9" s="10">
        <v>30.4</v>
      </c>
      <c r="K9" s="9" t="str">
        <f t="shared" si="0"/>
        <v>No</v>
      </c>
    </row>
    <row r="10" spans="1:11" x14ac:dyDescent="0.2">
      <c r="A10" s="91" t="s">
        <v>16</v>
      </c>
      <c r="B10" s="37" t="s">
        <v>213</v>
      </c>
      <c r="C10" s="90">
        <v>4.8555695330999997</v>
      </c>
      <c r="D10" s="9" t="str">
        <f t="shared" si="1"/>
        <v>N/A</v>
      </c>
      <c r="E10" s="8">
        <v>43.313373253000002</v>
      </c>
      <c r="F10" s="9" t="str">
        <f>IF($B10="N/A","N/A",IF(E10&gt;15,"No",IF(E10&lt;-15,"No","Yes")))</f>
        <v>N/A</v>
      </c>
      <c r="G10" s="8">
        <v>5.7256031689000002</v>
      </c>
      <c r="H10" s="9" t="str">
        <f>IF($B10="N/A","N/A",IF(G10&gt;15,"No",IF(G10&lt;-15,"No","Yes")))</f>
        <v>N/A</v>
      </c>
      <c r="I10" s="10">
        <v>792</v>
      </c>
      <c r="J10" s="10">
        <v>-86.8</v>
      </c>
      <c r="K10" s="9" t="str">
        <f t="shared" si="0"/>
        <v>No</v>
      </c>
    </row>
    <row r="11" spans="1:11" x14ac:dyDescent="0.2">
      <c r="A11" s="91" t="s">
        <v>36</v>
      </c>
      <c r="B11" s="37" t="s">
        <v>213</v>
      </c>
      <c r="C11" s="90">
        <v>10.282459786</v>
      </c>
      <c r="D11" s="9" t="str">
        <f t="shared" si="1"/>
        <v>N/A</v>
      </c>
      <c r="E11" s="8">
        <v>11.734693878</v>
      </c>
      <c r="F11" s="9" t="str">
        <f>IF($B11="N/A","N/A",IF(E11&gt;15,"No",IF(E11&lt;-15,"No","Yes")))</f>
        <v>N/A</v>
      </c>
      <c r="G11" s="8">
        <v>13.008130080999999</v>
      </c>
      <c r="H11" s="9" t="str">
        <f>IF($B11="N/A","N/A",IF(G11&gt;15,"No",IF(G11&lt;-15,"No","Yes")))</f>
        <v>N/A</v>
      </c>
      <c r="I11" s="10">
        <v>14.12</v>
      </c>
      <c r="J11" s="10">
        <v>10.85</v>
      </c>
      <c r="K11" s="9" t="str">
        <f t="shared" si="0"/>
        <v>Yes</v>
      </c>
    </row>
    <row r="12" spans="1:11" x14ac:dyDescent="0.2">
      <c r="A12" s="91" t="s">
        <v>37</v>
      </c>
      <c r="B12" s="37" t="s">
        <v>213</v>
      </c>
      <c r="C12" s="90" t="s">
        <v>1747</v>
      </c>
      <c r="D12" s="9" t="str">
        <f t="shared" si="1"/>
        <v>N/A</v>
      </c>
      <c r="E12" s="8" t="s">
        <v>1747</v>
      </c>
      <c r="F12" s="9" t="str">
        <f>IF($B12="N/A","N/A",IF(E12&gt;15,"No",IF(E12&lt;-15,"No","Yes")))</f>
        <v>N/A</v>
      </c>
      <c r="G12" s="8" t="s">
        <v>1747</v>
      </c>
      <c r="H12" s="9" t="str">
        <f>IF($B12="N/A","N/A",IF(G12&gt;15,"No",IF(G12&lt;-15,"No","Yes")))</f>
        <v>N/A</v>
      </c>
      <c r="I12" s="10" t="s">
        <v>1747</v>
      </c>
      <c r="J12" s="10" t="s">
        <v>1747</v>
      </c>
      <c r="K12" s="9" t="str">
        <f t="shared" si="0"/>
        <v>N/A</v>
      </c>
    </row>
    <row r="13" spans="1:11" x14ac:dyDescent="0.2">
      <c r="A13" s="91" t="s">
        <v>38</v>
      </c>
      <c r="B13" s="37" t="s">
        <v>213</v>
      </c>
      <c r="C13" s="90">
        <v>4.6828811928</v>
      </c>
      <c r="D13" s="9" t="str">
        <f t="shared" si="1"/>
        <v>N/A</v>
      </c>
      <c r="E13" s="8">
        <v>44.477892756000003</v>
      </c>
      <c r="F13" s="9" t="str">
        <f>IF($B13="N/A","N/A",IF(E13&gt;15,"No",IF(E13&lt;-15,"No","Yes")))</f>
        <v>N/A</v>
      </c>
      <c r="G13" s="8">
        <v>5.3880934438999999</v>
      </c>
      <c r="H13" s="9" t="str">
        <f>IF($B13="N/A","N/A",IF(G13&gt;15,"No",IF(G13&lt;-15,"No","Yes")))</f>
        <v>N/A</v>
      </c>
      <c r="I13" s="10">
        <v>849.8</v>
      </c>
      <c r="J13" s="10">
        <v>-87.9</v>
      </c>
      <c r="K13" s="9" t="str">
        <f t="shared" si="0"/>
        <v>No</v>
      </c>
    </row>
    <row r="14" spans="1:11" x14ac:dyDescent="0.2">
      <c r="A14" s="91" t="s">
        <v>676</v>
      </c>
      <c r="B14" s="37" t="s">
        <v>213</v>
      </c>
      <c r="C14" s="90">
        <v>54.706985355</v>
      </c>
      <c r="D14" s="9" t="str">
        <f t="shared" si="1"/>
        <v>N/A</v>
      </c>
      <c r="E14" s="8">
        <v>34.258755217000001</v>
      </c>
      <c r="F14" s="9" t="str">
        <f t="shared" ref="F14:F33" si="2">IF($B14="N/A","N/A",IF(E14&gt;15,"No",IF(E14&lt;-15,"No","Yes")))</f>
        <v>N/A</v>
      </c>
      <c r="G14" s="8">
        <v>62.153402952999997</v>
      </c>
      <c r="H14" s="9" t="str">
        <f t="shared" ref="H14:H33" si="3">IF($B14="N/A","N/A",IF(G14&gt;15,"No",IF(G14&lt;-15,"No","Yes")))</f>
        <v>N/A</v>
      </c>
      <c r="I14" s="10">
        <v>-37.4</v>
      </c>
      <c r="J14" s="10">
        <v>81.42</v>
      </c>
      <c r="K14" s="9" t="str">
        <f t="shared" ref="K14:K30" si="4">IF(J14="Div by 0", "N/A", IF(J14="N/A","N/A", IF(J14&gt;30, "No", IF(J14&lt;-30, "No", "Yes"))))</f>
        <v>No</v>
      </c>
    </row>
    <row r="15" spans="1:11" x14ac:dyDescent="0.2">
      <c r="A15" s="91" t="s">
        <v>677</v>
      </c>
      <c r="B15" s="37" t="s">
        <v>213</v>
      </c>
      <c r="C15" s="90">
        <v>1.6868813937</v>
      </c>
      <c r="D15" s="9" t="str">
        <f t="shared" si="1"/>
        <v>N/A</v>
      </c>
      <c r="E15" s="8">
        <v>0.50807475960000004</v>
      </c>
      <c r="F15" s="9" t="str">
        <f t="shared" si="2"/>
        <v>N/A</v>
      </c>
      <c r="G15" s="8">
        <v>0.86424198780000006</v>
      </c>
      <c r="H15" s="9" t="str">
        <f t="shared" si="3"/>
        <v>N/A</v>
      </c>
      <c r="I15" s="10">
        <v>-69.900000000000006</v>
      </c>
      <c r="J15" s="10">
        <v>70.099999999999994</v>
      </c>
      <c r="K15" s="9" t="str">
        <f t="shared" si="4"/>
        <v>No</v>
      </c>
    </row>
    <row r="16" spans="1:11" x14ac:dyDescent="0.2">
      <c r="A16" s="91" t="s">
        <v>381</v>
      </c>
      <c r="B16" s="37" t="s">
        <v>213</v>
      </c>
      <c r="C16" s="90">
        <v>3.0839524341</v>
      </c>
      <c r="D16" s="9" t="str">
        <f t="shared" si="1"/>
        <v>N/A</v>
      </c>
      <c r="E16" s="8">
        <v>3.5565233169999999</v>
      </c>
      <c r="F16" s="9" t="str">
        <f t="shared" si="2"/>
        <v>N/A</v>
      </c>
      <c r="G16" s="8">
        <v>4.4292401872999996</v>
      </c>
      <c r="H16" s="9" t="str">
        <f t="shared" si="3"/>
        <v>N/A</v>
      </c>
      <c r="I16" s="10">
        <v>15.32</v>
      </c>
      <c r="J16" s="10">
        <v>24.54</v>
      </c>
      <c r="K16" s="9" t="str">
        <f t="shared" si="4"/>
        <v>Yes</v>
      </c>
    </row>
    <row r="17" spans="1:11" x14ac:dyDescent="0.2">
      <c r="A17" s="91" t="s">
        <v>382</v>
      </c>
      <c r="B17" s="37" t="s">
        <v>213</v>
      </c>
      <c r="C17" s="90">
        <v>5.1005198073000004</v>
      </c>
      <c r="D17" s="9" t="str">
        <f t="shared" si="1"/>
        <v>N/A</v>
      </c>
      <c r="E17" s="8">
        <v>2.0141535112</v>
      </c>
      <c r="F17" s="9" t="str">
        <f t="shared" si="2"/>
        <v>N/A</v>
      </c>
      <c r="G17" s="8">
        <v>3.0608570400000001</v>
      </c>
      <c r="H17" s="9" t="str">
        <f t="shared" si="3"/>
        <v>N/A</v>
      </c>
      <c r="I17" s="10">
        <v>-60.5</v>
      </c>
      <c r="J17" s="10">
        <v>51.97</v>
      </c>
      <c r="K17" s="9" t="str">
        <f t="shared" si="4"/>
        <v>No</v>
      </c>
    </row>
    <row r="18" spans="1:11" x14ac:dyDescent="0.2">
      <c r="A18" s="91" t="s">
        <v>383</v>
      </c>
      <c r="B18" s="37" t="s">
        <v>213</v>
      </c>
      <c r="C18" s="90">
        <v>0</v>
      </c>
      <c r="D18" s="9" t="str">
        <f t="shared" ref="D18:D33" si="5">IF($B18="N/A","N/A",IF(C18&gt;15,"No",IF(C18&lt;-15,"No","Yes")))</f>
        <v>N/A</v>
      </c>
      <c r="E18" s="8">
        <v>0</v>
      </c>
      <c r="F18" s="9" t="str">
        <f t="shared" si="2"/>
        <v>N/A</v>
      </c>
      <c r="G18" s="8">
        <v>0</v>
      </c>
      <c r="H18" s="9" t="str">
        <f t="shared" si="3"/>
        <v>N/A</v>
      </c>
      <c r="I18" s="10" t="s">
        <v>1747</v>
      </c>
      <c r="J18" s="10" t="s">
        <v>1747</v>
      </c>
      <c r="K18" s="9" t="str">
        <f t="shared" si="4"/>
        <v>N/A</v>
      </c>
    </row>
    <row r="19" spans="1:11" x14ac:dyDescent="0.2">
      <c r="A19" s="91" t="s">
        <v>384</v>
      </c>
      <c r="B19" s="37" t="s">
        <v>213</v>
      </c>
      <c r="C19" s="90">
        <v>15.236524175</v>
      </c>
      <c r="D19" s="9" t="str">
        <f t="shared" si="5"/>
        <v>N/A</v>
      </c>
      <c r="E19" s="8">
        <v>13.228089276</v>
      </c>
      <c r="F19" s="9" t="str">
        <f t="shared" si="2"/>
        <v>N/A</v>
      </c>
      <c r="G19" s="8">
        <v>15.988476773</v>
      </c>
      <c r="H19" s="9" t="str">
        <f t="shared" si="3"/>
        <v>N/A</v>
      </c>
      <c r="I19" s="10">
        <v>-13.2</v>
      </c>
      <c r="J19" s="10">
        <v>20.87</v>
      </c>
      <c r="K19" s="9" t="str">
        <f t="shared" si="4"/>
        <v>Yes</v>
      </c>
    </row>
    <row r="20" spans="1:11" x14ac:dyDescent="0.2">
      <c r="A20" s="91" t="s">
        <v>386</v>
      </c>
      <c r="B20" s="37" t="s">
        <v>213</v>
      </c>
      <c r="C20" s="90">
        <v>1.5575229640999999</v>
      </c>
      <c r="D20" s="9" t="str">
        <f t="shared" si="5"/>
        <v>N/A</v>
      </c>
      <c r="E20" s="8">
        <v>0.97985846489999995</v>
      </c>
      <c r="F20" s="9" t="str">
        <f t="shared" si="2"/>
        <v>N/A</v>
      </c>
      <c r="G20" s="8">
        <v>1.9805545552999999</v>
      </c>
      <c r="H20" s="9" t="str">
        <f t="shared" si="3"/>
        <v>N/A</v>
      </c>
      <c r="I20" s="10">
        <v>-37.1</v>
      </c>
      <c r="J20" s="10">
        <v>102.1</v>
      </c>
      <c r="K20" s="9" t="str">
        <f t="shared" si="4"/>
        <v>No</v>
      </c>
    </row>
    <row r="21" spans="1:11" x14ac:dyDescent="0.2">
      <c r="A21" s="91" t="s">
        <v>387</v>
      </c>
      <c r="B21" s="37" t="s">
        <v>213</v>
      </c>
      <c r="C21" s="90">
        <v>9.058413045</v>
      </c>
      <c r="D21" s="9" t="str">
        <f t="shared" si="5"/>
        <v>N/A</v>
      </c>
      <c r="E21" s="8">
        <v>42.896026130000003</v>
      </c>
      <c r="F21" s="9" t="str">
        <f t="shared" si="2"/>
        <v>N/A</v>
      </c>
      <c r="G21" s="8">
        <v>5.1494418437</v>
      </c>
      <c r="H21" s="9" t="str">
        <f t="shared" si="3"/>
        <v>N/A</v>
      </c>
      <c r="I21" s="10">
        <v>373.5</v>
      </c>
      <c r="J21" s="10">
        <v>-88</v>
      </c>
      <c r="K21" s="9" t="str">
        <f t="shared" si="4"/>
        <v>No</v>
      </c>
    </row>
    <row r="22" spans="1:11" x14ac:dyDescent="0.2">
      <c r="A22" s="91" t="s">
        <v>388</v>
      </c>
      <c r="B22" s="37" t="s">
        <v>213</v>
      </c>
      <c r="C22" s="90">
        <v>1.4488144122</v>
      </c>
      <c r="D22" s="9" t="str">
        <f t="shared" si="5"/>
        <v>N/A</v>
      </c>
      <c r="E22" s="8">
        <v>1.6875340229</v>
      </c>
      <c r="F22" s="9" t="str">
        <f t="shared" si="2"/>
        <v>N/A</v>
      </c>
      <c r="G22" s="8">
        <v>4.2851998560000002</v>
      </c>
      <c r="H22" s="9" t="str">
        <f t="shared" si="3"/>
        <v>N/A</v>
      </c>
      <c r="I22" s="10">
        <v>16.48</v>
      </c>
      <c r="J22" s="10">
        <v>153.9</v>
      </c>
      <c r="K22" s="9" t="str">
        <f t="shared" si="4"/>
        <v>No</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0</v>
      </c>
      <c r="D24" s="9" t="str">
        <f t="shared" si="5"/>
        <v>N/A</v>
      </c>
      <c r="E24" s="8">
        <v>0</v>
      </c>
      <c r="F24" s="9" t="str">
        <f t="shared" si="2"/>
        <v>N/A</v>
      </c>
      <c r="G24" s="8">
        <v>0</v>
      </c>
      <c r="H24" s="9" t="str">
        <f t="shared" si="3"/>
        <v>N/A</v>
      </c>
      <c r="I24" s="10" t="s">
        <v>1747</v>
      </c>
      <c r="J24" s="10" t="s">
        <v>1747</v>
      </c>
      <c r="K24" s="9" t="str">
        <f t="shared" si="4"/>
        <v>N/A</v>
      </c>
    </row>
    <row r="25" spans="1:11" x14ac:dyDescent="0.2">
      <c r="A25" s="91" t="s">
        <v>393</v>
      </c>
      <c r="B25" s="37" t="s">
        <v>213</v>
      </c>
      <c r="C25" s="90">
        <v>0</v>
      </c>
      <c r="D25" s="9" t="str">
        <f t="shared" si="5"/>
        <v>N/A</v>
      </c>
      <c r="E25" s="8">
        <v>0</v>
      </c>
      <c r="F25" s="9" t="str">
        <f t="shared" si="2"/>
        <v>N/A</v>
      </c>
      <c r="G25" s="8">
        <v>0</v>
      </c>
      <c r="H25" s="9" t="str">
        <f t="shared" si="3"/>
        <v>N/A</v>
      </c>
      <c r="I25" s="10" t="s">
        <v>1747</v>
      </c>
      <c r="J25" s="10" t="s">
        <v>1747</v>
      </c>
      <c r="K25" s="9" t="str">
        <f t="shared" si="4"/>
        <v>N/A</v>
      </c>
    </row>
    <row r="26" spans="1:11" x14ac:dyDescent="0.2">
      <c r="A26" s="91" t="s">
        <v>394</v>
      </c>
      <c r="B26" s="37" t="s">
        <v>213</v>
      </c>
      <c r="C26" s="90">
        <v>2.7355154162000002</v>
      </c>
      <c r="D26" s="9" t="str">
        <f t="shared" si="5"/>
        <v>N/A</v>
      </c>
      <c r="E26" s="8">
        <v>7.2582108500000006E-2</v>
      </c>
      <c r="F26" s="9" t="str">
        <f t="shared" si="2"/>
        <v>N/A</v>
      </c>
      <c r="G26" s="8">
        <v>0.1080302485</v>
      </c>
      <c r="H26" s="9" t="str">
        <f t="shared" si="3"/>
        <v>N/A</v>
      </c>
      <c r="I26" s="10">
        <v>-97.3</v>
      </c>
      <c r="J26" s="10">
        <v>48.84</v>
      </c>
      <c r="K26" s="9" t="str">
        <f t="shared" si="4"/>
        <v>No</v>
      </c>
    </row>
    <row r="27" spans="1:11" x14ac:dyDescent="0.2">
      <c r="A27" s="91" t="s">
        <v>395</v>
      </c>
      <c r="B27" s="37" t="s">
        <v>213</v>
      </c>
      <c r="C27" s="90">
        <v>0</v>
      </c>
      <c r="D27" s="9" t="str">
        <f t="shared" si="5"/>
        <v>N/A</v>
      </c>
      <c r="E27" s="8">
        <v>0</v>
      </c>
      <c r="F27" s="9" t="str">
        <f t="shared" si="2"/>
        <v>N/A</v>
      </c>
      <c r="G27" s="8">
        <v>0</v>
      </c>
      <c r="H27" s="9" t="str">
        <f t="shared" si="3"/>
        <v>N/A</v>
      </c>
      <c r="I27" s="10" t="s">
        <v>1747</v>
      </c>
      <c r="J27" s="10" t="s">
        <v>1747</v>
      </c>
      <c r="K27" s="9" t="str">
        <f t="shared" si="4"/>
        <v>N/A</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4.8814412191000001</v>
      </c>
      <c r="D29" s="9" t="str">
        <f t="shared" si="5"/>
        <v>N/A</v>
      </c>
      <c r="E29" s="8">
        <v>0.65323897659999997</v>
      </c>
      <c r="F29" s="9" t="str">
        <f t="shared" si="2"/>
        <v>N/A</v>
      </c>
      <c r="G29" s="8">
        <v>1.8005041412</v>
      </c>
      <c r="H29" s="9" t="str">
        <f t="shared" si="3"/>
        <v>N/A</v>
      </c>
      <c r="I29" s="10">
        <v>-86.6</v>
      </c>
      <c r="J29" s="10">
        <v>175.6</v>
      </c>
      <c r="K29" s="9" t="str">
        <f t="shared" si="4"/>
        <v>No</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99.956564049999997</v>
      </c>
      <c r="D31" s="9" t="str">
        <f t="shared" si="5"/>
        <v>N/A</v>
      </c>
      <c r="E31" s="8">
        <v>100</v>
      </c>
      <c r="F31" s="9" t="str">
        <f t="shared" si="2"/>
        <v>N/A</v>
      </c>
      <c r="G31" s="8">
        <v>99.855959669000001</v>
      </c>
      <c r="H31" s="9" t="str">
        <f t="shared" si="3"/>
        <v>N/A</v>
      </c>
      <c r="I31" s="10">
        <v>4.3499999999999997E-2</v>
      </c>
      <c r="J31" s="10">
        <v>-0.14399999999999999</v>
      </c>
      <c r="K31" s="9" t="str">
        <f t="shared" ref="K31:K43" si="6">IF(J31="Div by 0", "N/A", IF(J31="N/A","N/A", IF(J31&gt;30, "No", IF(J31&lt;-30, "No", "Yes"))))</f>
        <v>Yes</v>
      </c>
    </row>
    <row r="32" spans="1:11" x14ac:dyDescent="0.2">
      <c r="A32" s="91" t="s">
        <v>39</v>
      </c>
      <c r="B32" s="37" t="s">
        <v>267</v>
      </c>
      <c r="C32" s="90">
        <v>99.966411038000004</v>
      </c>
      <c r="D32" s="9" t="str">
        <f>IF($B32="N/A","N/A",IF(C32&gt;100,"No",IF(C32&lt;85,"No","Yes")))</f>
        <v>Yes</v>
      </c>
      <c r="E32" s="8">
        <v>100</v>
      </c>
      <c r="F32" s="9" t="str">
        <f>IF($B32="N/A","N/A",IF(E32&gt;100,"No",IF(E32&lt;85,"No","Yes")))</f>
        <v>Yes</v>
      </c>
      <c r="G32" s="8">
        <v>99.793174766999996</v>
      </c>
      <c r="H32" s="9" t="str">
        <f>IF($B32="N/A","N/A",IF(G32&gt;100,"No",IF(G32&lt;85,"No","Yes")))</f>
        <v>Yes</v>
      </c>
      <c r="I32" s="10">
        <v>3.3599999999999998E-2</v>
      </c>
      <c r="J32" s="10">
        <v>-0.20699999999999999</v>
      </c>
      <c r="K32" s="9" t="str">
        <f t="shared" si="6"/>
        <v>Yes</v>
      </c>
    </row>
    <row r="33" spans="1:11" x14ac:dyDescent="0.2">
      <c r="A33" s="91" t="s">
        <v>910</v>
      </c>
      <c r="B33" s="37" t="s">
        <v>213</v>
      </c>
      <c r="C33" s="90">
        <v>36.256521192000001</v>
      </c>
      <c r="D33" s="9" t="str">
        <f t="shared" si="5"/>
        <v>N/A</v>
      </c>
      <c r="E33" s="8">
        <v>31.827254581999998</v>
      </c>
      <c r="F33" s="9" t="str">
        <f t="shared" si="2"/>
        <v>N/A</v>
      </c>
      <c r="G33" s="8">
        <v>48.359177785999997</v>
      </c>
      <c r="H33" s="9" t="str">
        <f t="shared" si="3"/>
        <v>N/A</v>
      </c>
      <c r="I33" s="10">
        <v>-12.2</v>
      </c>
      <c r="J33" s="10">
        <v>51.94</v>
      </c>
      <c r="K33" s="9" t="str">
        <f t="shared" si="6"/>
        <v>No</v>
      </c>
    </row>
    <row r="34" spans="1:11" x14ac:dyDescent="0.2">
      <c r="A34" s="91" t="s">
        <v>851</v>
      </c>
      <c r="B34" s="37" t="s">
        <v>268</v>
      </c>
      <c r="C34" s="90">
        <v>4.7413250634999997</v>
      </c>
      <c r="D34" s="9" t="str">
        <f>IF($B34="N/A","N/A",IF(C34&gt;25,"No",IF(C34&lt;5,"No","Yes")))</f>
        <v>No</v>
      </c>
      <c r="E34" s="8">
        <v>3.4657956813999999</v>
      </c>
      <c r="F34" s="9" t="str">
        <f>IF($B34="N/A","N/A",IF(E34&gt;25,"No",IF(E34&lt;5,"No","Yes")))</f>
        <v>No</v>
      </c>
      <c r="G34" s="8">
        <v>6.9960331771000002</v>
      </c>
      <c r="H34" s="9" t="str">
        <f>IF($B34="N/A","N/A",IF(G34&gt;25,"No",IF(G34&lt;5,"No","Yes")))</f>
        <v>Yes</v>
      </c>
      <c r="I34" s="10">
        <v>-26.9</v>
      </c>
      <c r="J34" s="10">
        <v>101.9</v>
      </c>
      <c r="K34" s="9" t="str">
        <f t="shared" si="6"/>
        <v>No</v>
      </c>
    </row>
    <row r="35" spans="1:11" x14ac:dyDescent="0.2">
      <c r="A35" s="91" t="s">
        <v>852</v>
      </c>
      <c r="B35" s="37" t="s">
        <v>269</v>
      </c>
      <c r="C35" s="90">
        <v>43.218316565000002</v>
      </c>
      <c r="D35" s="9" t="str">
        <f>IF($B35="N/A","N/A",IF(C35&gt;70,"No",IF(C35&lt;40,"No","Yes")))</f>
        <v>Yes</v>
      </c>
      <c r="E35" s="8">
        <v>28.651787334000002</v>
      </c>
      <c r="F35" s="9" t="str">
        <f>IF($B35="N/A","N/A",IF(E35&gt;70,"No",IF(E35&lt;40,"No","Yes")))</f>
        <v>No</v>
      </c>
      <c r="G35" s="8">
        <v>38.261810314000002</v>
      </c>
      <c r="H35" s="9" t="str">
        <f>IF($B35="N/A","N/A",IF(G35&gt;70,"No",IF(G35&lt;40,"No","Yes")))</f>
        <v>No</v>
      </c>
      <c r="I35" s="10">
        <v>-33.700000000000003</v>
      </c>
      <c r="J35" s="10">
        <v>33.54</v>
      </c>
      <c r="K35" s="9" t="str">
        <f t="shared" si="6"/>
        <v>No</v>
      </c>
    </row>
    <row r="36" spans="1:11" x14ac:dyDescent="0.2">
      <c r="A36" s="91" t="s">
        <v>853</v>
      </c>
      <c r="B36" s="37" t="s">
        <v>270</v>
      </c>
      <c r="C36" s="90">
        <v>52.040358372</v>
      </c>
      <c r="D36" s="9" t="str">
        <f>IF($B36="N/A","N/A",IF(C36&gt;55,"No",IF(C36&lt;20,"No","Yes")))</f>
        <v>Yes</v>
      </c>
      <c r="E36" s="8">
        <v>67.882416984000002</v>
      </c>
      <c r="F36" s="9" t="str">
        <f>IF($B36="N/A","N/A",IF(E36&gt;55,"No",IF(E36&lt;20,"No","Yes")))</f>
        <v>No</v>
      </c>
      <c r="G36" s="8">
        <v>54.742156508999997</v>
      </c>
      <c r="H36" s="9" t="str">
        <f>IF($B36="N/A","N/A",IF(G36&gt;55,"No",IF(G36&lt;20,"No","Yes")))</f>
        <v>Yes</v>
      </c>
      <c r="I36" s="10">
        <v>30.44</v>
      </c>
      <c r="J36" s="10">
        <v>-19.399999999999999</v>
      </c>
      <c r="K36" s="9" t="str">
        <f t="shared" si="6"/>
        <v>Yes</v>
      </c>
    </row>
    <row r="37" spans="1:11" x14ac:dyDescent="0.2">
      <c r="A37" s="91" t="s">
        <v>163</v>
      </c>
      <c r="B37" s="37" t="s">
        <v>246</v>
      </c>
      <c r="C37" s="90">
        <v>91.891956042000004</v>
      </c>
      <c r="D37" s="9" t="str">
        <f>IF($B37="N/A","N/A",IF(C37&gt;95,"Yes","No"))</f>
        <v>No</v>
      </c>
      <c r="E37" s="8">
        <v>94.302304481999997</v>
      </c>
      <c r="F37" s="9" t="str">
        <f>IF($B37="N/A","N/A",IF(E37&gt;95,"Yes","No"))</f>
        <v>No</v>
      </c>
      <c r="G37" s="8">
        <v>91.681670867999998</v>
      </c>
      <c r="H37" s="9" t="str">
        <f>IF($B37="N/A","N/A",IF(G37&gt;95,"Yes","No"))</f>
        <v>No</v>
      </c>
      <c r="I37" s="10">
        <v>2.6230000000000002</v>
      </c>
      <c r="J37" s="10">
        <v>-2.78</v>
      </c>
      <c r="K37" s="9" t="str">
        <f t="shared" si="6"/>
        <v>Yes</v>
      </c>
    </row>
    <row r="38" spans="1:11" x14ac:dyDescent="0.2">
      <c r="A38" s="91" t="s">
        <v>41</v>
      </c>
      <c r="B38" s="37" t="s">
        <v>213</v>
      </c>
      <c r="C38" s="90">
        <v>0</v>
      </c>
      <c r="D38" s="9" t="str">
        <f t="shared" ref="D38:D47" si="7">IF($B38="N/A","N/A",IF(C38&gt;15,"No",IF(C38&lt;-15,"No","Yes")))</f>
        <v>N/A</v>
      </c>
      <c r="E38" s="8">
        <v>0</v>
      </c>
      <c r="F38" s="9" t="str">
        <f>IF($B38="N/A","N/A",IF(E38&gt;15,"No",IF(E38&lt;-15,"No","Yes")))</f>
        <v>N/A</v>
      </c>
      <c r="G38" s="8">
        <v>0</v>
      </c>
      <c r="H38" s="9" t="str">
        <f>IF($B38="N/A","N/A",IF(G38&gt;15,"No",IF(G38&lt;-15,"No","Yes")))</f>
        <v>N/A</v>
      </c>
      <c r="I38" s="10" t="s">
        <v>1747</v>
      </c>
      <c r="J38" s="10" t="s">
        <v>1747</v>
      </c>
      <c r="K38" s="9" t="str">
        <f t="shared" si="6"/>
        <v>N/A</v>
      </c>
    </row>
    <row r="39" spans="1:11" x14ac:dyDescent="0.2">
      <c r="A39" s="91" t="s">
        <v>42</v>
      </c>
      <c r="B39" s="37" t="s">
        <v>213</v>
      </c>
      <c r="C39" s="90" t="s">
        <v>1747</v>
      </c>
      <c r="D39" s="9" t="str">
        <f t="shared" si="7"/>
        <v>N/A</v>
      </c>
      <c r="E39" s="8" t="s">
        <v>1747</v>
      </c>
      <c r="F39" s="9" t="str">
        <f>IF($B39="N/A","N/A",IF(E39&gt;15,"No",IF(E39&lt;-15,"No","Yes")))</f>
        <v>N/A</v>
      </c>
      <c r="G39" s="8" t="s">
        <v>1747</v>
      </c>
      <c r="H39" s="9" t="str">
        <f>IF($B39="N/A","N/A",IF(G39&gt;15,"No",IF(G39&lt;-15,"No","Yes")))</f>
        <v>N/A</v>
      </c>
      <c r="I39" s="10" t="s">
        <v>1747</v>
      </c>
      <c r="J39" s="10" t="s">
        <v>1747</v>
      </c>
      <c r="K39" s="9" t="str">
        <f t="shared" si="6"/>
        <v>N/A</v>
      </c>
    </row>
    <row r="40" spans="1:11" x14ac:dyDescent="0.2">
      <c r="A40" s="91" t="s">
        <v>43</v>
      </c>
      <c r="B40" s="37" t="s">
        <v>223</v>
      </c>
      <c r="C40" s="90">
        <v>94.816037539000007</v>
      </c>
      <c r="D40" s="9" t="str">
        <f>IF($B40="N/A","N/A",IF(C40&gt;100,"No",IF(C40&lt;98,"No","Yes")))</f>
        <v>No</v>
      </c>
      <c r="E40" s="8">
        <v>97.779868296999993</v>
      </c>
      <c r="F40" s="9" t="str">
        <f>IF($B40="N/A","N/A",IF(E40&gt;100,"No",IF(E40&lt;98,"No","Yes")))</f>
        <v>No</v>
      </c>
      <c r="G40" s="8">
        <v>95.930670685999999</v>
      </c>
      <c r="H40" s="9" t="str">
        <f>IF($B40="N/A","N/A",IF(G40&gt;100,"No",IF(G40&lt;98,"No","Yes")))</f>
        <v>No</v>
      </c>
      <c r="I40" s="10">
        <v>3.1259999999999999</v>
      </c>
      <c r="J40" s="10">
        <v>-1.89</v>
      </c>
      <c r="K40" s="9" t="str">
        <f t="shared" si="6"/>
        <v>Yes</v>
      </c>
    </row>
    <row r="41" spans="1:11" x14ac:dyDescent="0.2">
      <c r="A41" s="91" t="s">
        <v>44</v>
      </c>
      <c r="B41" s="37" t="s">
        <v>213</v>
      </c>
      <c r="C41" s="90">
        <v>86.564380731</v>
      </c>
      <c r="D41" s="9" t="str">
        <f t="shared" si="7"/>
        <v>N/A</v>
      </c>
      <c r="E41" s="8">
        <v>51.760631132999997</v>
      </c>
      <c r="F41" s="9" t="str">
        <f t="shared" ref="F41:F47" si="8">IF($B41="N/A","N/A",IF(E41&gt;15,"No",IF(E41&lt;-15,"No","Yes")))</f>
        <v>N/A</v>
      </c>
      <c r="G41" s="8">
        <v>88.727415554000004</v>
      </c>
      <c r="H41" s="9" t="str">
        <f t="shared" ref="H41:H47" si="9">IF($B41="N/A","N/A",IF(G41&gt;15,"No",IF(G41&lt;-15,"No","Yes")))</f>
        <v>N/A</v>
      </c>
      <c r="I41" s="10">
        <v>-40.200000000000003</v>
      </c>
      <c r="J41" s="10">
        <v>71.42</v>
      </c>
      <c r="K41" s="9" t="str">
        <f t="shared" si="6"/>
        <v>No</v>
      </c>
    </row>
    <row r="42" spans="1:11" x14ac:dyDescent="0.2">
      <c r="A42" s="91" t="s">
        <v>45</v>
      </c>
      <c r="B42" s="37" t="s">
        <v>213</v>
      </c>
      <c r="C42" s="90">
        <v>13.435360971</v>
      </c>
      <c r="D42" s="9" t="str">
        <f t="shared" si="7"/>
        <v>N/A</v>
      </c>
      <c r="E42" s="8">
        <v>48.239368867000003</v>
      </c>
      <c r="F42" s="9" t="str">
        <f t="shared" si="8"/>
        <v>N/A</v>
      </c>
      <c r="G42" s="8">
        <v>11.272584446</v>
      </c>
      <c r="H42" s="9" t="str">
        <f t="shared" si="9"/>
        <v>N/A</v>
      </c>
      <c r="I42" s="10">
        <v>259</v>
      </c>
      <c r="J42" s="10">
        <v>-76.599999999999994</v>
      </c>
      <c r="K42" s="9" t="str">
        <f t="shared" si="6"/>
        <v>No</v>
      </c>
    </row>
    <row r="43" spans="1:11" x14ac:dyDescent="0.2">
      <c r="A43" s="91" t="s">
        <v>50</v>
      </c>
      <c r="B43" s="37" t="s">
        <v>213</v>
      </c>
      <c r="C43" s="90">
        <v>2.582978E-4</v>
      </c>
      <c r="D43" s="9" t="str">
        <f t="shared" si="7"/>
        <v>N/A</v>
      </c>
      <c r="E43" s="8">
        <v>0</v>
      </c>
      <c r="F43" s="9" t="str">
        <f t="shared" si="8"/>
        <v>N/A</v>
      </c>
      <c r="G43" s="8">
        <v>0</v>
      </c>
      <c r="H43" s="9" t="str">
        <f t="shared" si="9"/>
        <v>N/A</v>
      </c>
      <c r="I43" s="10">
        <v>-100</v>
      </c>
      <c r="J43" s="10" t="s">
        <v>1747</v>
      </c>
      <c r="K43" s="9" t="str">
        <f t="shared" si="6"/>
        <v>N/A</v>
      </c>
    </row>
    <row r="44" spans="1:11" x14ac:dyDescent="0.2">
      <c r="A44" s="91" t="s">
        <v>913</v>
      </c>
      <c r="B44" s="37" t="s">
        <v>213</v>
      </c>
      <c r="C44" s="90">
        <v>89.506301773000004</v>
      </c>
      <c r="D44" s="9" t="str">
        <f t="shared" si="7"/>
        <v>N/A</v>
      </c>
      <c r="E44" s="8">
        <v>55.888223553000003</v>
      </c>
      <c r="F44" s="9" t="str">
        <f t="shared" si="8"/>
        <v>N/A</v>
      </c>
      <c r="G44" s="8">
        <v>91.645660785000004</v>
      </c>
      <c r="H44" s="9" t="str">
        <f t="shared" si="9"/>
        <v>N/A</v>
      </c>
      <c r="I44" s="10">
        <v>-37.6</v>
      </c>
      <c r="J44" s="10">
        <v>63.98</v>
      </c>
      <c r="K44" s="9" t="str">
        <f>IF(J44="Div by 0", "N/A", IF(J44="N/A","N/A", IF(J44&gt;30, "No", IF(J44&lt;-30, "No", "Yes"))))</f>
        <v>No</v>
      </c>
    </row>
    <row r="45" spans="1:11" x14ac:dyDescent="0.2">
      <c r="A45" s="91" t="s">
        <v>914</v>
      </c>
      <c r="B45" s="37" t="s">
        <v>213</v>
      </c>
      <c r="C45" s="90">
        <v>10.493460872</v>
      </c>
      <c r="D45" s="9" t="str">
        <f t="shared" si="7"/>
        <v>N/A</v>
      </c>
      <c r="E45" s="8">
        <v>44.111776446999997</v>
      </c>
      <c r="F45" s="9" t="str">
        <f t="shared" si="8"/>
        <v>N/A</v>
      </c>
      <c r="G45" s="8">
        <v>8.3543392149999995</v>
      </c>
      <c r="H45" s="9" t="str">
        <f t="shared" si="9"/>
        <v>N/A</v>
      </c>
      <c r="I45" s="10">
        <v>320.39999999999998</v>
      </c>
      <c r="J45" s="10">
        <v>-81.099999999999994</v>
      </c>
      <c r="K45" s="9" t="str">
        <f>IF(J45="Div by 0", "N/A", IF(J45="N/A","N/A", IF(J45&gt;30, "No", IF(J45&lt;-30, "No", "Yes"))))</f>
        <v>No</v>
      </c>
    </row>
    <row r="46" spans="1:11" x14ac:dyDescent="0.2">
      <c r="A46" s="91" t="s">
        <v>937</v>
      </c>
      <c r="B46" s="37" t="s">
        <v>213</v>
      </c>
      <c r="C46" s="90">
        <v>0</v>
      </c>
      <c r="D46" s="9" t="str">
        <f t="shared" si="7"/>
        <v>N/A</v>
      </c>
      <c r="E46" s="8">
        <v>0</v>
      </c>
      <c r="F46" s="9" t="str">
        <f t="shared" si="8"/>
        <v>N/A</v>
      </c>
      <c r="G46" s="8">
        <v>0</v>
      </c>
      <c r="H46" s="9" t="str">
        <f t="shared" si="9"/>
        <v>N/A</v>
      </c>
      <c r="I46" s="10" t="s">
        <v>1747</v>
      </c>
      <c r="J46" s="10" t="s">
        <v>1747</v>
      </c>
      <c r="K46" s="9" t="str">
        <f>IF(J46="Div by 0", "N/A", IF(J46="N/A","N/A", IF(J46&gt;30, "No", IF(J46&lt;-30, "No", "Yes"))))</f>
        <v>N/A</v>
      </c>
    </row>
    <row r="47" spans="1:11" x14ac:dyDescent="0.2">
      <c r="A47" s="91" t="s">
        <v>925</v>
      </c>
      <c r="B47" s="37" t="s">
        <v>213</v>
      </c>
      <c r="C47" s="90">
        <v>2.3735490000000001E-4</v>
      </c>
      <c r="D47" s="9" t="str">
        <f t="shared" si="7"/>
        <v>N/A</v>
      </c>
      <c r="E47" s="8">
        <v>0</v>
      </c>
      <c r="F47" s="9" t="str">
        <f t="shared" si="8"/>
        <v>N/A</v>
      </c>
      <c r="G47" s="8">
        <v>0</v>
      </c>
      <c r="H47" s="9" t="str">
        <f t="shared" si="9"/>
        <v>N/A</v>
      </c>
      <c r="I47" s="10">
        <v>-100</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5173548</v>
      </c>
      <c r="D6" s="9" t="str">
        <f t="shared" ref="D6:D15" si="0">IF($B6="N/A","N/A",IF(C6&lt;0,"No","Yes"))</f>
        <v>N/A</v>
      </c>
      <c r="E6" s="89">
        <v>8068682</v>
      </c>
      <c r="F6" s="9" t="str">
        <f t="shared" ref="F6:F15" si="1">IF($B6="N/A","N/A",IF(E6&lt;0,"No","Yes"))</f>
        <v>N/A</v>
      </c>
      <c r="G6" s="89">
        <v>6051958</v>
      </c>
      <c r="H6" s="9" t="str">
        <f t="shared" ref="H6:H15" si="2">IF($B6="N/A","N/A",IF(G6&lt;0,"No","Yes"))</f>
        <v>N/A</v>
      </c>
      <c r="I6" s="10">
        <v>55.96</v>
      </c>
      <c r="J6" s="10">
        <v>-25</v>
      </c>
      <c r="K6" s="9" t="str">
        <f t="shared" ref="K6:K15" si="3">IF(J6="Div by 0", "N/A", IF(J6="N/A","N/A", IF(J6&gt;30, "No", IF(J6&lt;-30, "No", "Yes"))))</f>
        <v>Yes</v>
      </c>
    </row>
    <row r="7" spans="1:11" x14ac:dyDescent="0.2">
      <c r="A7" s="88" t="s">
        <v>445</v>
      </c>
      <c r="B7" s="5" t="s">
        <v>213</v>
      </c>
      <c r="C7" s="90">
        <v>9.5127367138000007</v>
      </c>
      <c r="D7" s="9" t="str">
        <f t="shared" si="0"/>
        <v>N/A</v>
      </c>
      <c r="E7" s="90">
        <v>13.125910774999999</v>
      </c>
      <c r="F7" s="9" t="str">
        <f t="shared" si="1"/>
        <v>N/A</v>
      </c>
      <c r="G7" s="90">
        <v>14.900483446999999</v>
      </c>
      <c r="H7" s="9" t="str">
        <f t="shared" si="2"/>
        <v>N/A</v>
      </c>
      <c r="I7" s="10">
        <v>37.979999999999997</v>
      </c>
      <c r="J7" s="10">
        <v>13.52</v>
      </c>
      <c r="K7" s="9" t="str">
        <f t="shared" si="3"/>
        <v>Yes</v>
      </c>
    </row>
    <row r="8" spans="1:11" x14ac:dyDescent="0.2">
      <c r="A8" s="88" t="s">
        <v>446</v>
      </c>
      <c r="B8" s="5" t="s">
        <v>213</v>
      </c>
      <c r="C8" s="90">
        <v>24.260565477</v>
      </c>
      <c r="D8" s="9" t="str">
        <f t="shared" si="0"/>
        <v>N/A</v>
      </c>
      <c r="E8" s="90">
        <v>27.537545784999999</v>
      </c>
      <c r="F8" s="9" t="str">
        <f t="shared" si="1"/>
        <v>N/A</v>
      </c>
      <c r="G8" s="90">
        <v>27.544556654000001</v>
      </c>
      <c r="H8" s="9" t="str">
        <f t="shared" si="2"/>
        <v>N/A</v>
      </c>
      <c r="I8" s="10">
        <v>13.51</v>
      </c>
      <c r="J8" s="10">
        <v>2.5499999999999998E-2</v>
      </c>
      <c r="K8" s="9" t="str">
        <f t="shared" si="3"/>
        <v>Yes</v>
      </c>
    </row>
    <row r="9" spans="1:11" x14ac:dyDescent="0.2">
      <c r="A9" s="88" t="s">
        <v>447</v>
      </c>
      <c r="B9" s="5" t="s">
        <v>213</v>
      </c>
      <c r="C9" s="90">
        <v>24.810323592</v>
      </c>
      <c r="D9" s="9" t="str">
        <f t="shared" si="0"/>
        <v>N/A</v>
      </c>
      <c r="E9" s="90">
        <v>21.144035668000001</v>
      </c>
      <c r="F9" s="9" t="str">
        <f t="shared" si="1"/>
        <v>N/A</v>
      </c>
      <c r="G9" s="90">
        <v>20.190953077</v>
      </c>
      <c r="H9" s="9" t="str">
        <f t="shared" si="2"/>
        <v>N/A</v>
      </c>
      <c r="I9" s="10">
        <v>-14.8</v>
      </c>
      <c r="J9" s="10">
        <v>-4.51</v>
      </c>
      <c r="K9" s="9" t="str">
        <f t="shared" si="3"/>
        <v>Yes</v>
      </c>
    </row>
    <row r="10" spans="1:11" x14ac:dyDescent="0.2">
      <c r="A10" s="88" t="s">
        <v>448</v>
      </c>
      <c r="B10" s="5" t="s">
        <v>213</v>
      </c>
      <c r="C10" s="90">
        <v>36.607082798999997</v>
      </c>
      <c r="D10" s="9" t="str">
        <f t="shared" si="0"/>
        <v>N/A</v>
      </c>
      <c r="E10" s="90">
        <v>34.078081154000003</v>
      </c>
      <c r="F10" s="9" t="str">
        <f t="shared" si="1"/>
        <v>N/A</v>
      </c>
      <c r="G10" s="90">
        <v>33.875631654999999</v>
      </c>
      <c r="H10" s="9" t="str">
        <f t="shared" si="2"/>
        <v>N/A</v>
      </c>
      <c r="I10" s="10">
        <v>-6.91</v>
      </c>
      <c r="J10" s="10">
        <v>-0.59399999999999997</v>
      </c>
      <c r="K10" s="9" t="str">
        <f t="shared" si="3"/>
        <v>Yes</v>
      </c>
    </row>
    <row r="11" spans="1:11" x14ac:dyDescent="0.2">
      <c r="A11" s="88" t="s">
        <v>1642</v>
      </c>
      <c r="B11" s="5" t="s">
        <v>213</v>
      </c>
      <c r="C11" s="90">
        <v>94.754045000000005</v>
      </c>
      <c r="D11" s="9" t="str">
        <f t="shared" si="0"/>
        <v>N/A</v>
      </c>
      <c r="E11" s="90">
        <v>93.431046111000001</v>
      </c>
      <c r="F11" s="9" t="str">
        <f t="shared" si="1"/>
        <v>N/A</v>
      </c>
      <c r="G11" s="90">
        <v>90.908314301000004</v>
      </c>
      <c r="H11" s="9" t="str">
        <f t="shared" si="2"/>
        <v>N/A</v>
      </c>
      <c r="I11" s="10">
        <v>-1.4</v>
      </c>
      <c r="J11" s="10">
        <v>-2.7</v>
      </c>
      <c r="K11" s="9" t="str">
        <f t="shared" si="3"/>
        <v>Yes</v>
      </c>
    </row>
    <row r="12" spans="1:11" x14ac:dyDescent="0.2">
      <c r="A12" s="88" t="s">
        <v>16</v>
      </c>
      <c r="B12" s="5" t="s">
        <v>213</v>
      </c>
      <c r="C12" s="90">
        <v>3.9226271796000001</v>
      </c>
      <c r="D12" s="9" t="str">
        <f t="shared" si="0"/>
        <v>N/A</v>
      </c>
      <c r="E12" s="90">
        <v>7.9711531573999999</v>
      </c>
      <c r="F12" s="9" t="str">
        <f t="shared" si="1"/>
        <v>N/A</v>
      </c>
      <c r="G12" s="90">
        <v>10.730841159000001</v>
      </c>
      <c r="H12" s="9" t="str">
        <f t="shared" si="2"/>
        <v>N/A</v>
      </c>
      <c r="I12" s="10">
        <v>103.2</v>
      </c>
      <c r="J12" s="10">
        <v>34.619999999999997</v>
      </c>
      <c r="K12" s="9" t="str">
        <f t="shared" si="3"/>
        <v>No</v>
      </c>
    </row>
    <row r="13" spans="1:11" x14ac:dyDescent="0.2">
      <c r="A13" s="88" t="s">
        <v>36</v>
      </c>
      <c r="B13" s="5" t="s">
        <v>213</v>
      </c>
      <c r="C13" s="90">
        <v>15.224064434000001</v>
      </c>
      <c r="D13" s="9" t="str">
        <f t="shared" si="0"/>
        <v>N/A</v>
      </c>
      <c r="E13" s="90">
        <v>23.068228997999999</v>
      </c>
      <c r="F13" s="9" t="str">
        <f t="shared" si="1"/>
        <v>N/A</v>
      </c>
      <c r="G13" s="90">
        <v>22.836658227000001</v>
      </c>
      <c r="H13" s="9" t="str">
        <f t="shared" si="2"/>
        <v>N/A</v>
      </c>
      <c r="I13" s="10">
        <v>51.52</v>
      </c>
      <c r="J13" s="10">
        <v>-1</v>
      </c>
      <c r="K13" s="9" t="str">
        <f t="shared" si="3"/>
        <v>Yes</v>
      </c>
    </row>
    <row r="14" spans="1:11" x14ac:dyDescent="0.2">
      <c r="A14" s="88" t="s">
        <v>37</v>
      </c>
      <c r="B14" s="5" t="s">
        <v>213</v>
      </c>
      <c r="C14" s="90">
        <v>81.094157052</v>
      </c>
      <c r="D14" s="9" t="str">
        <f t="shared" si="0"/>
        <v>N/A</v>
      </c>
      <c r="E14" s="90">
        <v>89.122207301000003</v>
      </c>
      <c r="F14" s="9" t="str">
        <f t="shared" si="1"/>
        <v>N/A</v>
      </c>
      <c r="G14" s="90">
        <v>81.623003194999995</v>
      </c>
      <c r="H14" s="9" t="str">
        <f t="shared" si="2"/>
        <v>N/A</v>
      </c>
      <c r="I14" s="10">
        <v>9.9</v>
      </c>
      <c r="J14" s="10">
        <v>-8.41</v>
      </c>
      <c r="K14" s="9" t="str">
        <f t="shared" si="3"/>
        <v>Yes</v>
      </c>
    </row>
    <row r="15" spans="1:11" x14ac:dyDescent="0.2">
      <c r="A15" s="88" t="s">
        <v>38</v>
      </c>
      <c r="B15" s="5" t="s">
        <v>213</v>
      </c>
      <c r="C15" s="90">
        <v>3.1117218044000001</v>
      </c>
      <c r="D15" s="9" t="str">
        <f t="shared" si="0"/>
        <v>N/A</v>
      </c>
      <c r="E15" s="90">
        <v>6.9341237409999996</v>
      </c>
      <c r="F15" s="9" t="str">
        <f t="shared" si="1"/>
        <v>N/A</v>
      </c>
      <c r="G15" s="90">
        <v>9.4425800150000008</v>
      </c>
      <c r="H15" s="9" t="str">
        <f t="shared" si="2"/>
        <v>N/A</v>
      </c>
      <c r="I15" s="10">
        <v>122.8</v>
      </c>
      <c r="J15" s="10">
        <v>36.18</v>
      </c>
      <c r="K15" s="9" t="str">
        <f t="shared" si="3"/>
        <v>No</v>
      </c>
    </row>
    <row r="16" spans="1:11" x14ac:dyDescent="0.2">
      <c r="A16" s="88" t="s">
        <v>378</v>
      </c>
      <c r="B16" s="5" t="s">
        <v>213</v>
      </c>
      <c r="C16" s="8">
        <v>21.296912679999998</v>
      </c>
      <c r="D16" s="9" t="str">
        <f t="shared" ref="D16:D41" si="4">IF($B16="N/A","N/A",IF(C16&lt;0,"No","Yes"))</f>
        <v>N/A</v>
      </c>
      <c r="E16" s="8">
        <v>23.003521516999999</v>
      </c>
      <c r="F16" s="9" t="str">
        <f t="shared" ref="F16:F41" si="5">IF($B16="N/A","N/A",IF(E16&lt;0,"No","Yes"))</f>
        <v>N/A</v>
      </c>
      <c r="G16" s="8">
        <v>29.080951982999999</v>
      </c>
      <c r="H16" s="9" t="str">
        <f t="shared" ref="H16:H41" si="6">IF($B16="N/A","N/A",IF(G16&lt;0,"No","Yes"))</f>
        <v>N/A</v>
      </c>
      <c r="I16" s="10">
        <v>8.0129999999999999</v>
      </c>
      <c r="J16" s="10">
        <v>26.42</v>
      </c>
      <c r="K16" s="9" t="str">
        <f t="shared" ref="K16:K41" si="7">IF(J16="Div by 0", "N/A", IF(J16="N/A","N/A", IF(J16&gt;30, "No", IF(J16&lt;-30, "No", "Yes"))))</f>
        <v>Yes</v>
      </c>
    </row>
    <row r="17" spans="1:11" x14ac:dyDescent="0.2">
      <c r="A17" s="88" t="s">
        <v>379</v>
      </c>
      <c r="B17" s="5" t="s">
        <v>213</v>
      </c>
      <c r="C17" s="8">
        <v>8.6980930000000003E-4</v>
      </c>
      <c r="D17" s="9" t="str">
        <f t="shared" si="4"/>
        <v>N/A</v>
      </c>
      <c r="E17" s="8">
        <v>4.7095671999999996E-3</v>
      </c>
      <c r="F17" s="9" t="str">
        <f t="shared" si="5"/>
        <v>N/A</v>
      </c>
      <c r="G17" s="8">
        <v>2.08858026E-2</v>
      </c>
      <c r="H17" s="9" t="str">
        <f t="shared" si="6"/>
        <v>N/A</v>
      </c>
      <c r="I17" s="10">
        <v>441.4</v>
      </c>
      <c r="J17" s="10">
        <v>343.5</v>
      </c>
      <c r="K17" s="9" t="str">
        <f t="shared" si="7"/>
        <v>No</v>
      </c>
    </row>
    <row r="18" spans="1:11" x14ac:dyDescent="0.2">
      <c r="A18" s="88" t="s">
        <v>380</v>
      </c>
      <c r="B18" s="5" t="s">
        <v>213</v>
      </c>
      <c r="C18" s="8">
        <v>2.9025341990000002</v>
      </c>
      <c r="D18" s="9" t="str">
        <f t="shared" si="4"/>
        <v>N/A</v>
      </c>
      <c r="E18" s="8">
        <v>2.9038323731000002</v>
      </c>
      <c r="F18" s="9" t="str">
        <f t="shared" si="5"/>
        <v>N/A</v>
      </c>
      <c r="G18" s="8">
        <v>3.9766303731999999</v>
      </c>
      <c r="H18" s="9" t="str">
        <f t="shared" si="6"/>
        <v>N/A</v>
      </c>
      <c r="I18" s="10">
        <v>4.4699999999999997E-2</v>
      </c>
      <c r="J18" s="10">
        <v>36.94</v>
      </c>
      <c r="K18" s="9" t="str">
        <f t="shared" si="7"/>
        <v>No</v>
      </c>
    </row>
    <row r="19" spans="1:11" x14ac:dyDescent="0.2">
      <c r="A19" s="88" t="s">
        <v>381</v>
      </c>
      <c r="B19" s="5" t="s">
        <v>213</v>
      </c>
      <c r="C19" s="8">
        <v>6.0260965974999996</v>
      </c>
      <c r="D19" s="9" t="str">
        <f t="shared" si="4"/>
        <v>N/A</v>
      </c>
      <c r="E19" s="8">
        <v>5.9104324597</v>
      </c>
      <c r="F19" s="9" t="str">
        <f t="shared" si="5"/>
        <v>N/A</v>
      </c>
      <c r="G19" s="8">
        <v>8.9213606571999993</v>
      </c>
      <c r="H19" s="9" t="str">
        <f t="shared" si="6"/>
        <v>N/A</v>
      </c>
      <c r="I19" s="10">
        <v>-1.92</v>
      </c>
      <c r="J19" s="10">
        <v>50.94</v>
      </c>
      <c r="K19" s="9" t="str">
        <f t="shared" si="7"/>
        <v>No</v>
      </c>
    </row>
    <row r="20" spans="1:11" x14ac:dyDescent="0.2">
      <c r="A20" s="88" t="s">
        <v>382</v>
      </c>
      <c r="B20" s="5" t="s">
        <v>213</v>
      </c>
      <c r="C20" s="8">
        <v>1.9366206712</v>
      </c>
      <c r="D20" s="9" t="str">
        <f t="shared" si="4"/>
        <v>N/A</v>
      </c>
      <c r="E20" s="8">
        <v>3.5564668429999999</v>
      </c>
      <c r="F20" s="9" t="str">
        <f t="shared" si="5"/>
        <v>N/A</v>
      </c>
      <c r="G20" s="8">
        <v>4.8740424173000001</v>
      </c>
      <c r="H20" s="9" t="str">
        <f t="shared" si="6"/>
        <v>N/A</v>
      </c>
      <c r="I20" s="10">
        <v>83.64</v>
      </c>
      <c r="J20" s="10">
        <v>37.049999999999997</v>
      </c>
      <c r="K20" s="9" t="str">
        <f t="shared" si="7"/>
        <v>No</v>
      </c>
    </row>
    <row r="21" spans="1:11" x14ac:dyDescent="0.2">
      <c r="A21" s="88" t="s">
        <v>383</v>
      </c>
      <c r="B21" s="5" t="s">
        <v>213</v>
      </c>
      <c r="C21" s="8">
        <v>0.1038745557</v>
      </c>
      <c r="D21" s="9" t="str">
        <f t="shared" si="4"/>
        <v>N/A</v>
      </c>
      <c r="E21" s="8">
        <v>0.1015159601</v>
      </c>
      <c r="F21" s="9" t="str">
        <f t="shared" si="5"/>
        <v>N/A</v>
      </c>
      <c r="G21" s="8">
        <v>0.12929699780000001</v>
      </c>
      <c r="H21" s="9" t="str">
        <f t="shared" si="6"/>
        <v>N/A</v>
      </c>
      <c r="I21" s="10">
        <v>-2.27</v>
      </c>
      <c r="J21" s="10">
        <v>27.37</v>
      </c>
      <c r="K21" s="9" t="str">
        <f t="shared" si="7"/>
        <v>Yes</v>
      </c>
    </row>
    <row r="22" spans="1:11" x14ac:dyDescent="0.2">
      <c r="A22" s="88" t="s">
        <v>384</v>
      </c>
      <c r="B22" s="5" t="s">
        <v>213</v>
      </c>
      <c r="C22" s="8">
        <v>11.651597704</v>
      </c>
      <c r="D22" s="9" t="str">
        <f t="shared" si="4"/>
        <v>N/A</v>
      </c>
      <c r="E22" s="8">
        <v>15.889150173000001</v>
      </c>
      <c r="F22" s="9" t="str">
        <f t="shared" si="5"/>
        <v>N/A</v>
      </c>
      <c r="G22" s="8">
        <v>22.347329575</v>
      </c>
      <c r="H22" s="9" t="str">
        <f t="shared" si="6"/>
        <v>N/A</v>
      </c>
      <c r="I22" s="10">
        <v>36.369999999999997</v>
      </c>
      <c r="J22" s="10">
        <v>40.65</v>
      </c>
      <c r="K22" s="9" t="str">
        <f t="shared" si="7"/>
        <v>No</v>
      </c>
    </row>
    <row r="23" spans="1:11" x14ac:dyDescent="0.2">
      <c r="A23" s="88" t="s">
        <v>385</v>
      </c>
      <c r="B23" s="5" t="s">
        <v>213</v>
      </c>
      <c r="C23" s="8">
        <v>39.921848603999997</v>
      </c>
      <c r="D23" s="9" t="str">
        <f t="shared" si="4"/>
        <v>N/A</v>
      </c>
      <c r="E23" s="8">
        <v>28.082417922000001</v>
      </c>
      <c r="F23" s="9" t="str">
        <f t="shared" si="5"/>
        <v>N/A</v>
      </c>
      <c r="G23" s="8">
        <v>2.9411969E-3</v>
      </c>
      <c r="H23" s="9" t="str">
        <f t="shared" si="6"/>
        <v>N/A</v>
      </c>
      <c r="I23" s="10">
        <v>-29.7</v>
      </c>
      <c r="J23" s="10">
        <v>-100</v>
      </c>
      <c r="K23" s="9" t="str">
        <f t="shared" si="7"/>
        <v>No</v>
      </c>
    </row>
    <row r="24" spans="1:11" x14ac:dyDescent="0.2">
      <c r="A24" s="88" t="s">
        <v>386</v>
      </c>
      <c r="B24" s="5" t="s">
        <v>213</v>
      </c>
      <c r="C24" s="8">
        <v>8.5800112417999994</v>
      </c>
      <c r="D24" s="9" t="str">
        <f t="shared" si="4"/>
        <v>N/A</v>
      </c>
      <c r="E24" s="8">
        <v>10.864773206000001</v>
      </c>
      <c r="F24" s="9" t="str">
        <f t="shared" si="5"/>
        <v>N/A</v>
      </c>
      <c r="G24" s="8">
        <v>17.642257266000001</v>
      </c>
      <c r="H24" s="9" t="str">
        <f t="shared" si="6"/>
        <v>N/A</v>
      </c>
      <c r="I24" s="10">
        <v>26.63</v>
      </c>
      <c r="J24" s="10">
        <v>62.38</v>
      </c>
      <c r="K24" s="9" t="str">
        <f t="shared" si="7"/>
        <v>No</v>
      </c>
    </row>
    <row r="25" spans="1:11" x14ac:dyDescent="0.2">
      <c r="A25" s="88" t="s">
        <v>387</v>
      </c>
      <c r="B25" s="5" t="s">
        <v>213</v>
      </c>
      <c r="C25" s="8">
        <v>1.0501883813999999</v>
      </c>
      <c r="D25" s="9" t="str">
        <f t="shared" si="4"/>
        <v>N/A</v>
      </c>
      <c r="E25" s="8">
        <v>1.8552844194</v>
      </c>
      <c r="F25" s="9" t="str">
        <f t="shared" si="5"/>
        <v>N/A</v>
      </c>
      <c r="G25" s="8">
        <v>2.348050003</v>
      </c>
      <c r="H25" s="9" t="str">
        <f t="shared" si="6"/>
        <v>N/A</v>
      </c>
      <c r="I25" s="10">
        <v>76.66</v>
      </c>
      <c r="J25" s="10">
        <v>26.56</v>
      </c>
      <c r="K25" s="9" t="str">
        <f t="shared" si="7"/>
        <v>Yes</v>
      </c>
    </row>
    <row r="26" spans="1:11" x14ac:dyDescent="0.2">
      <c r="A26" s="88" t="s">
        <v>388</v>
      </c>
      <c r="B26" s="5" t="s">
        <v>213</v>
      </c>
      <c r="C26" s="8">
        <v>3.538152154</v>
      </c>
      <c r="D26" s="9" t="str">
        <f t="shared" si="4"/>
        <v>N/A</v>
      </c>
      <c r="E26" s="8">
        <v>4.3945219305999998</v>
      </c>
      <c r="F26" s="9" t="str">
        <f t="shared" si="5"/>
        <v>N/A</v>
      </c>
      <c r="G26" s="8">
        <v>5.1315789039000004</v>
      </c>
      <c r="H26" s="9" t="str">
        <f t="shared" si="6"/>
        <v>N/A</v>
      </c>
      <c r="I26" s="10">
        <v>24.2</v>
      </c>
      <c r="J26" s="10">
        <v>16.77</v>
      </c>
      <c r="K26" s="9" t="str">
        <f t="shared" si="7"/>
        <v>Yes</v>
      </c>
    </row>
    <row r="27" spans="1:11" x14ac:dyDescent="0.2">
      <c r="A27" s="88" t="s">
        <v>389</v>
      </c>
      <c r="B27" s="5" t="s">
        <v>213</v>
      </c>
      <c r="C27" s="8">
        <v>1.9928296799999998E-2</v>
      </c>
      <c r="D27" s="9" t="str">
        <f t="shared" si="4"/>
        <v>N/A</v>
      </c>
      <c r="E27" s="8">
        <v>2.1664009099999999E-2</v>
      </c>
      <c r="F27" s="9" t="str">
        <f t="shared" si="5"/>
        <v>N/A</v>
      </c>
      <c r="G27" s="8">
        <v>2.7263903700000001E-2</v>
      </c>
      <c r="H27" s="9" t="str">
        <f t="shared" si="6"/>
        <v>N/A</v>
      </c>
      <c r="I27" s="10">
        <v>8.7100000000000009</v>
      </c>
      <c r="J27" s="10">
        <v>25.85</v>
      </c>
      <c r="K27" s="9" t="str">
        <f t="shared" si="7"/>
        <v>Yes</v>
      </c>
    </row>
    <row r="28" spans="1:11" x14ac:dyDescent="0.2">
      <c r="A28" s="88" t="s">
        <v>390</v>
      </c>
      <c r="B28" s="5" t="s">
        <v>213</v>
      </c>
      <c r="C28" s="8">
        <v>3.8252278700000003E-2</v>
      </c>
      <c r="D28" s="9" t="str">
        <f t="shared" si="4"/>
        <v>N/A</v>
      </c>
      <c r="E28" s="8">
        <v>3.3846915800000002E-2</v>
      </c>
      <c r="F28" s="9" t="str">
        <f t="shared" si="5"/>
        <v>N/A</v>
      </c>
      <c r="G28" s="8">
        <v>4.4283189000000004E-3</v>
      </c>
      <c r="H28" s="9" t="str">
        <f t="shared" si="6"/>
        <v>N/A</v>
      </c>
      <c r="I28" s="10">
        <v>-11.5</v>
      </c>
      <c r="J28" s="10">
        <v>-86.9</v>
      </c>
      <c r="K28" s="9" t="str">
        <f t="shared" si="7"/>
        <v>No</v>
      </c>
    </row>
    <row r="29" spans="1:11" x14ac:dyDescent="0.2">
      <c r="A29" s="88" t="s">
        <v>391</v>
      </c>
      <c r="B29" s="5" t="s">
        <v>213</v>
      </c>
      <c r="C29" s="8">
        <v>0</v>
      </c>
      <c r="D29" s="9" t="str">
        <f t="shared" si="4"/>
        <v>N/A</v>
      </c>
      <c r="E29" s="8">
        <v>0</v>
      </c>
      <c r="F29" s="9" t="str">
        <f t="shared" si="5"/>
        <v>N/A</v>
      </c>
      <c r="G29" s="8">
        <v>0</v>
      </c>
      <c r="H29" s="9" t="str">
        <f t="shared" si="6"/>
        <v>N/A</v>
      </c>
      <c r="I29" s="10" t="s">
        <v>1747</v>
      </c>
      <c r="J29" s="10" t="s">
        <v>1747</v>
      </c>
      <c r="K29" s="9" t="str">
        <f t="shared" si="7"/>
        <v>N/A</v>
      </c>
    </row>
    <row r="30" spans="1:11" x14ac:dyDescent="0.2">
      <c r="A30" s="88" t="s">
        <v>392</v>
      </c>
      <c r="B30" s="5" t="s">
        <v>213</v>
      </c>
      <c r="C30" s="8">
        <v>0.72936406499999995</v>
      </c>
      <c r="D30" s="9" t="str">
        <f t="shared" si="4"/>
        <v>N/A</v>
      </c>
      <c r="E30" s="8">
        <v>0.61868840540000003</v>
      </c>
      <c r="F30" s="9" t="str">
        <f t="shared" si="5"/>
        <v>N/A</v>
      </c>
      <c r="G30" s="8">
        <v>1.4292068782</v>
      </c>
      <c r="H30" s="9" t="str">
        <f t="shared" si="6"/>
        <v>N/A</v>
      </c>
      <c r="I30" s="10">
        <v>-15.2</v>
      </c>
      <c r="J30" s="10">
        <v>131</v>
      </c>
      <c r="K30" s="9" t="str">
        <f t="shared" si="7"/>
        <v>No</v>
      </c>
    </row>
    <row r="31" spans="1:11" x14ac:dyDescent="0.2">
      <c r="A31" s="88" t="s">
        <v>393</v>
      </c>
      <c r="B31" s="5" t="s">
        <v>213</v>
      </c>
      <c r="C31" s="8">
        <v>5.58610841E-2</v>
      </c>
      <c r="D31" s="9" t="str">
        <f t="shared" si="4"/>
        <v>N/A</v>
      </c>
      <c r="E31" s="8">
        <v>0.1043788812</v>
      </c>
      <c r="F31" s="9" t="str">
        <f t="shared" si="5"/>
        <v>N/A</v>
      </c>
      <c r="G31" s="8">
        <v>0.19365633400000001</v>
      </c>
      <c r="H31" s="9" t="str">
        <f t="shared" si="6"/>
        <v>N/A</v>
      </c>
      <c r="I31" s="10">
        <v>86.85</v>
      </c>
      <c r="J31" s="10">
        <v>85.53</v>
      </c>
      <c r="K31" s="9" t="str">
        <f t="shared" si="7"/>
        <v>No</v>
      </c>
    </row>
    <row r="32" spans="1:11" x14ac:dyDescent="0.2">
      <c r="A32" s="88" t="s">
        <v>394</v>
      </c>
      <c r="B32" s="5" t="s">
        <v>213</v>
      </c>
      <c r="C32" s="8">
        <v>0.53089291910000003</v>
      </c>
      <c r="D32" s="9" t="str">
        <f t="shared" si="4"/>
        <v>N/A</v>
      </c>
      <c r="E32" s="8">
        <v>0.76577562480000005</v>
      </c>
      <c r="F32" s="9" t="str">
        <f t="shared" si="5"/>
        <v>N/A</v>
      </c>
      <c r="G32" s="8">
        <v>1.1757847626</v>
      </c>
      <c r="H32" s="9" t="str">
        <f t="shared" si="6"/>
        <v>N/A</v>
      </c>
      <c r="I32" s="10">
        <v>44.24</v>
      </c>
      <c r="J32" s="10">
        <v>53.54</v>
      </c>
      <c r="K32" s="9" t="str">
        <f t="shared" si="7"/>
        <v>No</v>
      </c>
    </row>
    <row r="33" spans="1:11" x14ac:dyDescent="0.2">
      <c r="A33" s="88" t="s">
        <v>395</v>
      </c>
      <c r="B33" s="5" t="s">
        <v>213</v>
      </c>
      <c r="C33" s="8">
        <v>1.6854970699999999E-2</v>
      </c>
      <c r="D33" s="9" t="str">
        <f t="shared" si="4"/>
        <v>N/A</v>
      </c>
      <c r="E33" s="8">
        <v>0.14753338899999999</v>
      </c>
      <c r="F33" s="9" t="str">
        <f t="shared" si="5"/>
        <v>N/A</v>
      </c>
      <c r="G33" s="8">
        <v>0.18473360189999999</v>
      </c>
      <c r="H33" s="9" t="str">
        <f t="shared" si="6"/>
        <v>N/A</v>
      </c>
      <c r="I33" s="10">
        <v>775.3</v>
      </c>
      <c r="J33" s="10">
        <v>25.21</v>
      </c>
      <c r="K33" s="9" t="str">
        <f t="shared" si="7"/>
        <v>Yes</v>
      </c>
    </row>
    <row r="34" spans="1:11" x14ac:dyDescent="0.2">
      <c r="A34" s="88" t="s">
        <v>396</v>
      </c>
      <c r="B34" s="5" t="s">
        <v>213</v>
      </c>
      <c r="C34" s="8">
        <v>1.932909E-4</v>
      </c>
      <c r="D34" s="9" t="str">
        <f t="shared" si="4"/>
        <v>N/A</v>
      </c>
      <c r="E34" s="8">
        <v>1.115424E-4</v>
      </c>
      <c r="F34" s="9" t="str">
        <f t="shared" si="5"/>
        <v>N/A</v>
      </c>
      <c r="G34" s="8">
        <v>4.9570700000000003E-5</v>
      </c>
      <c r="H34" s="9" t="str">
        <f t="shared" si="6"/>
        <v>N/A</v>
      </c>
      <c r="I34" s="10">
        <v>-42.3</v>
      </c>
      <c r="J34" s="10">
        <v>-55.6</v>
      </c>
      <c r="K34" s="9" t="str">
        <f t="shared" si="7"/>
        <v>No</v>
      </c>
    </row>
    <row r="35" spans="1:11" x14ac:dyDescent="0.2">
      <c r="A35" s="88" t="s">
        <v>397</v>
      </c>
      <c r="B35" s="5" t="s">
        <v>213</v>
      </c>
      <c r="C35" s="8">
        <v>0.77828600410000004</v>
      </c>
      <c r="D35" s="9" t="str">
        <f t="shared" si="4"/>
        <v>N/A</v>
      </c>
      <c r="E35" s="8">
        <v>0.95314203730000002</v>
      </c>
      <c r="F35" s="9" t="str">
        <f t="shared" si="5"/>
        <v>N/A</v>
      </c>
      <c r="G35" s="8">
        <v>1.238177793</v>
      </c>
      <c r="H35" s="9" t="str">
        <f t="shared" si="6"/>
        <v>N/A</v>
      </c>
      <c r="I35" s="10">
        <v>22.47</v>
      </c>
      <c r="J35" s="10">
        <v>29.9</v>
      </c>
      <c r="K35" s="9" t="str">
        <f t="shared" si="7"/>
        <v>Yes</v>
      </c>
    </row>
    <row r="36" spans="1:11" x14ac:dyDescent="0.2">
      <c r="A36" s="88" t="s">
        <v>398</v>
      </c>
      <c r="B36" s="5" t="s">
        <v>213</v>
      </c>
      <c r="C36" s="8">
        <v>0.65908347619999996</v>
      </c>
      <c r="D36" s="9" t="str">
        <f t="shared" si="4"/>
        <v>N/A</v>
      </c>
      <c r="E36" s="8">
        <v>0.52639328210000003</v>
      </c>
      <c r="F36" s="9" t="str">
        <f t="shared" si="5"/>
        <v>N/A</v>
      </c>
      <c r="G36" s="8">
        <v>0.85104688429999997</v>
      </c>
      <c r="H36" s="9" t="str">
        <f t="shared" si="6"/>
        <v>N/A</v>
      </c>
      <c r="I36" s="10">
        <v>-20.100000000000001</v>
      </c>
      <c r="J36" s="10">
        <v>61.68</v>
      </c>
      <c r="K36" s="9" t="str">
        <f t="shared" si="7"/>
        <v>No</v>
      </c>
    </row>
    <row r="37" spans="1:11" x14ac:dyDescent="0.2">
      <c r="A37" s="88"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8" t="s">
        <v>400</v>
      </c>
      <c r="B38" s="5" t="s">
        <v>213</v>
      </c>
      <c r="C38" s="8">
        <v>0</v>
      </c>
      <c r="D38" s="9" t="str">
        <f t="shared" si="4"/>
        <v>N/A</v>
      </c>
      <c r="E38" s="8">
        <v>0</v>
      </c>
      <c r="F38" s="9" t="str">
        <f t="shared" si="5"/>
        <v>N/A</v>
      </c>
      <c r="G38" s="8">
        <v>0</v>
      </c>
      <c r="H38" s="9" t="str">
        <f t="shared" si="6"/>
        <v>N/A</v>
      </c>
      <c r="I38" s="10" t="s">
        <v>1747</v>
      </c>
      <c r="J38" s="10" t="s">
        <v>1747</v>
      </c>
      <c r="K38" s="9" t="str">
        <f t="shared" si="7"/>
        <v>N/A</v>
      </c>
    </row>
    <row r="39" spans="1:11" x14ac:dyDescent="0.2">
      <c r="A39" s="88" t="s">
        <v>401</v>
      </c>
      <c r="B39" s="5" t="s">
        <v>213</v>
      </c>
      <c r="C39" s="8">
        <v>0.1625770168</v>
      </c>
      <c r="D39" s="9" t="str">
        <f t="shared" si="4"/>
        <v>N/A</v>
      </c>
      <c r="E39" s="8">
        <v>0.26183954209999999</v>
      </c>
      <c r="F39" s="9" t="str">
        <f t="shared" si="5"/>
        <v>N/A</v>
      </c>
      <c r="G39" s="8">
        <v>0.42032677689999998</v>
      </c>
      <c r="H39" s="9" t="str">
        <f t="shared" si="6"/>
        <v>N/A</v>
      </c>
      <c r="I39" s="10">
        <v>61.06</v>
      </c>
      <c r="J39" s="10">
        <v>60.53</v>
      </c>
      <c r="K39" s="9" t="str">
        <f t="shared" si="7"/>
        <v>No</v>
      </c>
    </row>
    <row r="40" spans="1:11" x14ac:dyDescent="0.2">
      <c r="A40" s="88" t="s">
        <v>402</v>
      </c>
      <c r="B40" s="5" t="s">
        <v>213</v>
      </c>
      <c r="C40" s="8">
        <v>0</v>
      </c>
      <c r="D40" s="9" t="str">
        <f t="shared" si="4"/>
        <v>N/A</v>
      </c>
      <c r="E40" s="8">
        <v>0</v>
      </c>
      <c r="F40" s="9" t="str">
        <f t="shared" si="5"/>
        <v>N/A</v>
      </c>
      <c r="G40" s="8">
        <v>0</v>
      </c>
      <c r="H40" s="9" t="str">
        <f t="shared" si="6"/>
        <v>N/A</v>
      </c>
      <c r="I40" s="10" t="s">
        <v>1747</v>
      </c>
      <c r="J40" s="10" t="s">
        <v>1747</v>
      </c>
      <c r="K40" s="9" t="str">
        <f t="shared" si="7"/>
        <v>N/A</v>
      </c>
    </row>
    <row r="41" spans="1:11" x14ac:dyDescent="0.2">
      <c r="A41" s="88" t="s">
        <v>403</v>
      </c>
      <c r="B41" s="5" t="s">
        <v>213</v>
      </c>
      <c r="C41" s="8">
        <v>0</v>
      </c>
      <c r="D41" s="9" t="str">
        <f t="shared" si="4"/>
        <v>N/A</v>
      </c>
      <c r="E41" s="8">
        <v>0</v>
      </c>
      <c r="F41" s="9" t="str">
        <f t="shared" si="5"/>
        <v>N/A</v>
      </c>
      <c r="G41" s="8">
        <v>0</v>
      </c>
      <c r="H41" s="9" t="str">
        <f t="shared" si="6"/>
        <v>N/A</v>
      </c>
      <c r="I41" s="10" t="s">
        <v>1747</v>
      </c>
      <c r="J41" s="10" t="s">
        <v>1747</v>
      </c>
      <c r="K41" s="9" t="str">
        <f t="shared" si="7"/>
        <v>N/A</v>
      </c>
    </row>
    <row r="42" spans="1:11" x14ac:dyDescent="0.2">
      <c r="A42" s="88" t="s">
        <v>32</v>
      </c>
      <c r="B42" s="5" t="s">
        <v>213</v>
      </c>
      <c r="C42" s="8">
        <v>60.078151396000003</v>
      </c>
      <c r="D42" s="9" t="str">
        <f t="shared" ref="D42:D51" si="8">IF($B42="N/A","N/A",IF(C42&lt;0,"No","Yes"))</f>
        <v>N/A</v>
      </c>
      <c r="E42" s="8">
        <v>71.917582077999995</v>
      </c>
      <c r="F42" s="9" t="str">
        <f t="shared" ref="F42:F51" si="9">IF($B42="N/A","N/A",IF(E42&lt;0,"No","Yes"))</f>
        <v>N/A</v>
      </c>
      <c r="G42" s="8">
        <v>99.997058803000002</v>
      </c>
      <c r="H42" s="9" t="str">
        <f t="shared" ref="H42:H51" si="10">IF($B42="N/A","N/A",IF(G42&lt;0,"No","Yes"))</f>
        <v>N/A</v>
      </c>
      <c r="I42" s="10">
        <v>19.71</v>
      </c>
      <c r="J42" s="10">
        <v>39.04</v>
      </c>
      <c r="K42" s="9" t="str">
        <f t="shared" ref="K42:K51" si="11">IF(J42="Div by 0", "N/A", IF(J42="N/A","N/A", IF(J42&gt;30, "No", IF(J42&lt;-30, "No", "Yes"))))</f>
        <v>No</v>
      </c>
    </row>
    <row r="43" spans="1:11" x14ac:dyDescent="0.2">
      <c r="A43" s="88"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
      <c r="A44" s="88" t="s">
        <v>40</v>
      </c>
      <c r="B44" s="5" t="s">
        <v>213</v>
      </c>
      <c r="C44" s="8">
        <v>33.365721073000003</v>
      </c>
      <c r="D44" s="9" t="str">
        <f t="shared" si="8"/>
        <v>N/A</v>
      </c>
      <c r="E44" s="8">
        <v>37.805673501000001</v>
      </c>
      <c r="F44" s="9" t="str">
        <f t="shared" si="9"/>
        <v>N/A</v>
      </c>
      <c r="G44" s="8">
        <v>39.821655776999997</v>
      </c>
      <c r="H44" s="9" t="str">
        <f t="shared" si="10"/>
        <v>N/A</v>
      </c>
      <c r="I44" s="10">
        <v>13.31</v>
      </c>
      <c r="J44" s="10">
        <v>5.3319999999999999</v>
      </c>
      <c r="K44" s="9" t="str">
        <f t="shared" si="11"/>
        <v>Yes</v>
      </c>
    </row>
    <row r="45" spans="1:11" x14ac:dyDescent="0.2">
      <c r="A45" s="88" t="s">
        <v>163</v>
      </c>
      <c r="B45" s="5" t="s">
        <v>213</v>
      </c>
      <c r="C45" s="8">
        <v>54.007037337</v>
      </c>
      <c r="D45" s="9" t="str">
        <f t="shared" si="8"/>
        <v>N/A</v>
      </c>
      <c r="E45" s="8">
        <v>65.810041838000004</v>
      </c>
      <c r="F45" s="9" t="str">
        <f t="shared" si="9"/>
        <v>N/A</v>
      </c>
      <c r="G45" s="8">
        <v>93.316757980999995</v>
      </c>
      <c r="H45" s="9" t="str">
        <f t="shared" si="10"/>
        <v>N/A</v>
      </c>
      <c r="I45" s="10">
        <v>21.85</v>
      </c>
      <c r="J45" s="10">
        <v>41.8</v>
      </c>
      <c r="K45" s="9" t="str">
        <f t="shared" si="11"/>
        <v>No</v>
      </c>
    </row>
    <row r="46" spans="1:11" x14ac:dyDescent="0.2">
      <c r="A46" s="88" t="s">
        <v>41</v>
      </c>
      <c r="B46" s="5" t="s">
        <v>213</v>
      </c>
      <c r="C46" s="8">
        <v>62.190189343</v>
      </c>
      <c r="D46" s="9" t="str">
        <f t="shared" si="8"/>
        <v>N/A</v>
      </c>
      <c r="E46" s="8">
        <v>68.035664109999999</v>
      </c>
      <c r="F46" s="9" t="str">
        <f t="shared" si="9"/>
        <v>N/A</v>
      </c>
      <c r="G46" s="8">
        <v>69.079877092000004</v>
      </c>
      <c r="H46" s="9" t="str">
        <f t="shared" si="10"/>
        <v>N/A</v>
      </c>
      <c r="I46" s="10">
        <v>9.3989999999999991</v>
      </c>
      <c r="J46" s="10">
        <v>1.5349999999999999</v>
      </c>
      <c r="K46" s="9" t="str">
        <f t="shared" si="11"/>
        <v>Yes</v>
      </c>
    </row>
    <row r="47" spans="1:11" x14ac:dyDescent="0.2">
      <c r="A47" s="88" t="s">
        <v>42</v>
      </c>
      <c r="B47" s="5" t="s">
        <v>213</v>
      </c>
      <c r="C47" s="8">
        <v>81.056940826000002</v>
      </c>
      <c r="D47" s="9" t="str">
        <f t="shared" si="8"/>
        <v>N/A</v>
      </c>
      <c r="E47" s="8">
        <v>89.781467464000002</v>
      </c>
      <c r="F47" s="9" t="str">
        <f t="shared" si="9"/>
        <v>N/A</v>
      </c>
      <c r="G47" s="8">
        <v>89.699680510999997</v>
      </c>
      <c r="H47" s="9" t="str">
        <f t="shared" si="10"/>
        <v>N/A</v>
      </c>
      <c r="I47" s="10">
        <v>10.76</v>
      </c>
      <c r="J47" s="10">
        <v>-9.0999999999999998E-2</v>
      </c>
      <c r="K47" s="9" t="str">
        <f t="shared" si="11"/>
        <v>Yes</v>
      </c>
    </row>
    <row r="48" spans="1:11" x14ac:dyDescent="0.2">
      <c r="A48" s="88" t="s">
        <v>43</v>
      </c>
      <c r="B48" s="5" t="s">
        <v>213</v>
      </c>
      <c r="C48" s="8">
        <v>54.479305807999999</v>
      </c>
      <c r="D48" s="9" t="str">
        <f t="shared" si="8"/>
        <v>N/A</v>
      </c>
      <c r="E48" s="8">
        <v>66.860211586000005</v>
      </c>
      <c r="F48" s="9" t="str">
        <f t="shared" si="9"/>
        <v>N/A</v>
      </c>
      <c r="G48" s="8">
        <v>96.686558086000005</v>
      </c>
      <c r="H48" s="9" t="str">
        <f t="shared" si="10"/>
        <v>N/A</v>
      </c>
      <c r="I48" s="10">
        <v>22.73</v>
      </c>
      <c r="J48" s="10">
        <v>44.61</v>
      </c>
      <c r="K48" s="9" t="str">
        <f t="shared" si="11"/>
        <v>No</v>
      </c>
    </row>
    <row r="49" spans="1:12" x14ac:dyDescent="0.2">
      <c r="A49" s="88" t="s">
        <v>44</v>
      </c>
      <c r="B49" s="5" t="s">
        <v>213</v>
      </c>
      <c r="C49" s="8">
        <v>0</v>
      </c>
      <c r="D49" s="9" t="str">
        <f t="shared" si="8"/>
        <v>N/A</v>
      </c>
      <c r="E49" s="8">
        <v>0</v>
      </c>
      <c r="F49" s="9" t="str">
        <f t="shared" si="9"/>
        <v>N/A</v>
      </c>
      <c r="G49" s="8">
        <v>0</v>
      </c>
      <c r="H49" s="9" t="str">
        <f t="shared" si="10"/>
        <v>N/A</v>
      </c>
      <c r="I49" s="10" t="s">
        <v>1747</v>
      </c>
      <c r="J49" s="10" t="s">
        <v>1747</v>
      </c>
      <c r="K49" s="9" t="str">
        <f t="shared" si="11"/>
        <v>N/A</v>
      </c>
    </row>
    <row r="50" spans="1:12" x14ac:dyDescent="0.2">
      <c r="A50" s="88" t="s">
        <v>45</v>
      </c>
      <c r="B50" s="5" t="s">
        <v>213</v>
      </c>
      <c r="C50" s="8">
        <v>100</v>
      </c>
      <c r="D50" s="9" t="str">
        <f t="shared" si="8"/>
        <v>N/A</v>
      </c>
      <c r="E50" s="8">
        <v>100</v>
      </c>
      <c r="F50" s="9" t="str">
        <f t="shared" si="9"/>
        <v>N/A</v>
      </c>
      <c r="G50" s="8">
        <v>100</v>
      </c>
      <c r="H50" s="9" t="str">
        <f t="shared" si="10"/>
        <v>N/A</v>
      </c>
      <c r="I50" s="10">
        <v>0</v>
      </c>
      <c r="J50" s="10">
        <v>0</v>
      </c>
      <c r="K50" s="9" t="str">
        <f t="shared" si="11"/>
        <v>Yes</v>
      </c>
    </row>
    <row r="51" spans="1:12" x14ac:dyDescent="0.2">
      <c r="A51" s="88" t="s">
        <v>50</v>
      </c>
      <c r="B51" s="5" t="s">
        <v>213</v>
      </c>
      <c r="C51" s="8">
        <v>0</v>
      </c>
      <c r="D51" s="9" t="str">
        <f t="shared" si="8"/>
        <v>N/A</v>
      </c>
      <c r="E51" s="8">
        <v>0</v>
      </c>
      <c r="F51" s="9" t="str">
        <f t="shared" si="9"/>
        <v>N/A</v>
      </c>
      <c r="G51" s="8">
        <v>0</v>
      </c>
      <c r="H51" s="9" t="str">
        <f t="shared" si="10"/>
        <v>N/A</v>
      </c>
      <c r="I51" s="10" t="s">
        <v>1747</v>
      </c>
      <c r="J51" s="10" t="s">
        <v>1747</v>
      </c>
      <c r="K51" s="9" t="str">
        <f t="shared" si="11"/>
        <v>N/A</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v>0.34236853589999999</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v>9.9141499999999999E-5</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v>0.93944802660000004</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v>0</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173550</v>
      </c>
      <c r="D7" s="34" t="str">
        <f>IF($B7="N/A","N/A",IF(C7&gt;15,"No",IF(C7&lt;-15,"No","Yes")))</f>
        <v>N/A</v>
      </c>
      <c r="E7" s="33">
        <v>19333</v>
      </c>
      <c r="F7" s="34" t="str">
        <f>IF($B7="N/A","N/A",IF(E7&gt;15,"No",IF(E7&lt;-15,"No","Yes")))</f>
        <v>N/A</v>
      </c>
      <c r="G7" s="33">
        <v>2478074</v>
      </c>
      <c r="H7" s="34" t="str">
        <f>IF($B7="N/A","N/A",IF(G7&gt;15,"No",IF(G7&lt;-15,"No","Yes")))</f>
        <v>N/A</v>
      </c>
      <c r="I7" s="35">
        <v>-88.9</v>
      </c>
      <c r="J7" s="35">
        <v>12718</v>
      </c>
      <c r="K7" s="34" t="str">
        <f t="shared" ref="K7:K22" si="0">IF(J7="Div by 0", "N/A", IF(J7="N/A","N/A", IF(J7&gt;30, "No", IF(J7&lt;-30, "No", "Yes"))))</f>
        <v>No</v>
      </c>
    </row>
    <row r="8" spans="1:11" x14ac:dyDescent="0.2">
      <c r="A8" s="3" t="s">
        <v>362</v>
      </c>
      <c r="B8" s="32" t="s">
        <v>213</v>
      </c>
      <c r="C8" s="36" t="s">
        <v>213</v>
      </c>
      <c r="D8" s="34" t="str">
        <f>IF($B8="N/A","N/A",IF(C8&gt;15,"No",IF(C8&lt;-15,"No","Yes")))</f>
        <v>N/A</v>
      </c>
      <c r="E8" s="36">
        <v>100</v>
      </c>
      <c r="F8" s="34" t="str">
        <f>IF($B8="N/A","N/A",IF(E8&gt;15,"No",IF(E8&lt;-15,"No","Yes")))</f>
        <v>N/A</v>
      </c>
      <c r="G8" s="36">
        <v>0.59449394970000002</v>
      </c>
      <c r="H8" s="34" t="str">
        <f>IF($B8="N/A","N/A",IF(G8&gt;15,"No",IF(G8&lt;-15,"No","Yes")))</f>
        <v>N/A</v>
      </c>
      <c r="I8" s="35" t="s">
        <v>213</v>
      </c>
      <c r="J8" s="35">
        <v>-99.4</v>
      </c>
      <c r="K8" s="34" t="str">
        <f t="shared" si="0"/>
        <v>No</v>
      </c>
    </row>
    <row r="9" spans="1:11" x14ac:dyDescent="0.2">
      <c r="A9" s="3" t="s">
        <v>119</v>
      </c>
      <c r="B9" s="37" t="s">
        <v>213</v>
      </c>
      <c r="C9" s="9">
        <v>0</v>
      </c>
      <c r="D9" s="9" t="str">
        <f>IF($B9="N/A","N/A",IF(C9&gt;15,"No",IF(C9&lt;-15,"No","Yes")))</f>
        <v>N/A</v>
      </c>
      <c r="E9" s="9">
        <v>0</v>
      </c>
      <c r="F9" s="9" t="str">
        <f>IF($B9="N/A","N/A",IF(E9&gt;15,"No",IF(E9&lt;-15,"No","Yes")))</f>
        <v>N/A</v>
      </c>
      <c r="G9" s="9">
        <v>99.40550605</v>
      </c>
      <c r="H9" s="9" t="str">
        <f>IF($B9="N/A","N/A",IF(G9&gt;15,"No",IF(G9&lt;-15,"No","Yes")))</f>
        <v>N/A</v>
      </c>
      <c r="I9" s="10" t="s">
        <v>1747</v>
      </c>
      <c r="J9" s="10" t="s">
        <v>1747</v>
      </c>
      <c r="K9" s="9" t="str">
        <f t="shared" si="0"/>
        <v>N/A</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100</v>
      </c>
      <c r="D11" s="9" t="str">
        <f>IF(OR($B11="N/A",$C11="N/A"),"N/A",IF(C11&gt;100,"No",IF(C11&lt;95,"No","Yes")))</f>
        <v>Yes</v>
      </c>
      <c r="E11" s="9">
        <v>100</v>
      </c>
      <c r="F11" s="9" t="str">
        <f>IF(OR($B11="N/A",$E11="N/A"),"N/A",IF(E11&gt;100,"No",IF(E11&lt;95,"No","Yes")))</f>
        <v>Yes</v>
      </c>
      <c r="G11" s="9">
        <v>98.142589768999997</v>
      </c>
      <c r="H11" s="9" t="str">
        <f>IF($B11="N/A","N/A",IF(G11&gt;100,"No",IF(G11&lt;95,"No","Yes")))</f>
        <v>Yes</v>
      </c>
      <c r="I11" s="10">
        <v>0</v>
      </c>
      <c r="J11" s="10">
        <v>-1.86</v>
      </c>
      <c r="K11" s="9" t="str">
        <f t="shared" si="0"/>
        <v>Yes</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7" t="s">
        <v>214</v>
      </c>
      <c r="C13" s="9">
        <v>75.996542782999995</v>
      </c>
      <c r="D13" s="9" t="str">
        <f t="shared" si="1"/>
        <v>No</v>
      </c>
      <c r="E13" s="9">
        <v>69.921895204999998</v>
      </c>
      <c r="F13" s="9" t="str">
        <f t="shared" si="2"/>
        <v>No</v>
      </c>
      <c r="G13" s="9">
        <v>76.321893535000001</v>
      </c>
      <c r="H13" s="9" t="str">
        <f t="shared" si="3"/>
        <v>No</v>
      </c>
      <c r="I13" s="10">
        <v>-7.99</v>
      </c>
      <c r="J13" s="10">
        <v>9.1530000000000005</v>
      </c>
      <c r="K13" s="9" t="str">
        <f t="shared" si="0"/>
        <v>Yes</v>
      </c>
    </row>
    <row r="14" spans="1:11" x14ac:dyDescent="0.2">
      <c r="A14" s="3" t="s">
        <v>13</v>
      </c>
      <c r="B14" s="37" t="s">
        <v>213</v>
      </c>
      <c r="C14" s="38">
        <v>173550</v>
      </c>
      <c r="D14" s="9" t="str">
        <f>IF($B14="N/A","N/A",IF(C14&gt;15,"No",IF(C14&lt;-15,"No","Yes")))</f>
        <v>N/A</v>
      </c>
      <c r="E14" s="38">
        <v>19333</v>
      </c>
      <c r="F14" s="9" t="str">
        <f>IF($B14="N/A","N/A",IF(E14&gt;15,"No",IF(E14&lt;-15,"No","Yes")))</f>
        <v>N/A</v>
      </c>
      <c r="G14" s="38">
        <v>14732</v>
      </c>
      <c r="H14" s="9" t="str">
        <f>IF($B14="N/A","N/A",IF(G14&gt;15,"No",IF(G14&lt;-15,"No","Yes")))</f>
        <v>N/A</v>
      </c>
      <c r="I14" s="10">
        <v>-88.9</v>
      </c>
      <c r="J14" s="10">
        <v>-23.8</v>
      </c>
      <c r="K14" s="9" t="str">
        <f t="shared" si="0"/>
        <v>Yes</v>
      </c>
    </row>
    <row r="15" spans="1:11" ht="14.25" customHeight="1" x14ac:dyDescent="0.2">
      <c r="A15" s="3" t="s">
        <v>444</v>
      </c>
      <c r="B15" s="37" t="s">
        <v>213</v>
      </c>
      <c r="C15" s="9">
        <v>8.6430424000000002E-3</v>
      </c>
      <c r="D15" s="9" t="str">
        <f>IF($B15="N/A","N/A",IF(C15&gt;15,"No",IF(C15&lt;-15,"No","Yes")))</f>
        <v>N/A</v>
      </c>
      <c r="E15" s="9">
        <v>5.6897532700000003E-2</v>
      </c>
      <c r="F15" s="9" t="str">
        <f>IF($B15="N/A","N/A",IF(E15&gt;15,"No",IF(E15&lt;-15,"No","Yes")))</f>
        <v>N/A</v>
      </c>
      <c r="G15" s="9">
        <v>4.0727667699999998E-2</v>
      </c>
      <c r="H15" s="9" t="str">
        <f>IF($B15="N/A","N/A",IF(G15&gt;15,"No",IF(G15&lt;-15,"No","Yes")))</f>
        <v>N/A</v>
      </c>
      <c r="I15" s="10">
        <v>558.29999999999995</v>
      </c>
      <c r="J15" s="10">
        <v>-28.4</v>
      </c>
      <c r="K15" s="9" t="str">
        <f t="shared" si="0"/>
        <v>Yes</v>
      </c>
    </row>
    <row r="16" spans="1:11" ht="12.75" customHeight="1" x14ac:dyDescent="0.2">
      <c r="A16" s="3" t="s">
        <v>862</v>
      </c>
      <c r="B16" s="37" t="s">
        <v>213</v>
      </c>
      <c r="C16" s="39">
        <v>29.733333333000001</v>
      </c>
      <c r="D16" s="9" t="str">
        <f>IF($B16="N/A","N/A",IF(C16&gt;15,"No",IF(C16&lt;-15,"No","Yes")))</f>
        <v>N/A</v>
      </c>
      <c r="E16" s="39">
        <v>20.363636364000001</v>
      </c>
      <c r="F16" s="9" t="str">
        <f>IF($B16="N/A","N/A",IF(E16&gt;15,"No",IF(E16&lt;-15,"No","Yes")))</f>
        <v>N/A</v>
      </c>
      <c r="G16" s="39">
        <v>32.666666667000001</v>
      </c>
      <c r="H16" s="9" t="str">
        <f>IF($B16="N/A","N/A",IF(G16&gt;15,"No",IF(G16&lt;-15,"No","Yes")))</f>
        <v>N/A</v>
      </c>
      <c r="I16" s="10">
        <v>-31.5</v>
      </c>
      <c r="J16" s="10">
        <v>60.42</v>
      </c>
      <c r="K16" s="9" t="str">
        <f t="shared" si="0"/>
        <v>No</v>
      </c>
    </row>
    <row r="17" spans="1:11" x14ac:dyDescent="0.2">
      <c r="A17" s="3" t="s">
        <v>131</v>
      </c>
      <c r="B17" s="37" t="s">
        <v>213</v>
      </c>
      <c r="C17" s="38">
        <v>333</v>
      </c>
      <c r="D17" s="9" t="str">
        <f>IF($B17="N/A","N/A",IF(C17&gt;15,"No",IF(C17&lt;-15,"No","Yes")))</f>
        <v>N/A</v>
      </c>
      <c r="E17" s="38">
        <v>161</v>
      </c>
      <c r="F17" s="9" t="str">
        <f>IF($B17="N/A","N/A",IF(E17&gt;15,"No",IF(E17&lt;-15,"No","Yes")))</f>
        <v>N/A</v>
      </c>
      <c r="G17" s="38">
        <v>36</v>
      </c>
      <c r="H17" s="9" t="str">
        <f>IF($B17="N/A","N/A",IF(G17&gt;15,"No",IF(G17&lt;-15,"No","Yes")))</f>
        <v>N/A</v>
      </c>
      <c r="I17" s="10">
        <v>-51.7</v>
      </c>
      <c r="J17" s="10">
        <v>-77.599999999999994</v>
      </c>
      <c r="K17" s="9" t="str">
        <f t="shared" si="0"/>
        <v>No</v>
      </c>
    </row>
    <row r="18" spans="1:11" x14ac:dyDescent="0.2">
      <c r="A18" s="3" t="s">
        <v>346</v>
      </c>
      <c r="B18" s="37" t="s">
        <v>213</v>
      </c>
      <c r="C18" s="8" t="s">
        <v>213</v>
      </c>
      <c r="D18" s="9" t="str">
        <f>IF($B18="N/A","N/A",IF(C18&gt;15,"No",IF(C18&lt;-15,"No","Yes")))</f>
        <v>N/A</v>
      </c>
      <c r="E18" s="8">
        <v>0.83277297880000001</v>
      </c>
      <c r="F18" s="9" t="str">
        <f>IF($B18="N/A","N/A",IF(E18&gt;15,"No",IF(E18&lt;-15,"No","Yes")))</f>
        <v>N/A</v>
      </c>
      <c r="G18" s="8">
        <v>1.4527411E-3</v>
      </c>
      <c r="H18" s="9" t="str">
        <f>IF($B18="N/A","N/A",IF(G18&gt;15,"No",IF(G18&lt;-15,"No","Yes")))</f>
        <v>N/A</v>
      </c>
      <c r="I18" s="10" t="s">
        <v>213</v>
      </c>
      <c r="J18" s="10">
        <v>-99.8</v>
      </c>
      <c r="K18" s="9" t="str">
        <f t="shared" si="0"/>
        <v>No</v>
      </c>
    </row>
    <row r="19" spans="1:11" ht="27.75" customHeight="1" x14ac:dyDescent="0.2">
      <c r="A19" s="3" t="s">
        <v>841</v>
      </c>
      <c r="B19" s="37" t="s">
        <v>213</v>
      </c>
      <c r="C19" s="39">
        <v>48.255255255000002</v>
      </c>
      <c r="D19" s="9" t="str">
        <f>IF($B19="N/A","N/A",IF(C19&gt;60,"No",IF(C19&lt;15,"No","Yes")))</f>
        <v>N/A</v>
      </c>
      <c r="E19" s="39">
        <v>25.739130435</v>
      </c>
      <c r="F19" s="9" t="str">
        <f>IF($B19="N/A","N/A",IF(E19&gt;60,"No",IF(E19&lt;15,"No","Yes")))</f>
        <v>N/A</v>
      </c>
      <c r="G19" s="39">
        <v>11.555555556</v>
      </c>
      <c r="H19" s="9" t="str">
        <f>IF($B19="N/A","N/A",IF(G19&gt;60,"No",IF(G19&lt;15,"No","Yes")))</f>
        <v>N/A</v>
      </c>
      <c r="I19" s="10">
        <v>-46.7</v>
      </c>
      <c r="J19" s="10">
        <v>-55.1</v>
      </c>
      <c r="K19" s="9" t="str">
        <f t="shared" si="0"/>
        <v>No</v>
      </c>
    </row>
    <row r="20" spans="1:11" x14ac:dyDescent="0.2">
      <c r="A20" s="3" t="s">
        <v>27</v>
      </c>
      <c r="B20" s="37" t="s">
        <v>217</v>
      </c>
      <c r="C20" s="38">
        <v>0</v>
      </c>
      <c r="D20" s="9" t="str">
        <f>IF($B20="N/A","N/A",IF(C20="N/A","N/A",IF(C20=0,"Yes","No")))</f>
        <v>Yes</v>
      </c>
      <c r="E20" s="38">
        <v>0</v>
      </c>
      <c r="F20" s="9" t="str">
        <f>IF($B20="N/A","N/A",IF(E20="N/A","N/A",IF(E20=0,"Yes","No")))</f>
        <v>Yes</v>
      </c>
      <c r="G20" s="38">
        <v>0</v>
      </c>
      <c r="H20" s="9" t="str">
        <f>IF($B20="N/A","N/A",IF(G20=0,"Yes","No"))</f>
        <v>Yes</v>
      </c>
      <c r="I20" s="10" t="s">
        <v>1747</v>
      </c>
      <c r="J20" s="10" t="s">
        <v>1747</v>
      </c>
      <c r="K20" s="9" t="str">
        <f t="shared" si="0"/>
        <v>N/A</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173550</v>
      </c>
      <c r="D6" s="9" t="str">
        <f>IF($B6="N/A","N/A",IF(C6&gt;15,"No",IF(C6&lt;-15,"No","Yes")))</f>
        <v>N/A</v>
      </c>
      <c r="E6" s="38">
        <v>19333</v>
      </c>
      <c r="F6" s="9" t="str">
        <f>IF($B6="N/A","N/A",IF(E6&gt;15,"No",IF(E6&lt;-15,"No","Yes")))</f>
        <v>N/A</v>
      </c>
      <c r="G6" s="38">
        <v>14732</v>
      </c>
      <c r="H6" s="9" t="str">
        <f>IF($B6="N/A","N/A",IF(G6&gt;15,"No",IF(G6&lt;-15,"No","Yes")))</f>
        <v>N/A</v>
      </c>
      <c r="I6" s="10">
        <v>-88.9</v>
      </c>
      <c r="J6" s="10">
        <v>-23.8</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65.341192739999997</v>
      </c>
      <c r="D9" s="9" t="str">
        <f>IF($B9="N/A","N/A",IF(C9&gt;60,"No",IF(C9&lt;15,"No","Yes")))</f>
        <v>No</v>
      </c>
      <c r="E9" s="39">
        <v>52.497905136</v>
      </c>
      <c r="F9" s="9" t="str">
        <f>IF($B9="N/A","N/A",IF(E9&gt;60,"No",IF(E9&lt;15,"No","Yes")))</f>
        <v>Yes</v>
      </c>
      <c r="G9" s="39">
        <v>64.421463481000004</v>
      </c>
      <c r="H9" s="9" t="str">
        <f>IF($B9="N/A","N/A",IF(G9&gt;60,"No",IF(G9&lt;15,"No","Yes")))</f>
        <v>No</v>
      </c>
      <c r="I9" s="10">
        <v>-19.7</v>
      </c>
      <c r="J9" s="10">
        <v>22.71</v>
      </c>
      <c r="K9" s="9" t="str">
        <f t="shared" si="0"/>
        <v>Yes</v>
      </c>
    </row>
    <row r="10" spans="1:11" x14ac:dyDescent="0.2">
      <c r="A10" s="3" t="s">
        <v>14</v>
      </c>
      <c r="B10" s="37" t="s">
        <v>272</v>
      </c>
      <c r="C10" s="9">
        <v>0</v>
      </c>
      <c r="D10" s="9" t="str">
        <f>IF($B10="N/A","N/A",IF(C10&gt;15,"No",IF(C10&lt;=0,"No","Yes")))</f>
        <v>No</v>
      </c>
      <c r="E10" s="9">
        <v>0</v>
      </c>
      <c r="F10" s="9" t="str">
        <f>IF($B10="N/A","N/A",IF(E10&gt;15,"No",IF(E10&lt;=0,"No","Yes")))</f>
        <v>No</v>
      </c>
      <c r="G10" s="9">
        <v>0</v>
      </c>
      <c r="H10" s="9" t="str">
        <f>IF($B10="N/A","N/A",IF(G10&gt;15,"No",IF(G10&lt;=0,"No","Yes")))</f>
        <v>No</v>
      </c>
      <c r="I10" s="10" t="s">
        <v>1747</v>
      </c>
      <c r="J10" s="10" t="s">
        <v>1747</v>
      </c>
      <c r="K10" s="9" t="str">
        <f t="shared" si="0"/>
        <v>N/A</v>
      </c>
    </row>
    <row r="11" spans="1:11" x14ac:dyDescent="0.2">
      <c r="A11" s="3" t="s">
        <v>877</v>
      </c>
      <c r="B11" s="37" t="s">
        <v>213</v>
      </c>
      <c r="C11" s="39" t="s">
        <v>1747</v>
      </c>
      <c r="D11" s="9" t="str">
        <f>IF($B11="N/A","N/A",IF(C11&gt;15,"No",IF(C11&lt;-15,"No","Yes")))</f>
        <v>N/A</v>
      </c>
      <c r="E11" s="39" t="s">
        <v>1747</v>
      </c>
      <c r="F11" s="9" t="str">
        <f>IF($B11="N/A","N/A",IF(E11&gt;15,"No",IF(E11&lt;-15,"No","Yes")))</f>
        <v>N/A</v>
      </c>
      <c r="G11" s="39" t="s">
        <v>1747</v>
      </c>
      <c r="H11" s="9" t="str">
        <f>IF($B11="N/A","N/A",IF(G11&gt;15,"No",IF(G11&lt;-15,"No","Yes")))</f>
        <v>N/A</v>
      </c>
      <c r="I11" s="10" t="s">
        <v>1747</v>
      </c>
      <c r="J11" s="10" t="s">
        <v>1747</v>
      </c>
      <c r="K11" s="9" t="str">
        <f t="shared" si="0"/>
        <v>N/A</v>
      </c>
    </row>
    <row r="12" spans="1:11" x14ac:dyDescent="0.2">
      <c r="A12" s="3" t="s">
        <v>939</v>
      </c>
      <c r="B12" s="37" t="s">
        <v>213</v>
      </c>
      <c r="C12" s="9">
        <v>0.17689426680000001</v>
      </c>
      <c r="D12" s="9" t="str">
        <f>IF($B12="N/A","N/A",IF(C12&gt;15,"No",IF(C12&lt;-15,"No","Yes")))</f>
        <v>N/A</v>
      </c>
      <c r="E12" s="9">
        <v>0.2844876636</v>
      </c>
      <c r="F12" s="9" t="str">
        <f>IF($B12="N/A","N/A",IF(E12&gt;15,"No",IF(E12&lt;-15,"No","Yes")))</f>
        <v>N/A</v>
      </c>
      <c r="G12" s="9">
        <v>0.34618517510000002</v>
      </c>
      <c r="H12" s="9" t="str">
        <f>IF($B12="N/A","N/A",IF(G12&gt;15,"No",IF(G12&lt;-15,"No","Yes")))</f>
        <v>N/A</v>
      </c>
      <c r="I12" s="10">
        <v>60.82</v>
      </c>
      <c r="J12" s="10">
        <v>21.69</v>
      </c>
      <c r="K12" s="9" t="str">
        <f t="shared" si="0"/>
        <v>Yes</v>
      </c>
    </row>
    <row r="13" spans="1:11" x14ac:dyDescent="0.2">
      <c r="A13" s="3" t="s">
        <v>51</v>
      </c>
      <c r="B13" s="37"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7"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
      <c r="A15" s="3" t="s">
        <v>164</v>
      </c>
      <c r="B15" s="37" t="s">
        <v>213</v>
      </c>
      <c r="C15" s="9">
        <v>95.86113512</v>
      </c>
      <c r="D15" s="9" t="str">
        <f>IF($B15="N/A","N/A",IF(C15&gt;15,"No",IF(C15&lt;-15,"No","Yes")))</f>
        <v>N/A</v>
      </c>
      <c r="E15" s="9">
        <v>91.610200176000006</v>
      </c>
      <c r="F15" s="9" t="str">
        <f>IF($B15="N/A","N/A",IF(E15&gt;15,"No",IF(E15&lt;-15,"No","Yes")))</f>
        <v>N/A</v>
      </c>
      <c r="G15" s="9">
        <v>87.618789031000006</v>
      </c>
      <c r="H15" s="9" t="str">
        <f>IF($B15="N/A","N/A",IF(G15&gt;15,"No",IF(G15&lt;-15,"No","Yes")))</f>
        <v>N/A</v>
      </c>
      <c r="I15" s="10">
        <v>-4.43</v>
      </c>
      <c r="J15" s="10">
        <v>-4.3600000000000003</v>
      </c>
      <c r="K15" s="9" t="str">
        <f t="shared" si="0"/>
        <v>Yes</v>
      </c>
    </row>
    <row r="16" spans="1:11" x14ac:dyDescent="0.2">
      <c r="A16" s="3" t="s">
        <v>165</v>
      </c>
      <c r="B16" s="37"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7" t="s">
        <v>275</v>
      </c>
      <c r="C17" s="9">
        <v>99.959665802000004</v>
      </c>
      <c r="D17" s="9" t="str">
        <f>IF($B17="N/A","N/A",IF(C17&gt;98,"Yes","No"))</f>
        <v>Yes</v>
      </c>
      <c r="E17" s="9">
        <v>99.875859929000001</v>
      </c>
      <c r="F17" s="9" t="str">
        <f>IF($B17="N/A","N/A",IF(E17&gt;98,"Yes","No"))</f>
        <v>Yes</v>
      </c>
      <c r="G17" s="9">
        <v>99.918544664999999</v>
      </c>
      <c r="H17" s="9" t="str">
        <f>IF($B17="N/A","N/A",IF(G17&gt;98,"Yes","No"))</f>
        <v>Yes</v>
      </c>
      <c r="I17" s="10">
        <v>-8.4000000000000005E-2</v>
      </c>
      <c r="J17" s="10">
        <v>4.2700000000000002E-2</v>
      </c>
      <c r="K17" s="9" t="str">
        <f t="shared" si="0"/>
        <v>Yes</v>
      </c>
    </row>
    <row r="18" spans="1:11" x14ac:dyDescent="0.2">
      <c r="A18" s="3" t="s">
        <v>53</v>
      </c>
      <c r="B18" s="37" t="s">
        <v>275</v>
      </c>
      <c r="C18" s="9">
        <v>99.995966580000001</v>
      </c>
      <c r="D18" s="9" t="str">
        <f>IF($B18="N/A","N/A",IF(C18&gt;98,"Yes","No"))</f>
        <v>Yes</v>
      </c>
      <c r="E18" s="9">
        <v>99.979309987999997</v>
      </c>
      <c r="F18" s="9" t="str">
        <f>IF($B18="N/A","N/A",IF(E18&gt;98,"Yes","No"))</f>
        <v>Yes</v>
      </c>
      <c r="G18" s="9">
        <v>99.972848221999996</v>
      </c>
      <c r="H18" s="9" t="str">
        <f>IF($B18="N/A","N/A",IF(G18&gt;98,"Yes","No"))</f>
        <v>Yes</v>
      </c>
      <c r="I18" s="10">
        <v>-1.7000000000000001E-2</v>
      </c>
      <c r="J18" s="10">
        <v>-6.0000000000000001E-3</v>
      </c>
      <c r="K18" s="9" t="str">
        <f t="shared" si="0"/>
        <v>Yes</v>
      </c>
    </row>
    <row r="19" spans="1:11" ht="12.75" customHeight="1" x14ac:dyDescent="0.2">
      <c r="A19" s="3" t="s">
        <v>678</v>
      </c>
      <c r="B19" s="37" t="s">
        <v>223</v>
      </c>
      <c r="C19" s="9">
        <v>96.596369921999994</v>
      </c>
      <c r="D19" s="9" t="str">
        <f>IF($B19="N/A","N/A",IF(C19&gt;100,"No",IF(C19&lt;98,"No","Yes")))</f>
        <v>No</v>
      </c>
      <c r="E19" s="9">
        <v>99.787927378000006</v>
      </c>
      <c r="F19" s="9" t="str">
        <f>IF($B19="N/A","N/A",IF(E19&gt;100,"No",IF(E19&lt;98,"No","Yes")))</f>
        <v>Yes</v>
      </c>
      <c r="G19" s="9">
        <v>99.843877273999993</v>
      </c>
      <c r="H19" s="9" t="str">
        <f>IF($B19="N/A","N/A",IF(G19&gt;100,"No",IF(G19&lt;98,"No","Yes")))</f>
        <v>Yes</v>
      </c>
      <c r="I19" s="10">
        <v>3.3039999999999998</v>
      </c>
      <c r="J19" s="10">
        <v>5.6099999999999997E-2</v>
      </c>
      <c r="K19" s="9" t="str">
        <f>IF(J19="Div by 0", "N/A", IF(J19="N/A","N/A", IF(J19&gt;30, "No", IF(J19&lt;-30, "No", "Yes"))))</f>
        <v>Yes</v>
      </c>
    </row>
    <row r="20" spans="1:11" x14ac:dyDescent="0.2">
      <c r="A20" s="3" t="s">
        <v>679</v>
      </c>
      <c r="B20" s="37" t="s">
        <v>223</v>
      </c>
      <c r="C20" s="9">
        <v>100</v>
      </c>
      <c r="D20" s="9" t="str">
        <f>IF($B20="N/A","N/A",IF(C20&gt;100,"No",IF(C20&lt;98,"No","Yes")))</f>
        <v>Yes</v>
      </c>
      <c r="E20" s="9">
        <v>100</v>
      </c>
      <c r="F20" s="9" t="str">
        <f>IF($B20="N/A","N/A",IF(E20&gt;100,"No",IF(E20&lt;98,"No","Yes")))</f>
        <v>Yes</v>
      </c>
      <c r="G20" s="9">
        <v>100</v>
      </c>
      <c r="H20" s="9" t="str">
        <f>IF($B20="N/A","N/A",IF(G20&gt;100,"No",IF(G20&lt;98,"No","Yes")))</f>
        <v>Yes</v>
      </c>
      <c r="I20" s="10">
        <v>0</v>
      </c>
      <c r="J20" s="10">
        <v>0</v>
      </c>
      <c r="K20" s="9" t="str">
        <f>IF(J20="Div by 0", "N/A", IF(J20="N/A","N/A", IF(J20&gt;30, "No", IF(J20&lt;-30, "No", "Yes"))))</f>
        <v>Yes</v>
      </c>
    </row>
    <row r="21" spans="1:11" x14ac:dyDescent="0.2">
      <c r="A21" s="3" t="s">
        <v>680</v>
      </c>
      <c r="B21" s="37" t="s">
        <v>223</v>
      </c>
      <c r="C21" s="9">
        <v>100</v>
      </c>
      <c r="D21" s="9" t="str">
        <f>IF($B21="N/A","N/A",IF(C21&gt;100,"No",IF(C21&lt;98,"No","Yes")))</f>
        <v>Yes</v>
      </c>
      <c r="E21" s="9">
        <v>100</v>
      </c>
      <c r="F21" s="9" t="str">
        <f>IF($B21="N/A","N/A",IF(E21&gt;100,"No",IF(E21&lt;98,"No","Yes")))</f>
        <v>Yes</v>
      </c>
      <c r="G21" s="9">
        <v>100</v>
      </c>
      <c r="H21" s="9" t="str">
        <f>IF($B21="N/A","N/A",IF(G21&gt;100,"No",IF(G21&lt;98,"No","Yes")))</f>
        <v>Yes</v>
      </c>
      <c r="I21" s="10">
        <v>0</v>
      </c>
      <c r="J21" s="10">
        <v>0</v>
      </c>
      <c r="K21" s="9" t="str">
        <f>IF(J21="Div by 0", "N/A", IF(J21="N/A","N/A", IF(J21&gt;30, "No", IF(J21&lt;-30, "No", "Yes"))))</f>
        <v>Yes</v>
      </c>
    </row>
    <row r="22" spans="1:11" ht="15" customHeight="1" x14ac:dyDescent="0.2">
      <c r="A22" s="3" t="s">
        <v>1714</v>
      </c>
      <c r="B22" s="37" t="s">
        <v>213</v>
      </c>
      <c r="C22" s="9">
        <v>71.365024489000007</v>
      </c>
      <c r="D22" s="9" t="str">
        <f>IF($B22="N/A","N/A",IF(C22&gt;15,"No",IF(C22&lt;-15,"No","Yes")))</f>
        <v>N/A</v>
      </c>
      <c r="E22" s="9">
        <v>62.137278229000003</v>
      </c>
      <c r="F22" s="9" t="str">
        <f>IF($B22="N/A","N/A",IF(E22&gt;15,"No",IF(E22&lt;-15,"No","Yes")))</f>
        <v>N/A</v>
      </c>
      <c r="G22" s="9">
        <v>60.867499320999997</v>
      </c>
      <c r="H22" s="9" t="str">
        <f>IF($B22="N/A","N/A",IF(G22&gt;15,"No",IF(G22&lt;-15,"No","Yes")))</f>
        <v>N/A</v>
      </c>
      <c r="I22" s="10">
        <v>-12.9</v>
      </c>
      <c r="J22" s="10">
        <v>-2.04</v>
      </c>
      <c r="K22" s="9" t="str">
        <f t="shared" ref="K22:K31" si="1">IF(J22="Div by 0", "N/A", IF(J22="N/A","N/A", IF(J22&gt;30, "No", IF(J22&lt;-30, "No", "Yes"))))</f>
        <v>Yes</v>
      </c>
    </row>
    <row r="23" spans="1:11" x14ac:dyDescent="0.2">
      <c r="A23" s="3" t="s">
        <v>940</v>
      </c>
      <c r="B23" s="37" t="s">
        <v>213</v>
      </c>
      <c r="C23" s="9">
        <v>28.617689426999998</v>
      </c>
      <c r="D23" s="9" t="str">
        <f>IF($B23="N/A","N/A",IF(C23&gt;15,"No",IF(C23&lt;-15,"No","Yes")))</f>
        <v>N/A</v>
      </c>
      <c r="E23" s="9">
        <v>37.857549268</v>
      </c>
      <c r="F23" s="9" t="str">
        <f>IF($B23="N/A","N/A",IF(E23&gt;15,"No",IF(E23&lt;-15,"No","Yes")))</f>
        <v>N/A</v>
      </c>
      <c r="G23" s="9">
        <v>39.132500679000003</v>
      </c>
      <c r="H23" s="9" t="str">
        <f>IF($B23="N/A","N/A",IF(G23&gt;15,"No",IF(G23&lt;-15,"No","Yes")))</f>
        <v>N/A</v>
      </c>
      <c r="I23" s="10">
        <v>32.29</v>
      </c>
      <c r="J23" s="10">
        <v>3.3679999999999999</v>
      </c>
      <c r="K23" s="9" t="str">
        <f t="shared" si="1"/>
        <v>Yes</v>
      </c>
    </row>
    <row r="24" spans="1:11" ht="25.5" x14ac:dyDescent="0.2">
      <c r="A24" s="3" t="s">
        <v>941</v>
      </c>
      <c r="B24" s="37" t="s">
        <v>213</v>
      </c>
      <c r="C24" s="9">
        <v>0</v>
      </c>
      <c r="D24" s="9" t="str">
        <f>IF($B24="N/A","N/A",IF(C24&gt;15,"No",IF(C24&lt;-15,"No","Yes")))</f>
        <v>N/A</v>
      </c>
      <c r="E24" s="9">
        <v>0</v>
      </c>
      <c r="F24" s="9" t="str">
        <f>IF($B24="N/A","N/A",IF(E24&gt;15,"No",IF(E24&lt;-15,"No","Yes")))</f>
        <v>N/A</v>
      </c>
      <c r="G24" s="9">
        <v>0</v>
      </c>
      <c r="H24" s="9" t="str">
        <f>IF($B24="N/A","N/A",IF(G24&gt;15,"No",IF(G24&lt;-15,"No","Yes")))</f>
        <v>N/A</v>
      </c>
      <c r="I24" s="10" t="s">
        <v>1747</v>
      </c>
      <c r="J24" s="10" t="s">
        <v>1747</v>
      </c>
      <c r="K24" s="9" t="str">
        <f t="shared" si="1"/>
        <v>N/A</v>
      </c>
    </row>
    <row r="25" spans="1:11" x14ac:dyDescent="0.2">
      <c r="A25" s="3" t="s">
        <v>166</v>
      </c>
      <c r="B25" s="37" t="s">
        <v>213</v>
      </c>
      <c r="C25" s="9">
        <v>100</v>
      </c>
      <c r="D25" s="9" t="str">
        <f t="shared" ref="D25:D27" si="2">IF($B25="N/A","N/A",IF(C25&gt;15,"No",IF(C25&lt;-15,"No","Yes")))</f>
        <v>N/A</v>
      </c>
      <c r="E25" s="9">
        <v>100</v>
      </c>
      <c r="F25" s="9" t="str">
        <f t="shared" ref="F25:F27" si="3">IF($B25="N/A","N/A",IF(E25&gt;15,"No",IF(E25&lt;-15,"No","Yes")))</f>
        <v>N/A</v>
      </c>
      <c r="G25" s="9">
        <v>100</v>
      </c>
      <c r="H25" s="9" t="str">
        <f t="shared" ref="H25:H27" si="4">IF($B25="N/A","N/A",IF(G25&gt;15,"No",IF(G25&lt;-15,"No","Yes")))</f>
        <v>N/A</v>
      </c>
      <c r="I25" s="10">
        <v>0</v>
      </c>
      <c r="J25" s="10">
        <v>0</v>
      </c>
      <c r="K25" s="9" t="str">
        <f t="shared" si="1"/>
        <v>Yes</v>
      </c>
    </row>
    <row r="26" spans="1:11" x14ac:dyDescent="0.2">
      <c r="A26" s="3" t="s">
        <v>167</v>
      </c>
      <c r="B26" s="37" t="s">
        <v>213</v>
      </c>
      <c r="C26" s="9">
        <v>100</v>
      </c>
      <c r="D26" s="9" t="str">
        <f t="shared" si="2"/>
        <v>N/A</v>
      </c>
      <c r="E26" s="9">
        <v>100</v>
      </c>
      <c r="F26" s="9" t="str">
        <f t="shared" si="3"/>
        <v>N/A</v>
      </c>
      <c r="G26" s="9">
        <v>100</v>
      </c>
      <c r="H26" s="9" t="str">
        <f t="shared" si="4"/>
        <v>N/A</v>
      </c>
      <c r="I26" s="10">
        <v>0</v>
      </c>
      <c r="J26" s="10">
        <v>0</v>
      </c>
      <c r="K26" s="9" t="str">
        <f t="shared" si="1"/>
        <v>Yes</v>
      </c>
    </row>
    <row r="27" spans="1:11" x14ac:dyDescent="0.2">
      <c r="A27" s="3" t="s">
        <v>168</v>
      </c>
      <c r="B27" s="37" t="s">
        <v>213</v>
      </c>
      <c r="C27" s="9">
        <v>100</v>
      </c>
      <c r="D27" s="9" t="str">
        <f t="shared" si="2"/>
        <v>N/A</v>
      </c>
      <c r="E27" s="9">
        <v>100</v>
      </c>
      <c r="F27" s="9" t="str">
        <f t="shared" si="3"/>
        <v>N/A</v>
      </c>
      <c r="G27" s="9">
        <v>100</v>
      </c>
      <c r="H27" s="9" t="str">
        <f t="shared" si="4"/>
        <v>N/A</v>
      </c>
      <c r="I27" s="10">
        <v>0</v>
      </c>
      <c r="J27" s="10">
        <v>0</v>
      </c>
      <c r="K27" s="9" t="str">
        <f t="shared" si="1"/>
        <v>Yes</v>
      </c>
    </row>
    <row r="28" spans="1:11" x14ac:dyDescent="0.2">
      <c r="A28" s="3" t="s">
        <v>54</v>
      </c>
      <c r="B28" s="37" t="s">
        <v>213</v>
      </c>
      <c r="C28" s="9">
        <v>27.976375684000001</v>
      </c>
      <c r="D28" s="9" t="str">
        <f>IF($B28="N/A","N/A",IF(C28&gt;15,"No",IF(C28&lt;-15,"No","Yes")))</f>
        <v>N/A</v>
      </c>
      <c r="E28" s="9">
        <v>9.1656752702999995</v>
      </c>
      <c r="F28" s="9" t="str">
        <f>IF($B28="N/A","N/A",IF(E28&gt;15,"No",IF(E28&lt;-15,"No","Yes")))</f>
        <v>N/A</v>
      </c>
      <c r="G28" s="9">
        <v>8.0301384740999993</v>
      </c>
      <c r="H28" s="9" t="str">
        <f>IF($B28="N/A","N/A",IF(G28&gt;15,"No",IF(G28&lt;-15,"No","Yes")))</f>
        <v>N/A</v>
      </c>
      <c r="I28" s="10">
        <v>-67.2</v>
      </c>
      <c r="J28" s="10">
        <v>-12.4</v>
      </c>
      <c r="K28" s="9" t="str">
        <f t="shared" si="1"/>
        <v>Yes</v>
      </c>
    </row>
    <row r="29" spans="1:11" x14ac:dyDescent="0.2">
      <c r="A29" s="3" t="s">
        <v>55</v>
      </c>
      <c r="B29" s="37" t="s">
        <v>213</v>
      </c>
      <c r="C29" s="9">
        <v>72.023624315999996</v>
      </c>
      <c r="D29" s="9" t="str">
        <f>IF($B29="N/A","N/A",IF(C29&gt;15,"No",IF(C29&lt;-15,"No","Yes")))</f>
        <v>N/A</v>
      </c>
      <c r="E29" s="9">
        <v>90.834324730000006</v>
      </c>
      <c r="F29" s="9" t="str">
        <f>IF($B29="N/A","N/A",IF(E29&gt;15,"No",IF(E29&lt;-15,"No","Yes")))</f>
        <v>N/A</v>
      </c>
      <c r="G29" s="9">
        <v>91.969861526000003</v>
      </c>
      <c r="H29" s="9" t="str">
        <f>IF($B29="N/A","N/A",IF(G29&gt;15,"No",IF(G29&lt;-15,"No","Yes")))</f>
        <v>N/A</v>
      </c>
      <c r="I29" s="10">
        <v>26.12</v>
      </c>
      <c r="J29" s="10">
        <v>1.25</v>
      </c>
      <c r="K29" s="9" t="str">
        <f t="shared" si="1"/>
        <v>Yes</v>
      </c>
    </row>
    <row r="30" spans="1:11" x14ac:dyDescent="0.2">
      <c r="A30" s="3" t="s">
        <v>56</v>
      </c>
      <c r="B30" s="37" t="s">
        <v>213</v>
      </c>
      <c r="C30" s="9">
        <v>76.832613080000002</v>
      </c>
      <c r="D30" s="9" t="str">
        <f>IF($B30="N/A","N/A",IF(C30&gt;15,"No",IF(C30&lt;-15,"No","Yes")))</f>
        <v>N/A</v>
      </c>
      <c r="E30" s="9">
        <v>84.348005999999998</v>
      </c>
      <c r="F30" s="9" t="str">
        <f>IF($B30="N/A","N/A",IF(E30&gt;15,"No",IF(E30&lt;-15,"No","Yes")))</f>
        <v>N/A</v>
      </c>
      <c r="G30" s="9">
        <v>85.786043985999996</v>
      </c>
      <c r="H30" s="9" t="str">
        <f>IF($B30="N/A","N/A",IF(G30&gt;15,"No",IF(G30&lt;-15,"No","Yes")))</f>
        <v>N/A</v>
      </c>
      <c r="I30" s="10">
        <v>9.782</v>
      </c>
      <c r="J30" s="10">
        <v>1.7050000000000001</v>
      </c>
      <c r="K30" s="9" t="str">
        <f t="shared" si="1"/>
        <v>Yes</v>
      </c>
    </row>
    <row r="31" spans="1:11" x14ac:dyDescent="0.2">
      <c r="A31" s="3" t="s">
        <v>57</v>
      </c>
      <c r="B31" s="37" t="s">
        <v>213</v>
      </c>
      <c r="C31" s="9">
        <v>16.984730625000001</v>
      </c>
      <c r="D31" s="9" t="str">
        <f>IF($B31="N/A","N/A",IF(C31&gt;15,"No",IF(C31&lt;-15,"No","Yes")))</f>
        <v>N/A</v>
      </c>
      <c r="E31" s="9">
        <v>13.401955206</v>
      </c>
      <c r="F31" s="9" t="str">
        <f>IF($B31="N/A","N/A",IF(E31&gt;15,"No",IF(E31&lt;-15,"No","Yes")))</f>
        <v>N/A</v>
      </c>
      <c r="G31" s="9">
        <v>10.955742601000001</v>
      </c>
      <c r="H31" s="9" t="str">
        <f>IF($B31="N/A","N/A",IF(G31&gt;15,"No",IF(G31&lt;-15,"No","Yes")))</f>
        <v>N/A</v>
      </c>
      <c r="I31" s="10">
        <v>-21.1</v>
      </c>
      <c r="J31" s="10">
        <v>-18.3</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0</v>
      </c>
      <c r="D6" s="9" t="str">
        <f t="shared" ref="D6:F18" si="0">IF($B6="N/A","N/A",IF(C6&lt;0,"No","Yes"))</f>
        <v>N/A</v>
      </c>
      <c r="E6" s="38">
        <v>0</v>
      </c>
      <c r="F6" s="9" t="str">
        <f t="shared" si="0"/>
        <v>N/A</v>
      </c>
      <c r="G6" s="38">
        <v>2463342</v>
      </c>
      <c r="H6" s="9" t="str">
        <f t="shared" ref="H6:H18" si="1">IF($B6="N/A","N/A",IF(G6&lt;0,"No","Yes"))</f>
        <v>N/A</v>
      </c>
      <c r="I6" s="10" t="s">
        <v>1747</v>
      </c>
      <c r="J6" s="10" t="s">
        <v>1747</v>
      </c>
      <c r="K6" s="9" t="str">
        <f t="shared" ref="K6:K18" si="2">IF(J6="Div by 0", "N/A", IF(J6="N/A","N/A", IF(J6&gt;30, "No", IF(J6&lt;-30, "No", "Yes"))))</f>
        <v>N/A</v>
      </c>
    </row>
    <row r="7" spans="1:11" x14ac:dyDescent="0.2">
      <c r="A7" s="28" t="s">
        <v>445</v>
      </c>
      <c r="B7" s="87" t="s">
        <v>213</v>
      </c>
      <c r="C7" s="9" t="s">
        <v>1747</v>
      </c>
      <c r="D7" s="9" t="str">
        <f t="shared" si="0"/>
        <v>N/A</v>
      </c>
      <c r="E7" s="9" t="s">
        <v>1747</v>
      </c>
      <c r="F7" s="9" t="str">
        <f t="shared" si="0"/>
        <v>N/A</v>
      </c>
      <c r="G7" s="9">
        <v>8.8365318336000005</v>
      </c>
      <c r="H7" s="9" t="str">
        <f t="shared" si="1"/>
        <v>N/A</v>
      </c>
      <c r="I7" s="10" t="s">
        <v>1747</v>
      </c>
      <c r="J7" s="10" t="s">
        <v>1747</v>
      </c>
      <c r="K7" s="9" t="str">
        <f t="shared" si="2"/>
        <v>N/A</v>
      </c>
    </row>
    <row r="8" spans="1:11" x14ac:dyDescent="0.2">
      <c r="A8" s="28" t="s">
        <v>446</v>
      </c>
      <c r="B8" s="87" t="s">
        <v>213</v>
      </c>
      <c r="C8" s="9" t="s">
        <v>1747</v>
      </c>
      <c r="D8" s="9" t="str">
        <f t="shared" si="0"/>
        <v>N/A</v>
      </c>
      <c r="E8" s="9" t="s">
        <v>1747</v>
      </c>
      <c r="F8" s="9" t="str">
        <f t="shared" si="0"/>
        <v>N/A</v>
      </c>
      <c r="G8" s="9">
        <v>25.742710512999999</v>
      </c>
      <c r="H8" s="9" t="str">
        <f t="shared" si="1"/>
        <v>N/A</v>
      </c>
      <c r="I8" s="10" t="s">
        <v>1747</v>
      </c>
      <c r="J8" s="10" t="s">
        <v>1747</v>
      </c>
      <c r="K8" s="9" t="str">
        <f t="shared" si="2"/>
        <v>N/A</v>
      </c>
    </row>
    <row r="9" spans="1:11" x14ac:dyDescent="0.2">
      <c r="A9" s="28" t="s">
        <v>447</v>
      </c>
      <c r="B9" s="87" t="s">
        <v>213</v>
      </c>
      <c r="C9" s="9" t="s">
        <v>1747</v>
      </c>
      <c r="D9" s="9" t="str">
        <f t="shared" si="0"/>
        <v>N/A</v>
      </c>
      <c r="E9" s="9" t="s">
        <v>1747</v>
      </c>
      <c r="F9" s="9" t="str">
        <f t="shared" si="0"/>
        <v>N/A</v>
      </c>
      <c r="G9" s="9">
        <v>22.608228983</v>
      </c>
      <c r="H9" s="9" t="str">
        <f t="shared" si="1"/>
        <v>N/A</v>
      </c>
      <c r="I9" s="10" t="s">
        <v>1747</v>
      </c>
      <c r="J9" s="10" t="s">
        <v>1747</v>
      </c>
      <c r="K9" s="9" t="str">
        <f t="shared" si="2"/>
        <v>N/A</v>
      </c>
    </row>
    <row r="10" spans="1:11" x14ac:dyDescent="0.2">
      <c r="A10" s="28" t="s">
        <v>448</v>
      </c>
      <c r="B10" s="87" t="s">
        <v>213</v>
      </c>
      <c r="C10" s="9" t="s">
        <v>1747</v>
      </c>
      <c r="D10" s="9" t="str">
        <f t="shared" si="0"/>
        <v>N/A</v>
      </c>
      <c r="E10" s="9" t="s">
        <v>1747</v>
      </c>
      <c r="F10" s="9" t="str">
        <f t="shared" si="0"/>
        <v>N/A</v>
      </c>
      <c r="G10" s="9">
        <v>41.099408852000003</v>
      </c>
      <c r="H10" s="9" t="str">
        <f t="shared" si="1"/>
        <v>N/A</v>
      </c>
      <c r="I10" s="10" t="s">
        <v>1747</v>
      </c>
      <c r="J10" s="10" t="s">
        <v>1747</v>
      </c>
      <c r="K10" s="9" t="str">
        <f t="shared" si="2"/>
        <v>N/A</v>
      </c>
    </row>
    <row r="11" spans="1:11" x14ac:dyDescent="0.2">
      <c r="A11" s="2" t="s">
        <v>207</v>
      </c>
      <c r="B11" s="87" t="s">
        <v>213</v>
      </c>
      <c r="C11" s="9" t="s">
        <v>1747</v>
      </c>
      <c r="D11" s="9" t="str">
        <f t="shared" si="0"/>
        <v>N/A</v>
      </c>
      <c r="E11" s="9" t="s">
        <v>1747</v>
      </c>
      <c r="F11" s="9" t="str">
        <f t="shared" si="0"/>
        <v>N/A</v>
      </c>
      <c r="G11" s="9">
        <v>99.816550035999995</v>
      </c>
      <c r="H11" s="9" t="str">
        <f t="shared" si="1"/>
        <v>N/A</v>
      </c>
      <c r="I11" s="10" t="s">
        <v>1747</v>
      </c>
      <c r="J11" s="10" t="s">
        <v>1747</v>
      </c>
      <c r="K11" s="9" t="str">
        <f t="shared" si="2"/>
        <v>N/A</v>
      </c>
    </row>
    <row r="12" spans="1:11" x14ac:dyDescent="0.2">
      <c r="A12" s="2" t="s">
        <v>939</v>
      </c>
      <c r="B12" s="87" t="s">
        <v>213</v>
      </c>
      <c r="C12" s="9" t="s">
        <v>1747</v>
      </c>
      <c r="D12" s="9" t="str">
        <f t="shared" si="0"/>
        <v>N/A</v>
      </c>
      <c r="E12" s="9" t="s">
        <v>1747</v>
      </c>
      <c r="F12" s="9" t="str">
        <f t="shared" si="0"/>
        <v>N/A</v>
      </c>
      <c r="G12" s="9">
        <v>1.8662451255000001</v>
      </c>
      <c r="H12" s="9" t="str">
        <f t="shared" si="1"/>
        <v>N/A</v>
      </c>
      <c r="I12" s="10" t="s">
        <v>1747</v>
      </c>
      <c r="J12" s="10" t="s">
        <v>1747</v>
      </c>
      <c r="K12" s="9" t="str">
        <f t="shared" si="2"/>
        <v>N/A</v>
      </c>
    </row>
    <row r="13" spans="1:11" x14ac:dyDescent="0.2">
      <c r="A13" s="2" t="s">
        <v>51</v>
      </c>
      <c r="B13" s="87" t="s">
        <v>213</v>
      </c>
      <c r="C13" s="9" t="s">
        <v>1747</v>
      </c>
      <c r="D13" s="9" t="str">
        <f t="shared" si="0"/>
        <v>N/A</v>
      </c>
      <c r="E13" s="9" t="s">
        <v>1747</v>
      </c>
      <c r="F13" s="9" t="str">
        <f t="shared" si="0"/>
        <v>N/A</v>
      </c>
      <c r="G13" s="9">
        <v>100</v>
      </c>
      <c r="H13" s="9" t="str">
        <f t="shared" si="1"/>
        <v>N/A</v>
      </c>
      <c r="I13" s="10" t="s">
        <v>1747</v>
      </c>
      <c r="J13" s="10" t="s">
        <v>1747</v>
      </c>
      <c r="K13" s="9" t="str">
        <f t="shared" si="2"/>
        <v>N/A</v>
      </c>
    </row>
    <row r="14" spans="1:11" x14ac:dyDescent="0.2">
      <c r="A14" s="2" t="s">
        <v>52</v>
      </c>
      <c r="B14" s="87" t="s">
        <v>213</v>
      </c>
      <c r="C14" s="9" t="s">
        <v>1747</v>
      </c>
      <c r="D14" s="9" t="str">
        <f t="shared" si="0"/>
        <v>N/A</v>
      </c>
      <c r="E14" s="9" t="s">
        <v>1747</v>
      </c>
      <c r="F14" s="9" t="str">
        <f t="shared" si="0"/>
        <v>N/A</v>
      </c>
      <c r="G14" s="9">
        <v>0</v>
      </c>
      <c r="H14" s="9" t="str">
        <f t="shared" si="1"/>
        <v>N/A</v>
      </c>
      <c r="I14" s="10" t="s">
        <v>1747</v>
      </c>
      <c r="J14" s="10" t="s">
        <v>1747</v>
      </c>
      <c r="K14" s="9" t="str">
        <f t="shared" si="2"/>
        <v>N/A</v>
      </c>
    </row>
    <row r="15" spans="1:11" x14ac:dyDescent="0.2">
      <c r="A15" s="2" t="s">
        <v>164</v>
      </c>
      <c r="B15" s="87" t="s">
        <v>213</v>
      </c>
      <c r="C15" s="9" t="s">
        <v>1747</v>
      </c>
      <c r="D15" s="9" t="str">
        <f t="shared" si="0"/>
        <v>N/A</v>
      </c>
      <c r="E15" s="9" t="s">
        <v>1747</v>
      </c>
      <c r="F15" s="9" t="str">
        <f t="shared" si="0"/>
        <v>N/A</v>
      </c>
      <c r="G15" s="9">
        <v>5.1517004135000004</v>
      </c>
      <c r="H15" s="9" t="str">
        <f t="shared" si="1"/>
        <v>N/A</v>
      </c>
      <c r="I15" s="10" t="s">
        <v>1747</v>
      </c>
      <c r="J15" s="10" t="s">
        <v>1747</v>
      </c>
      <c r="K15" s="9" t="str">
        <f t="shared" si="2"/>
        <v>N/A</v>
      </c>
    </row>
    <row r="16" spans="1:11" x14ac:dyDescent="0.2">
      <c r="A16" s="2" t="s">
        <v>165</v>
      </c>
      <c r="B16" s="87" t="s">
        <v>213</v>
      </c>
      <c r="C16" s="9" t="s">
        <v>1747</v>
      </c>
      <c r="D16" s="9" t="str">
        <f t="shared" si="0"/>
        <v>N/A</v>
      </c>
      <c r="E16" s="9" t="s">
        <v>1747</v>
      </c>
      <c r="F16" s="9" t="str">
        <f t="shared" si="0"/>
        <v>N/A</v>
      </c>
      <c r="G16" s="9">
        <v>100</v>
      </c>
      <c r="H16" s="9" t="str">
        <f t="shared" si="1"/>
        <v>N/A</v>
      </c>
      <c r="I16" s="10" t="s">
        <v>1747</v>
      </c>
      <c r="J16" s="10" t="s">
        <v>1747</v>
      </c>
      <c r="K16" s="9" t="str">
        <f t="shared" si="2"/>
        <v>N/A</v>
      </c>
    </row>
    <row r="17" spans="1:11" x14ac:dyDescent="0.2">
      <c r="A17" s="2" t="s">
        <v>21</v>
      </c>
      <c r="B17" s="87" t="s">
        <v>213</v>
      </c>
      <c r="C17" s="9" t="s">
        <v>1747</v>
      </c>
      <c r="D17" s="9" t="str">
        <f t="shared" si="0"/>
        <v>N/A</v>
      </c>
      <c r="E17" s="9" t="s">
        <v>1747</v>
      </c>
      <c r="F17" s="9" t="str">
        <f t="shared" si="0"/>
        <v>N/A</v>
      </c>
      <c r="G17" s="9">
        <v>100</v>
      </c>
      <c r="H17" s="9" t="str">
        <f t="shared" si="1"/>
        <v>N/A</v>
      </c>
      <c r="I17" s="10" t="s">
        <v>1747</v>
      </c>
      <c r="J17" s="10" t="s">
        <v>1747</v>
      </c>
      <c r="K17" s="9" t="str">
        <f t="shared" si="2"/>
        <v>N/A</v>
      </c>
    </row>
    <row r="18" spans="1:11" x14ac:dyDescent="0.2">
      <c r="A18" s="2" t="s">
        <v>53</v>
      </c>
      <c r="B18" s="87" t="s">
        <v>213</v>
      </c>
      <c r="C18" s="9" t="s">
        <v>1747</v>
      </c>
      <c r="D18" s="9" t="str">
        <f t="shared" si="0"/>
        <v>N/A</v>
      </c>
      <c r="E18" s="9" t="s">
        <v>1747</v>
      </c>
      <c r="F18" s="9" t="str">
        <f t="shared" si="0"/>
        <v>N/A</v>
      </c>
      <c r="G18" s="9">
        <v>99.997361307999995</v>
      </c>
      <c r="H18" s="9" t="str">
        <f t="shared" si="1"/>
        <v>N/A</v>
      </c>
      <c r="I18" s="10" t="s">
        <v>1747</v>
      </c>
      <c r="J18" s="10" t="s">
        <v>1747</v>
      </c>
      <c r="K18" s="9" t="str">
        <f t="shared" si="2"/>
        <v>N/A</v>
      </c>
    </row>
    <row r="19" spans="1:11" x14ac:dyDescent="0.2">
      <c r="A19" s="3" t="s">
        <v>678</v>
      </c>
      <c r="B19" s="87" t="s">
        <v>213</v>
      </c>
      <c r="C19" s="9" t="s">
        <v>1747</v>
      </c>
      <c r="D19" s="9" t="str">
        <f t="shared" ref="D19:D21" si="3">IF($B19="N/A","N/A",IF(C19&lt;0,"No","Yes"))</f>
        <v>N/A</v>
      </c>
      <c r="E19" s="9" t="s">
        <v>1747</v>
      </c>
      <c r="F19" s="9" t="str">
        <f t="shared" ref="F19:F21" si="4">IF($B19="N/A","N/A",IF(E19&lt;0,"No","Yes"))</f>
        <v>N/A</v>
      </c>
      <c r="G19" s="9">
        <v>34.874857003000002</v>
      </c>
      <c r="H19" s="9" t="str">
        <f t="shared" ref="H19:H21" si="5">IF($B19="N/A","N/A",IF(G19&lt;0,"No","Yes"))</f>
        <v>N/A</v>
      </c>
      <c r="I19" s="10" t="s">
        <v>1747</v>
      </c>
      <c r="J19" s="10" t="s">
        <v>1747</v>
      </c>
      <c r="K19" s="9" t="str">
        <f>IF(J19="Div by 0", "N/A", IF(J19="N/A","N/A", IF(J19&gt;30, "No", IF(J19&lt;-30, "No", "Yes"))))</f>
        <v>N/A</v>
      </c>
    </row>
    <row r="20" spans="1:11" x14ac:dyDescent="0.2">
      <c r="A20" s="3" t="s">
        <v>679</v>
      </c>
      <c r="B20" s="87" t="s">
        <v>213</v>
      </c>
      <c r="C20" s="9" t="s">
        <v>1747</v>
      </c>
      <c r="D20" s="9" t="str">
        <f t="shared" si="3"/>
        <v>N/A</v>
      </c>
      <c r="E20" s="9" t="s">
        <v>1747</v>
      </c>
      <c r="F20" s="9" t="str">
        <f t="shared" si="4"/>
        <v>N/A</v>
      </c>
      <c r="G20" s="9">
        <v>34.954139539000003</v>
      </c>
      <c r="H20" s="9" t="str">
        <f t="shared" si="5"/>
        <v>N/A</v>
      </c>
      <c r="I20" s="10" t="s">
        <v>1747</v>
      </c>
      <c r="J20" s="10" t="s">
        <v>1747</v>
      </c>
      <c r="K20" s="9" t="str">
        <f>IF(J20="Div by 0", "N/A", IF(J20="N/A","N/A", IF(J20&gt;30, "No", IF(J20&lt;-30, "No", "Yes"))))</f>
        <v>N/A</v>
      </c>
    </row>
    <row r="21" spans="1:11" x14ac:dyDescent="0.2">
      <c r="A21" s="3" t="s">
        <v>680</v>
      </c>
      <c r="B21" s="87" t="s">
        <v>213</v>
      </c>
      <c r="C21" s="9" t="s">
        <v>1747</v>
      </c>
      <c r="D21" s="9" t="str">
        <f t="shared" si="3"/>
        <v>N/A</v>
      </c>
      <c r="E21" s="9" t="s">
        <v>1747</v>
      </c>
      <c r="F21" s="9" t="str">
        <f t="shared" si="4"/>
        <v>N/A</v>
      </c>
      <c r="G21" s="9">
        <v>34.954139539000003</v>
      </c>
      <c r="H21" s="9" t="str">
        <f t="shared" si="5"/>
        <v>N/A</v>
      </c>
      <c r="I21" s="10" t="s">
        <v>1747</v>
      </c>
      <c r="J21" s="10" t="s">
        <v>1747</v>
      </c>
      <c r="K21" s="9" t="str">
        <f>IF(J21="Div by 0", "N/A", IF(J21="N/A","N/A", IF(J21&gt;30, "No", IF(J21&lt;-30, "No", "Yes"))))</f>
        <v>N/A</v>
      </c>
    </row>
    <row r="22" spans="1:11" ht="16.5" customHeight="1" x14ac:dyDescent="0.2">
      <c r="A22" s="3" t="s">
        <v>1714</v>
      </c>
      <c r="B22" s="87" t="s">
        <v>213</v>
      </c>
      <c r="C22" s="9" t="s">
        <v>1747</v>
      </c>
      <c r="D22" s="9" t="str">
        <f t="shared" ref="D22:D31" si="6">IF($B22="N/A","N/A",IF(C22&lt;0,"No","Yes"))</f>
        <v>N/A</v>
      </c>
      <c r="E22" s="9" t="s">
        <v>1747</v>
      </c>
      <c r="F22" s="9" t="str">
        <f t="shared" ref="F22:F31" si="7">IF($B22="N/A","N/A",IF(E22&lt;0,"No","Yes"))</f>
        <v>N/A</v>
      </c>
      <c r="G22" s="9">
        <v>22.418364968999999</v>
      </c>
      <c r="I22" s="10" t="s">
        <v>1747</v>
      </c>
      <c r="J22" s="10" t="s">
        <v>1747</v>
      </c>
      <c r="K22" s="9" t="str">
        <f t="shared" ref="K22:K31" si="8">IF(J22="Div by 0", "N/A", IF(J22="N/A","N/A", IF(J22&gt;30, "No", IF(J22&lt;-30, "No", "Yes"))))</f>
        <v>N/A</v>
      </c>
    </row>
    <row r="23" spans="1:11" x14ac:dyDescent="0.2">
      <c r="A23" s="3" t="s">
        <v>942</v>
      </c>
      <c r="B23" s="87" t="s">
        <v>213</v>
      </c>
      <c r="C23" s="9" t="s">
        <v>1747</v>
      </c>
      <c r="D23" s="9" t="str">
        <f t="shared" si="6"/>
        <v>N/A</v>
      </c>
      <c r="E23" s="9" t="s">
        <v>1747</v>
      </c>
      <c r="F23" s="9" t="str">
        <f t="shared" si="7"/>
        <v>N/A</v>
      </c>
      <c r="G23" s="9">
        <v>12.183976078000001</v>
      </c>
      <c r="H23" s="9" t="str">
        <f t="shared" ref="H23:H31" si="9">IF($B23="N/A","N/A",IF(G23&lt;0,"No","Yes"))</f>
        <v>N/A</v>
      </c>
      <c r="I23" s="10" t="s">
        <v>1747</v>
      </c>
      <c r="J23" s="10" t="s">
        <v>1747</v>
      </c>
      <c r="K23" s="9" t="str">
        <f t="shared" si="8"/>
        <v>N/A</v>
      </c>
    </row>
    <row r="24" spans="1:11" ht="25.5" x14ac:dyDescent="0.2">
      <c r="A24" s="3" t="s">
        <v>943</v>
      </c>
      <c r="B24" s="87" t="s">
        <v>213</v>
      </c>
      <c r="C24" s="9" t="s">
        <v>1747</v>
      </c>
      <c r="D24" s="9" t="str">
        <f t="shared" si="6"/>
        <v>N/A</v>
      </c>
      <c r="E24" s="9" t="s">
        <v>1747</v>
      </c>
      <c r="F24" s="9" t="str">
        <f t="shared" si="7"/>
        <v>N/A</v>
      </c>
      <c r="G24" s="9">
        <v>5.2530261699999997E-2</v>
      </c>
      <c r="H24" s="9" t="str">
        <f t="shared" si="9"/>
        <v>N/A</v>
      </c>
      <c r="I24" s="10" t="s">
        <v>1747</v>
      </c>
      <c r="J24" s="10" t="s">
        <v>1747</v>
      </c>
      <c r="K24" s="9" t="str">
        <f t="shared" si="8"/>
        <v>N/A</v>
      </c>
    </row>
    <row r="25" spans="1:11" x14ac:dyDescent="0.2">
      <c r="A25" s="2" t="s">
        <v>166</v>
      </c>
      <c r="B25" s="87" t="s">
        <v>213</v>
      </c>
      <c r="C25" s="9" t="s">
        <v>1747</v>
      </c>
      <c r="D25" s="9" t="str">
        <f t="shared" si="6"/>
        <v>N/A</v>
      </c>
      <c r="E25" s="9" t="s">
        <v>1747</v>
      </c>
      <c r="F25" s="9" t="str">
        <f t="shared" si="7"/>
        <v>N/A</v>
      </c>
      <c r="G25" s="9">
        <v>34.954139539000003</v>
      </c>
      <c r="H25" s="9" t="str">
        <f t="shared" si="9"/>
        <v>N/A</v>
      </c>
      <c r="I25" s="10" t="s">
        <v>1747</v>
      </c>
      <c r="J25" s="10" t="s">
        <v>1747</v>
      </c>
      <c r="K25" s="9" t="str">
        <f t="shared" si="8"/>
        <v>N/A</v>
      </c>
    </row>
    <row r="26" spans="1:11" x14ac:dyDescent="0.2">
      <c r="A26" s="2" t="s">
        <v>167</v>
      </c>
      <c r="B26" s="87" t="s">
        <v>213</v>
      </c>
      <c r="C26" s="9" t="s">
        <v>1747</v>
      </c>
      <c r="D26" s="9" t="str">
        <f t="shared" si="6"/>
        <v>N/A</v>
      </c>
      <c r="E26" s="9" t="s">
        <v>1747</v>
      </c>
      <c r="F26" s="9" t="str">
        <f t="shared" si="7"/>
        <v>N/A</v>
      </c>
      <c r="G26" s="9">
        <v>34.954139539000003</v>
      </c>
      <c r="H26" s="9" t="str">
        <f t="shared" si="9"/>
        <v>N/A</v>
      </c>
      <c r="I26" s="10" t="s">
        <v>1747</v>
      </c>
      <c r="J26" s="10" t="s">
        <v>1747</v>
      </c>
      <c r="K26" s="9" t="str">
        <f t="shared" si="8"/>
        <v>N/A</v>
      </c>
    </row>
    <row r="27" spans="1:11" x14ac:dyDescent="0.2">
      <c r="A27" s="2" t="s">
        <v>168</v>
      </c>
      <c r="B27" s="87" t="s">
        <v>213</v>
      </c>
      <c r="C27" s="9" t="s">
        <v>1747</v>
      </c>
      <c r="D27" s="9" t="str">
        <f t="shared" si="6"/>
        <v>N/A</v>
      </c>
      <c r="E27" s="9" t="s">
        <v>1747</v>
      </c>
      <c r="F27" s="9" t="str">
        <f t="shared" si="7"/>
        <v>N/A</v>
      </c>
      <c r="G27" s="9">
        <v>34.954139539000003</v>
      </c>
      <c r="H27" s="9" t="str">
        <f t="shared" si="9"/>
        <v>N/A</v>
      </c>
      <c r="I27" s="10" t="s">
        <v>1747</v>
      </c>
      <c r="J27" s="10" t="s">
        <v>1747</v>
      </c>
      <c r="K27" s="9" t="str">
        <f t="shared" si="8"/>
        <v>N/A</v>
      </c>
    </row>
    <row r="28" spans="1:11" x14ac:dyDescent="0.2">
      <c r="A28" s="2" t="s">
        <v>54</v>
      </c>
      <c r="B28" s="87" t="s">
        <v>213</v>
      </c>
      <c r="C28" s="9" t="s">
        <v>1747</v>
      </c>
      <c r="D28" s="9" t="str">
        <f t="shared" si="6"/>
        <v>N/A</v>
      </c>
      <c r="E28" s="9" t="s">
        <v>1747</v>
      </c>
      <c r="F28" s="9" t="str">
        <f t="shared" si="7"/>
        <v>N/A</v>
      </c>
      <c r="G28" s="9">
        <v>7.5154404057999997</v>
      </c>
      <c r="H28" s="9" t="str">
        <f t="shared" si="9"/>
        <v>N/A</v>
      </c>
      <c r="I28" s="10" t="s">
        <v>1747</v>
      </c>
      <c r="J28" s="10" t="s">
        <v>1747</v>
      </c>
      <c r="K28" s="9" t="str">
        <f t="shared" si="8"/>
        <v>N/A</v>
      </c>
    </row>
    <row r="29" spans="1:11" x14ac:dyDescent="0.2">
      <c r="A29" s="2" t="s">
        <v>55</v>
      </c>
      <c r="B29" s="87" t="s">
        <v>213</v>
      </c>
      <c r="C29" s="9" t="s">
        <v>1747</v>
      </c>
      <c r="D29" s="9" t="str">
        <f t="shared" si="6"/>
        <v>N/A</v>
      </c>
      <c r="E29" s="9" t="s">
        <v>1747</v>
      </c>
      <c r="F29" s="9" t="str">
        <f t="shared" si="7"/>
        <v>N/A</v>
      </c>
      <c r="G29" s="9">
        <v>27.438699133</v>
      </c>
      <c r="H29" s="9" t="str">
        <f t="shared" si="9"/>
        <v>N/A</v>
      </c>
      <c r="I29" s="10" t="s">
        <v>1747</v>
      </c>
      <c r="J29" s="10" t="s">
        <v>1747</v>
      </c>
      <c r="K29" s="9" t="str">
        <f t="shared" si="8"/>
        <v>N/A</v>
      </c>
    </row>
    <row r="30" spans="1:11" x14ac:dyDescent="0.2">
      <c r="A30" s="2" t="s">
        <v>56</v>
      </c>
      <c r="B30" s="87" t="s">
        <v>213</v>
      </c>
      <c r="C30" s="9" t="s">
        <v>1747</v>
      </c>
      <c r="D30" s="9" t="str">
        <f t="shared" si="6"/>
        <v>N/A</v>
      </c>
      <c r="E30" s="9" t="s">
        <v>1747</v>
      </c>
      <c r="F30" s="9" t="str">
        <f t="shared" si="7"/>
        <v>N/A</v>
      </c>
      <c r="G30" s="9">
        <v>28.660616350000002</v>
      </c>
      <c r="H30" s="9" t="str">
        <f t="shared" si="9"/>
        <v>N/A</v>
      </c>
      <c r="I30" s="10" t="s">
        <v>1747</v>
      </c>
      <c r="J30" s="10" t="s">
        <v>1747</v>
      </c>
      <c r="K30" s="9" t="str">
        <f t="shared" si="8"/>
        <v>N/A</v>
      </c>
    </row>
    <row r="31" spans="1:11" x14ac:dyDescent="0.2">
      <c r="A31" s="2" t="s">
        <v>57</v>
      </c>
      <c r="B31" s="87" t="s">
        <v>213</v>
      </c>
      <c r="C31" s="9" t="s">
        <v>1747</v>
      </c>
      <c r="D31" s="9" t="str">
        <f t="shared" si="6"/>
        <v>N/A</v>
      </c>
      <c r="E31" s="9" t="s">
        <v>1747</v>
      </c>
      <c r="F31" s="9" t="str">
        <f t="shared" si="7"/>
        <v>N/A</v>
      </c>
      <c r="G31" s="9">
        <v>4.7368574887000001</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7</v>
      </c>
      <c r="D6" s="46" t="s">
        <v>213</v>
      </c>
      <c r="E6" s="29">
        <v>7</v>
      </c>
      <c r="F6" s="46" t="s">
        <v>213</v>
      </c>
      <c r="G6" s="29">
        <v>7</v>
      </c>
      <c r="H6" s="46" t="s">
        <v>213</v>
      </c>
      <c r="I6" s="133" t="s">
        <v>213</v>
      </c>
      <c r="J6" s="133" t="s">
        <v>213</v>
      </c>
      <c r="K6" s="46" t="s">
        <v>213</v>
      </c>
      <c r="L6" s="46" t="s">
        <v>213</v>
      </c>
    </row>
    <row r="7" spans="1:12" x14ac:dyDescent="0.2">
      <c r="A7" s="3" t="s">
        <v>17</v>
      </c>
      <c r="B7" s="32" t="s">
        <v>213</v>
      </c>
      <c r="C7" s="33">
        <v>283797</v>
      </c>
      <c r="D7" s="84" t="str">
        <f>IF($B7="N/A","N/A",IF(C7&gt;10,"No",IF(C7&lt;-10,"No","Yes")))</f>
        <v>N/A</v>
      </c>
      <c r="E7" s="33">
        <v>305575</v>
      </c>
      <c r="F7" s="84" t="str">
        <f>IF($B7="N/A","N/A",IF(E7&gt;10,"No",IF(E7&lt;-10,"No","Yes")))</f>
        <v>N/A</v>
      </c>
      <c r="G7" s="33">
        <v>321876</v>
      </c>
      <c r="H7" s="84" t="str">
        <f>IF($B7="N/A","N/A",IF(G7&gt;10,"No",IF(G7&lt;-10,"No","Yes")))</f>
        <v>N/A</v>
      </c>
      <c r="I7" s="85">
        <v>7.6740000000000004</v>
      </c>
      <c r="J7" s="85">
        <v>5.335</v>
      </c>
      <c r="K7" s="86" t="s">
        <v>739</v>
      </c>
      <c r="L7" s="34" t="str">
        <f>IF(J7="Div by 0", "N/A", IF(K7="N/A","N/A", IF(J7&gt;VALUE(MID(K7,1,2)), "No", IF(J7&lt;-1*VALUE(MID(K7,1,2)), "No", "Yes"))))</f>
        <v>Yes</v>
      </c>
    </row>
    <row r="8" spans="1:12" x14ac:dyDescent="0.2">
      <c r="A8" s="3" t="s">
        <v>58</v>
      </c>
      <c r="B8" s="37" t="s">
        <v>213</v>
      </c>
      <c r="C8" s="49">
        <v>1170600874</v>
      </c>
      <c r="D8" s="46" t="str">
        <f>IF($B8="N/A","N/A",IF(C8&gt;10,"No",IF(C8&lt;-10,"No","Yes")))</f>
        <v>N/A</v>
      </c>
      <c r="E8" s="49">
        <v>1318495275</v>
      </c>
      <c r="F8" s="46" t="str">
        <f>IF($B8="N/A","N/A",IF(E8&gt;10,"No",IF(E8&lt;-10,"No","Yes")))</f>
        <v>N/A</v>
      </c>
      <c r="G8" s="49">
        <v>1434287324</v>
      </c>
      <c r="H8" s="46" t="str">
        <f>IF($B8="N/A","N/A",IF(G8&gt;10,"No",IF(G8&lt;-10,"No","Yes")))</f>
        <v>N/A</v>
      </c>
      <c r="I8" s="12">
        <v>12.63</v>
      </c>
      <c r="J8" s="12">
        <v>8.782</v>
      </c>
      <c r="K8" s="47" t="s">
        <v>739</v>
      </c>
      <c r="L8" s="9" t="str">
        <f>IF(J8="Div by 0", "N/A", IF(K8="N/A","N/A", IF(J8&gt;VALUE(MID(K8,1,2)), "No", IF(J8&lt;-1*VALUE(MID(K8,1,2)), "No", "Yes"))))</f>
        <v>Yes</v>
      </c>
    </row>
    <row r="9" spans="1:12" x14ac:dyDescent="0.2">
      <c r="A9" s="61" t="s">
        <v>944</v>
      </c>
      <c r="B9" s="9" t="s">
        <v>213</v>
      </c>
      <c r="C9" s="8">
        <v>2.8175068798999998</v>
      </c>
      <c r="D9" s="46" t="str">
        <f>IF($B9="N/A","N/A",IF(C9&gt;10,"No",IF(C9&lt;-10,"No","Yes")))</f>
        <v>N/A</v>
      </c>
      <c r="E9" s="8">
        <v>2.7646240693999999</v>
      </c>
      <c r="F9" s="46" t="str">
        <f>IF($B9="N/A","N/A",IF(E9&gt;10,"No",IF(E9&lt;-10,"No","Yes")))</f>
        <v>N/A</v>
      </c>
      <c r="G9" s="8">
        <v>2.5500503298999999</v>
      </c>
      <c r="H9" s="46" t="str">
        <f>IF($B9="N/A","N/A",IF(G9&gt;10,"No",IF(G9&lt;-10,"No","Yes")))</f>
        <v>N/A</v>
      </c>
      <c r="I9" s="12">
        <v>-1.88</v>
      </c>
      <c r="J9" s="12">
        <v>-7.76</v>
      </c>
      <c r="K9" s="9" t="s">
        <v>213</v>
      </c>
      <c r="L9" s="9" t="str">
        <f>IF(J9="Div by 0", "N/A", IF(K9="N/A","N/A", IF(J9&gt;VALUE(MID(K9,1,2)), "No", IF(J9&lt;-1*VALUE(MID(K9,1,2)), "No", "Yes"))))</f>
        <v>N/A</v>
      </c>
    </row>
    <row r="10" spans="1:12" x14ac:dyDescent="0.2">
      <c r="A10" s="61" t="s">
        <v>945</v>
      </c>
      <c r="B10" s="9" t="s">
        <v>213</v>
      </c>
      <c r="C10" s="8">
        <v>1.0359517542000001</v>
      </c>
      <c r="D10" s="46" t="str">
        <f t="shared" ref="D10:D19" si="0">IF($B10="N/A","N/A",IF(C10&gt;10,"No",IF(C10&lt;-10,"No","Yes")))</f>
        <v>N/A</v>
      </c>
      <c r="E10" s="8">
        <v>1.0710954757</v>
      </c>
      <c r="F10" s="46" t="str">
        <f t="shared" ref="F10:F19" si="1">IF($B10="N/A","N/A",IF(E10&gt;10,"No",IF(E10&lt;-10,"No","Yes")))</f>
        <v>N/A</v>
      </c>
      <c r="G10" s="8">
        <v>0.82454112759999998</v>
      </c>
      <c r="H10" s="46" t="str">
        <f t="shared" ref="H10:H19" si="2">IF($B10="N/A","N/A",IF(G10&gt;10,"No",IF(G10&lt;-10,"No","Yes")))</f>
        <v>N/A</v>
      </c>
      <c r="I10" s="12">
        <v>3.3919999999999999</v>
      </c>
      <c r="J10" s="12">
        <v>-23</v>
      </c>
      <c r="K10" s="9" t="s">
        <v>213</v>
      </c>
      <c r="L10" s="9" t="str">
        <f t="shared" ref="L10:L26" si="3">IF(J10="Div by 0", "N/A", IF(K10="N/A","N/A", IF(J10&gt;VALUE(MID(K10,1,2)), "No", IF(J10&lt;-1*VALUE(MID(K10,1,2)), "No", "Yes"))))</f>
        <v>N/A</v>
      </c>
    </row>
    <row r="11" spans="1:12" x14ac:dyDescent="0.2">
      <c r="A11" s="61" t="s">
        <v>946</v>
      </c>
      <c r="B11" s="9" t="s">
        <v>213</v>
      </c>
      <c r="C11" s="8">
        <v>12.897951705000001</v>
      </c>
      <c r="D11" s="46" t="str">
        <f t="shared" si="0"/>
        <v>N/A</v>
      </c>
      <c r="E11" s="8">
        <v>14.213204614</v>
      </c>
      <c r="F11" s="46" t="str">
        <f t="shared" si="1"/>
        <v>N/A</v>
      </c>
      <c r="G11" s="8">
        <v>14.663410753999999</v>
      </c>
      <c r="H11" s="46" t="str">
        <f t="shared" si="2"/>
        <v>N/A</v>
      </c>
      <c r="I11" s="12">
        <v>10.199999999999999</v>
      </c>
      <c r="J11" s="12">
        <v>3.1680000000000001</v>
      </c>
      <c r="K11" s="9" t="s">
        <v>213</v>
      </c>
      <c r="L11" s="9" t="str">
        <f t="shared" si="3"/>
        <v>N/A</v>
      </c>
    </row>
    <row r="12" spans="1:12" x14ac:dyDescent="0.2">
      <c r="A12" s="61" t="s">
        <v>947</v>
      </c>
      <c r="B12" s="9" t="s">
        <v>213</v>
      </c>
      <c r="C12" s="8">
        <v>3.0144786589999999</v>
      </c>
      <c r="D12" s="46" t="str">
        <f t="shared" si="0"/>
        <v>N/A</v>
      </c>
      <c r="E12" s="8">
        <v>3.0987482614999999</v>
      </c>
      <c r="F12" s="46" t="str">
        <f t="shared" si="1"/>
        <v>N/A</v>
      </c>
      <c r="G12" s="8">
        <v>1.9532366501</v>
      </c>
      <c r="H12" s="46" t="str">
        <f t="shared" si="2"/>
        <v>N/A</v>
      </c>
      <c r="I12" s="12">
        <v>2.7949999999999999</v>
      </c>
      <c r="J12" s="12">
        <v>-37</v>
      </c>
      <c r="K12" s="9" t="s">
        <v>213</v>
      </c>
      <c r="L12" s="9" t="str">
        <f t="shared" si="3"/>
        <v>N/A</v>
      </c>
    </row>
    <row r="13" spans="1:12" x14ac:dyDescent="0.2">
      <c r="A13" s="61" t="s">
        <v>948</v>
      </c>
      <c r="B13" s="11" t="s">
        <v>213</v>
      </c>
      <c r="C13" s="8">
        <v>4.1127989373</v>
      </c>
      <c r="D13" s="46" t="str">
        <f t="shared" si="0"/>
        <v>N/A</v>
      </c>
      <c r="E13" s="8">
        <v>2.9989364313000002</v>
      </c>
      <c r="F13" s="46" t="str">
        <f t="shared" si="1"/>
        <v>N/A</v>
      </c>
      <c r="G13" s="8">
        <v>3.7467844760000002</v>
      </c>
      <c r="H13" s="46" t="str">
        <f t="shared" si="2"/>
        <v>N/A</v>
      </c>
      <c r="I13" s="12">
        <v>-27.1</v>
      </c>
      <c r="J13" s="12">
        <v>24.94</v>
      </c>
      <c r="K13" s="9" t="s">
        <v>213</v>
      </c>
      <c r="L13" s="9" t="str">
        <f t="shared" si="3"/>
        <v>N/A</v>
      </c>
    </row>
    <row r="14" spans="1:12" ht="12.75" customHeight="1" x14ac:dyDescent="0.2">
      <c r="A14" s="61" t="s">
        <v>949</v>
      </c>
      <c r="B14" s="11" t="s">
        <v>213</v>
      </c>
      <c r="C14" s="8">
        <v>35.514469849999998</v>
      </c>
      <c r="D14" s="46" t="str">
        <f t="shared" si="0"/>
        <v>N/A</v>
      </c>
      <c r="E14" s="8">
        <v>48.778859527000002</v>
      </c>
      <c r="F14" s="46" t="str">
        <f t="shared" si="1"/>
        <v>N/A</v>
      </c>
      <c r="G14" s="8">
        <v>45.062694950999997</v>
      </c>
      <c r="H14" s="46" t="str">
        <f t="shared" si="2"/>
        <v>N/A</v>
      </c>
      <c r="I14" s="12">
        <v>37.35</v>
      </c>
      <c r="J14" s="12">
        <v>-7.62</v>
      </c>
      <c r="K14" s="9" t="s">
        <v>213</v>
      </c>
      <c r="L14" s="9" t="str">
        <f t="shared" si="3"/>
        <v>N/A</v>
      </c>
    </row>
    <row r="15" spans="1:12" x14ac:dyDescent="0.2">
      <c r="A15" s="61" t="s">
        <v>950</v>
      </c>
      <c r="B15" s="11" t="s">
        <v>213</v>
      </c>
      <c r="C15" s="8">
        <v>0.13706980690000001</v>
      </c>
      <c r="D15" s="46" t="str">
        <f t="shared" si="0"/>
        <v>N/A</v>
      </c>
      <c r="E15" s="8">
        <v>0.1194469443</v>
      </c>
      <c r="F15" s="46" t="str">
        <f t="shared" si="1"/>
        <v>N/A</v>
      </c>
      <c r="G15" s="8">
        <v>9.8795809600000006E-2</v>
      </c>
      <c r="H15" s="46" t="str">
        <f t="shared" si="2"/>
        <v>N/A</v>
      </c>
      <c r="I15" s="12">
        <v>-12.9</v>
      </c>
      <c r="J15" s="12">
        <v>-17.3</v>
      </c>
      <c r="K15" s="9" t="s">
        <v>213</v>
      </c>
      <c r="L15" s="9" t="str">
        <f t="shared" si="3"/>
        <v>N/A</v>
      </c>
    </row>
    <row r="16" spans="1:12" ht="12.75" customHeight="1" x14ac:dyDescent="0.2">
      <c r="A16" s="61" t="s">
        <v>951</v>
      </c>
      <c r="B16" s="11" t="s">
        <v>213</v>
      </c>
      <c r="C16" s="8">
        <v>40.469772407999997</v>
      </c>
      <c r="D16" s="46" t="str">
        <f t="shared" si="0"/>
        <v>N/A</v>
      </c>
      <c r="E16" s="8">
        <v>26.955084675999998</v>
      </c>
      <c r="F16" s="46" t="str">
        <f t="shared" si="1"/>
        <v>N/A</v>
      </c>
      <c r="G16" s="8">
        <v>31.100485900999999</v>
      </c>
      <c r="H16" s="46" t="str">
        <f t="shared" si="2"/>
        <v>N/A</v>
      </c>
      <c r="I16" s="12">
        <v>-33.4</v>
      </c>
      <c r="J16" s="12">
        <v>15.38</v>
      </c>
      <c r="K16" s="9" t="s">
        <v>213</v>
      </c>
      <c r="L16" s="9" t="str">
        <f t="shared" si="3"/>
        <v>N/A</v>
      </c>
    </row>
    <row r="17" spans="1:12" ht="12.75" customHeight="1" x14ac:dyDescent="0.2">
      <c r="A17" s="4" t="s">
        <v>952</v>
      </c>
      <c r="B17" s="11" t="s">
        <v>213</v>
      </c>
      <c r="C17" s="8" t="s">
        <v>213</v>
      </c>
      <c r="D17" s="46" t="str">
        <f t="shared" si="0"/>
        <v>N/A</v>
      </c>
      <c r="E17" s="8">
        <v>31.144563527999999</v>
      </c>
      <c r="F17" s="46" t="str">
        <f t="shared" si="1"/>
        <v>N/A</v>
      </c>
      <c r="G17" s="8">
        <v>35.770607314999999</v>
      </c>
      <c r="H17" s="46" t="str">
        <f t="shared" si="2"/>
        <v>N/A</v>
      </c>
      <c r="I17" s="12" t="s">
        <v>213</v>
      </c>
      <c r="J17" s="12">
        <v>14.85</v>
      </c>
      <c r="K17" s="9" t="s">
        <v>213</v>
      </c>
      <c r="L17" s="9" t="str">
        <f t="shared" si="3"/>
        <v>N/A</v>
      </c>
    </row>
    <row r="18" spans="1:12" ht="12.75" customHeight="1" x14ac:dyDescent="0.2">
      <c r="A18" s="4" t="s">
        <v>953</v>
      </c>
      <c r="B18" s="11" t="s">
        <v>213</v>
      </c>
      <c r="C18" s="8" t="s">
        <v>213</v>
      </c>
      <c r="D18" s="46" t="str">
        <f t="shared" si="0"/>
        <v>N/A</v>
      </c>
      <c r="E18" s="8">
        <v>66.090812403000001</v>
      </c>
      <c r="F18" s="46" t="str">
        <f t="shared" si="1"/>
        <v>N/A</v>
      </c>
      <c r="G18" s="8">
        <v>61.679342355000003</v>
      </c>
      <c r="H18" s="46" t="str">
        <f t="shared" si="2"/>
        <v>N/A</v>
      </c>
      <c r="I18" s="12" t="s">
        <v>213</v>
      </c>
      <c r="J18" s="12">
        <v>-6.67</v>
      </c>
      <c r="K18" s="9" t="s">
        <v>213</v>
      </c>
      <c r="L18" s="9" t="str">
        <f t="shared" si="3"/>
        <v>N/A</v>
      </c>
    </row>
    <row r="19" spans="1:12" ht="12.75" customHeight="1" x14ac:dyDescent="0.2">
      <c r="A19" s="18" t="s">
        <v>132</v>
      </c>
      <c r="B19" s="1" t="s">
        <v>213</v>
      </c>
      <c r="C19" s="38">
        <v>10069</v>
      </c>
      <c r="D19" s="46" t="str">
        <f t="shared" si="0"/>
        <v>N/A</v>
      </c>
      <c r="E19" s="38">
        <v>10466</v>
      </c>
      <c r="F19" s="46" t="str">
        <f t="shared" si="1"/>
        <v>N/A</v>
      </c>
      <c r="G19" s="38">
        <v>6619</v>
      </c>
      <c r="H19" s="46" t="str">
        <f t="shared" si="2"/>
        <v>N/A</v>
      </c>
      <c r="I19" s="12">
        <v>3.9430000000000001</v>
      </c>
      <c r="J19" s="12">
        <v>-36.799999999999997</v>
      </c>
      <c r="K19" s="38" t="s">
        <v>213</v>
      </c>
      <c r="L19" s="9" t="str">
        <f t="shared" si="3"/>
        <v>N/A</v>
      </c>
    </row>
    <row r="20" spans="1:12" ht="12.75" customHeight="1" x14ac:dyDescent="0.2">
      <c r="A20" s="18" t="s">
        <v>133</v>
      </c>
      <c r="B20" s="50" t="s">
        <v>276</v>
      </c>
      <c r="C20" s="8">
        <v>3.5479585760000001</v>
      </c>
      <c r="D20" s="46" t="str">
        <f>IF($B20="N/A","N/A",IF(C20&gt;=2,"No",IF(C20&lt;0,"No","Yes")))</f>
        <v>No</v>
      </c>
      <c r="E20" s="8">
        <v>3.4250184079000001</v>
      </c>
      <c r="F20" s="46" t="str">
        <f>IF($B20="N/A","N/A",IF(E20&gt;=2,"No",IF(E20&lt;0,"No","Yes")))</f>
        <v>No</v>
      </c>
      <c r="G20" s="8">
        <v>2.0563819608</v>
      </c>
      <c r="H20" s="46" t="str">
        <f>IF($B20="N/A","N/A",IF(G20&gt;=2,"No",IF(G20&lt;0,"No","Yes")))</f>
        <v>No</v>
      </c>
      <c r="I20" s="12">
        <v>-3.47</v>
      </c>
      <c r="J20" s="12">
        <v>-40</v>
      </c>
      <c r="K20" s="9" t="s">
        <v>213</v>
      </c>
      <c r="L20" s="9" t="str">
        <f t="shared" si="3"/>
        <v>N/A</v>
      </c>
    </row>
    <row r="21" spans="1:12" ht="25.5" x14ac:dyDescent="0.2">
      <c r="A21" s="2" t="s">
        <v>134</v>
      </c>
      <c r="B21" s="50" t="s">
        <v>213</v>
      </c>
      <c r="C21" s="49">
        <v>4378603</v>
      </c>
      <c r="D21" s="46" t="str">
        <f t="shared" ref="D21:D26" si="4">IF($B21="N/A","N/A",IF(C21&gt;10,"No",IF(C21&lt;-10,"No","Yes")))</f>
        <v>N/A</v>
      </c>
      <c r="E21" s="49">
        <v>5305393</v>
      </c>
      <c r="F21" s="46" t="str">
        <f t="shared" ref="F21:F26" si="5">IF($B21="N/A","N/A",IF(E21&gt;10,"No",IF(E21&lt;-10,"No","Yes")))</f>
        <v>N/A</v>
      </c>
      <c r="G21" s="49">
        <v>3684563</v>
      </c>
      <c r="H21" s="46" t="str">
        <f t="shared" ref="H21:H26" si="6">IF($B21="N/A","N/A",IF(G21&gt;10,"No",IF(G21&lt;-10,"No","Yes")))</f>
        <v>N/A</v>
      </c>
      <c r="I21" s="12">
        <v>21.17</v>
      </c>
      <c r="J21" s="12">
        <v>-30.6</v>
      </c>
      <c r="K21" s="9" t="s">
        <v>213</v>
      </c>
      <c r="L21" s="9" t="str">
        <f t="shared" si="3"/>
        <v>N/A</v>
      </c>
    </row>
    <row r="22" spans="1:12" ht="25.5" x14ac:dyDescent="0.2">
      <c r="A22" s="2" t="s">
        <v>1708</v>
      </c>
      <c r="B22" s="50" t="s">
        <v>213</v>
      </c>
      <c r="C22" s="49">
        <v>434.8597676</v>
      </c>
      <c r="D22" s="46" t="str">
        <f t="shared" si="4"/>
        <v>N/A</v>
      </c>
      <c r="E22" s="49">
        <v>506.91696923000001</v>
      </c>
      <c r="F22" s="46" t="str">
        <f t="shared" si="5"/>
        <v>N/A</v>
      </c>
      <c r="G22" s="49">
        <v>556.66460189999998</v>
      </c>
      <c r="H22" s="46" t="str">
        <f t="shared" si="6"/>
        <v>N/A</v>
      </c>
      <c r="I22" s="12">
        <v>16.57</v>
      </c>
      <c r="J22" s="12">
        <v>9.8140000000000001</v>
      </c>
      <c r="K22" s="9" t="s">
        <v>213</v>
      </c>
      <c r="L22" s="9" t="str">
        <f t="shared" si="3"/>
        <v>N/A</v>
      </c>
    </row>
    <row r="23" spans="1:12" ht="12.75" customHeight="1" x14ac:dyDescent="0.2">
      <c r="A23" s="18" t="s">
        <v>135</v>
      </c>
      <c r="B23" s="37" t="s">
        <v>213</v>
      </c>
      <c r="C23" s="1">
        <v>1220</v>
      </c>
      <c r="D23" s="46" t="str">
        <f t="shared" si="4"/>
        <v>N/A</v>
      </c>
      <c r="E23" s="1">
        <v>1500</v>
      </c>
      <c r="F23" s="46" t="str">
        <f t="shared" si="5"/>
        <v>N/A</v>
      </c>
      <c r="G23" s="1">
        <v>1016</v>
      </c>
      <c r="H23" s="46" t="str">
        <f t="shared" si="6"/>
        <v>N/A</v>
      </c>
      <c r="I23" s="12">
        <v>22.95</v>
      </c>
      <c r="J23" s="12">
        <v>-32.299999999999997</v>
      </c>
      <c r="K23" s="38" t="s">
        <v>213</v>
      </c>
      <c r="L23" s="9" t="str">
        <f t="shared" si="3"/>
        <v>N/A</v>
      </c>
    </row>
    <row r="24" spans="1:12" ht="12.75" customHeight="1" x14ac:dyDescent="0.2">
      <c r="A24" s="18" t="s">
        <v>136</v>
      </c>
      <c r="B24" s="37" t="s">
        <v>213</v>
      </c>
      <c r="C24" s="13">
        <v>0.42988474160000001</v>
      </c>
      <c r="D24" s="46" t="str">
        <f t="shared" si="4"/>
        <v>N/A</v>
      </c>
      <c r="E24" s="13">
        <v>0.49087785319999999</v>
      </c>
      <c r="F24" s="46" t="str">
        <f t="shared" si="5"/>
        <v>N/A</v>
      </c>
      <c r="G24" s="13">
        <v>0.31564950479999998</v>
      </c>
      <c r="H24" s="46" t="str">
        <f t="shared" si="6"/>
        <v>N/A</v>
      </c>
      <c r="I24" s="12">
        <v>14.19</v>
      </c>
      <c r="J24" s="12">
        <v>-35.700000000000003</v>
      </c>
      <c r="K24" s="9" t="s">
        <v>213</v>
      </c>
      <c r="L24" s="9" t="str">
        <f t="shared" si="3"/>
        <v>N/A</v>
      </c>
    </row>
    <row r="25" spans="1:12" ht="25.5" x14ac:dyDescent="0.2">
      <c r="A25" s="2" t="s">
        <v>137</v>
      </c>
      <c r="B25" s="37" t="s">
        <v>213</v>
      </c>
      <c r="C25" s="14">
        <v>2592785</v>
      </c>
      <c r="D25" s="46" t="str">
        <f t="shared" si="4"/>
        <v>N/A</v>
      </c>
      <c r="E25" s="14">
        <v>3493743</v>
      </c>
      <c r="F25" s="46" t="str">
        <f t="shared" si="5"/>
        <v>N/A</v>
      </c>
      <c r="G25" s="14">
        <v>2262111</v>
      </c>
      <c r="H25" s="46" t="str">
        <f t="shared" si="6"/>
        <v>N/A</v>
      </c>
      <c r="I25" s="12">
        <v>34.75</v>
      </c>
      <c r="J25" s="12">
        <v>-35.299999999999997</v>
      </c>
      <c r="K25" s="9" t="s">
        <v>213</v>
      </c>
      <c r="L25" s="9" t="str">
        <f t="shared" si="3"/>
        <v>N/A</v>
      </c>
    </row>
    <row r="26" spans="1:12" ht="25.5" x14ac:dyDescent="0.2">
      <c r="A26" s="2" t="s">
        <v>954</v>
      </c>
      <c r="B26" s="37" t="s">
        <v>213</v>
      </c>
      <c r="C26" s="14">
        <v>2125.2336065999998</v>
      </c>
      <c r="D26" s="46" t="str">
        <f t="shared" si="4"/>
        <v>N/A</v>
      </c>
      <c r="E26" s="14">
        <v>2329.1619999999998</v>
      </c>
      <c r="F26" s="46" t="str">
        <f t="shared" si="5"/>
        <v>N/A</v>
      </c>
      <c r="G26" s="14">
        <v>2226.4872046999999</v>
      </c>
      <c r="H26" s="46" t="str">
        <f t="shared" si="6"/>
        <v>N/A</v>
      </c>
      <c r="I26" s="12">
        <v>9.5960000000000001</v>
      </c>
      <c r="J26" s="12">
        <v>-4.41</v>
      </c>
      <c r="K26" s="9" t="s">
        <v>213</v>
      </c>
      <c r="L26" s="9" t="str">
        <f t="shared" si="3"/>
        <v>N/A</v>
      </c>
    </row>
    <row r="27" spans="1:12" x14ac:dyDescent="0.2">
      <c r="A27" s="18" t="s">
        <v>138</v>
      </c>
      <c r="B27" s="1" t="s">
        <v>213</v>
      </c>
      <c r="C27" s="38">
        <v>0</v>
      </c>
      <c r="D27" s="46" t="str">
        <f>IF($B27="N/A","N/A",IF(C27&gt;10,"No",IF(C27&lt;-10,"No","Yes")))</f>
        <v>N/A</v>
      </c>
      <c r="E27" s="38">
        <v>0</v>
      </c>
      <c r="F27" s="46" t="str">
        <f>IF($B27="N/A","N/A",IF(E27&gt;10,"No",IF(E27&lt;-10,"No","Yes")))</f>
        <v>N/A</v>
      </c>
      <c r="G27" s="38">
        <v>0</v>
      </c>
      <c r="H27" s="46" t="str">
        <f>IF($B27="N/A","N/A",IF(G27&gt;10,"No",IF(G27&lt;-10,"No","Yes")))</f>
        <v>N/A</v>
      </c>
      <c r="I27" s="12" t="s">
        <v>1747</v>
      </c>
      <c r="J27" s="12" t="s">
        <v>1747</v>
      </c>
      <c r="K27" s="38" t="s">
        <v>213</v>
      </c>
      <c r="L27" s="9" t="str">
        <f>IF(J27="Div by 0", "N/A", IF(K27="N/A","N/A", IF(J27&gt;VALUE(MID(K27,1,2)), "No", IF(J27&lt;-1*VALUE(MID(K27,1,2)), "No", "Yes"))))</f>
        <v>N/A</v>
      </c>
    </row>
    <row r="28" spans="1:12" x14ac:dyDescent="0.2">
      <c r="A28" s="2" t="s">
        <v>139</v>
      </c>
      <c r="B28" s="50" t="s">
        <v>213</v>
      </c>
      <c r="C28" s="8">
        <v>0</v>
      </c>
      <c r="D28" s="46" t="str">
        <f>IF($B28="N/A","N/A",IF(C28&gt;10,"No",IF(C28&lt;-10,"No","Yes")))</f>
        <v>N/A</v>
      </c>
      <c r="E28" s="8">
        <v>0</v>
      </c>
      <c r="F28" s="46" t="str">
        <f>IF($B28="N/A","N/A",IF(E28&gt;10,"No",IF(E28&lt;-10,"No","Yes")))</f>
        <v>N/A</v>
      </c>
      <c r="G28" s="8">
        <v>0</v>
      </c>
      <c r="H28" s="46" t="str">
        <f>IF($B28="N/A","N/A",IF(G28&gt;10,"No",IF(G28&lt;-10,"No","Yes")))</f>
        <v>N/A</v>
      </c>
      <c r="I28" s="12" t="s">
        <v>1747</v>
      </c>
      <c r="J28" s="12" t="s">
        <v>1747</v>
      </c>
      <c r="K28" s="9" t="s">
        <v>213</v>
      </c>
      <c r="L28" s="9" t="str">
        <f>IF(J28="Div by 0", "N/A", IF(K28="N/A","N/A", IF(J28&gt;VALUE(MID(K28,1,2)), "No", IF(J28&lt;-1*VALUE(MID(K28,1,2)), "No", "Yes"))))</f>
        <v>N/A</v>
      </c>
    </row>
    <row r="29" spans="1:12" x14ac:dyDescent="0.2">
      <c r="A29" s="18" t="s">
        <v>140</v>
      </c>
      <c r="B29" s="38" t="s">
        <v>213</v>
      </c>
      <c r="C29" s="38">
        <v>0</v>
      </c>
      <c r="D29" s="46" t="str">
        <f>IF($B29="N/A","N/A",IF(C29&gt;10,"No",IF(C29&lt;-10,"No","Yes")))</f>
        <v>N/A</v>
      </c>
      <c r="E29" s="38">
        <v>0</v>
      </c>
      <c r="F29" s="46" t="str">
        <f>IF($B29="N/A","N/A",IF(E29&gt;10,"No",IF(E29&lt;-10,"No","Yes")))</f>
        <v>N/A</v>
      </c>
      <c r="G29" s="38">
        <v>0</v>
      </c>
      <c r="H29" s="46" t="str">
        <f>IF($B29="N/A","N/A",IF(G29&gt;10,"No",IF(G29&lt;-10,"No","Yes")))</f>
        <v>N/A</v>
      </c>
      <c r="I29" s="12" t="s">
        <v>1747</v>
      </c>
      <c r="J29" s="12" t="s">
        <v>1747</v>
      </c>
      <c r="K29" s="38" t="s">
        <v>213</v>
      </c>
      <c r="L29" s="9" t="str">
        <f>IF(J29="Div by 0", "N/A", IF(K29="N/A","N/A", IF(J29&gt;VALUE(MID(K29,1,2)), "No", IF(J29&lt;-1*VALUE(MID(K29,1,2)), "No", "Yes"))))</f>
        <v>N/A</v>
      </c>
    </row>
    <row r="30" spans="1:12" x14ac:dyDescent="0.2">
      <c r="A30" s="2" t="s">
        <v>141</v>
      </c>
      <c r="B30" s="37" t="s">
        <v>213</v>
      </c>
      <c r="C30" s="8">
        <v>0</v>
      </c>
      <c r="D30" s="46" t="str">
        <f>IF($B30="N/A","N/A",IF(C30&gt;10,"No",IF(C30&lt;-10,"No","Yes")))</f>
        <v>N/A</v>
      </c>
      <c r="E30" s="8">
        <v>0</v>
      </c>
      <c r="F30" s="46" t="str">
        <f>IF($B30="N/A","N/A",IF(E30&gt;10,"No",IF(E30&lt;-10,"No","Yes")))</f>
        <v>N/A</v>
      </c>
      <c r="G30" s="8">
        <v>0</v>
      </c>
      <c r="H30" s="46" t="str">
        <f>IF($B30="N/A","N/A",IF(G30&gt;10,"No",IF(G30&lt;-10,"No","Yes")))</f>
        <v>N/A</v>
      </c>
      <c r="I30" s="12" t="s">
        <v>1747</v>
      </c>
      <c r="J30" s="12" t="s">
        <v>1747</v>
      </c>
      <c r="K30" s="9" t="s">
        <v>213</v>
      </c>
      <c r="L30" s="9" t="str">
        <f>IF(J30="Div by 0", "N/A", IF(K30="N/A","N/A", IF(J30&gt;VALUE(MID(K30,1,2)), "No", IF(J30&lt;-1*VALUE(MID(K30,1,2)), "No", "Yes"))))</f>
        <v>N/A</v>
      </c>
    </row>
    <row r="31" spans="1:12" ht="12.75" customHeight="1" x14ac:dyDescent="0.2">
      <c r="A31" s="18" t="s">
        <v>142</v>
      </c>
      <c r="B31" s="1" t="s">
        <v>213</v>
      </c>
      <c r="C31" s="1">
        <v>0</v>
      </c>
      <c r="D31" s="46" t="str">
        <f>IF($B31="N/A","N/A",IF(C31&gt;10,"No",IF(C31&lt;-10,"No","Yes")))</f>
        <v>N/A</v>
      </c>
      <c r="E31" s="1">
        <v>0</v>
      </c>
      <c r="F31" s="46" t="str">
        <f>IF($B31="N/A","N/A",IF(E31&gt;10,"No",IF(E31&lt;-10,"No","Yes")))</f>
        <v>N/A</v>
      </c>
      <c r="G31" s="1">
        <v>0</v>
      </c>
      <c r="H31" s="46" t="str">
        <f>IF($B31="N/A","N/A",IF(G31&gt;10,"No",IF(G31&lt;-10,"No","Yes")))</f>
        <v>N/A</v>
      </c>
      <c r="I31" s="12" t="s">
        <v>1747</v>
      </c>
      <c r="J31" s="12" t="s">
        <v>1747</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328"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273728</v>
      </c>
      <c r="D6" s="46" t="str">
        <f>IF($B6="N/A","N/A",IF(C6&gt;10,"No",IF(C6&lt;-10,"No","Yes")))</f>
        <v>N/A</v>
      </c>
      <c r="E6" s="38">
        <v>295109</v>
      </c>
      <c r="F6" s="46" t="str">
        <f>IF($B6="N/A","N/A",IF(E6&gt;10,"No",IF(E6&lt;-10,"No","Yes")))</f>
        <v>N/A</v>
      </c>
      <c r="G6" s="38">
        <v>315257</v>
      </c>
      <c r="H6" s="46" t="str">
        <f>IF($B6="N/A","N/A",IF(G6&gt;10,"No",IF(G6&lt;-10,"No","Yes")))</f>
        <v>N/A</v>
      </c>
      <c r="I6" s="12">
        <v>7.8109999999999999</v>
      </c>
      <c r="J6" s="12">
        <v>6.827</v>
      </c>
      <c r="K6" s="52" t="s">
        <v>739</v>
      </c>
      <c r="L6" s="9" t="str">
        <f>IF(J6="Div by 0", "N/A", IF(K6="N/A","N/A", IF(J6&gt;VALUE(MID(K6,1,2)), "No", IF(J6&lt;-1*VALUE(MID(K6,1,2)), "No", "Yes"))))</f>
        <v>Yes</v>
      </c>
    </row>
    <row r="7" spans="1:14" x14ac:dyDescent="0.2">
      <c r="A7" s="18" t="s">
        <v>59</v>
      </c>
      <c r="B7" s="38" t="s">
        <v>213</v>
      </c>
      <c r="C7" s="38">
        <v>226502.64</v>
      </c>
      <c r="D7" s="46" t="str">
        <f>IF($B7="N/A","N/A",IF(C7&gt;10,"No",IF(C7&lt;-10,"No","Yes")))</f>
        <v>N/A</v>
      </c>
      <c r="E7" s="38">
        <v>251546.74</v>
      </c>
      <c r="F7" s="46" t="str">
        <f>IF($B7="N/A","N/A",IF(E7&gt;10,"No",IF(E7&lt;-10,"No","Yes")))</f>
        <v>N/A</v>
      </c>
      <c r="G7" s="38">
        <v>267627.44</v>
      </c>
      <c r="H7" s="46" t="str">
        <f>IF($B7="N/A","N/A",IF(G7&gt;10,"No",IF(G7&lt;-10,"No","Yes")))</f>
        <v>N/A</v>
      </c>
      <c r="I7" s="12">
        <v>11.06</v>
      </c>
      <c r="J7" s="12">
        <v>6.3929999999999998</v>
      </c>
      <c r="K7" s="52" t="s">
        <v>740</v>
      </c>
      <c r="L7" s="9" t="str">
        <f>IF(J7="Div by 0", "N/A", IF(K7="N/A","N/A", IF(J7&gt;VALUE(MID(K7,1,2)), "No", IF(J7&lt;-1*VALUE(MID(K7,1,2)), "No", "Yes"))))</f>
        <v>Yes</v>
      </c>
    </row>
    <row r="8" spans="1:14" x14ac:dyDescent="0.2">
      <c r="A8" s="72" t="s">
        <v>143</v>
      </c>
      <c r="B8" s="38" t="s">
        <v>213</v>
      </c>
      <c r="C8" s="38">
        <v>30020</v>
      </c>
      <c r="D8" s="46" t="str">
        <f>IF($B8="N/A","N/A",IF(C8&gt;10,"No",IF(C8&lt;-10,"No","Yes")))</f>
        <v>N/A</v>
      </c>
      <c r="E8" s="38">
        <v>31165</v>
      </c>
      <c r="F8" s="46" t="str">
        <f>IF($B8="N/A","N/A",IF(E8&gt;10,"No",IF(E8&lt;-10,"No","Yes")))</f>
        <v>N/A</v>
      </c>
      <c r="G8" s="38">
        <v>34016</v>
      </c>
      <c r="H8" s="46" t="str">
        <f>IF($B8="N/A","N/A",IF(G8&gt;10,"No",IF(G8&lt;-10,"No","Yes")))</f>
        <v>N/A</v>
      </c>
      <c r="I8" s="12">
        <v>3.8140000000000001</v>
      </c>
      <c r="J8" s="12">
        <v>9.1479999999999997</v>
      </c>
      <c r="K8" s="38" t="s">
        <v>213</v>
      </c>
      <c r="L8" s="9" t="str">
        <f>IF(J8="Div by 0", "N/A", IF(K8="N/A","N/A", IF(J8&gt;VALUE(MID(K8,1,2)), "No", IF(J8&lt;-1*VALUE(MID(K8,1,2)), "No", "Yes"))))</f>
        <v>N/A</v>
      </c>
    </row>
    <row r="9" spans="1:14" x14ac:dyDescent="0.2">
      <c r="A9" s="18" t="s">
        <v>681</v>
      </c>
      <c r="B9" s="38" t="s">
        <v>213</v>
      </c>
      <c r="C9" s="38">
        <v>28848</v>
      </c>
      <c r="D9" s="46" t="str">
        <f t="shared" ref="D9:D11" si="0">IF($B9="N/A","N/A",IF(C9&gt;10,"No",IF(C9&lt;-10,"No","Yes")))</f>
        <v>N/A</v>
      </c>
      <c r="E9" s="38">
        <v>29685</v>
      </c>
      <c r="F9" s="46" t="str">
        <f t="shared" ref="F9:F11" si="1">IF($B9="N/A","N/A",IF(E9&gt;10,"No",IF(E9&lt;-10,"No","Yes")))</f>
        <v>N/A</v>
      </c>
      <c r="G9" s="38">
        <v>32437</v>
      </c>
      <c r="H9" s="46" t="str">
        <f t="shared" ref="H9:H11" si="2">IF($B9="N/A","N/A",IF(G9&gt;10,"No",IF(G9&lt;-10,"No","Yes")))</f>
        <v>N/A</v>
      </c>
      <c r="I9" s="12">
        <v>2.9009999999999998</v>
      </c>
      <c r="J9" s="12">
        <v>9.2710000000000008</v>
      </c>
      <c r="K9" s="38" t="s">
        <v>213</v>
      </c>
      <c r="L9" s="9" t="str">
        <f t="shared" ref="L9:L11" si="3">IF(J9="Div by 0", "N/A", IF(K9="N/A","N/A", IF(J9&gt;VALUE(MID(K9,1,2)), "No", IF(J9&lt;-1*VALUE(MID(K9,1,2)), "No", "Yes"))))</f>
        <v>N/A</v>
      </c>
    </row>
    <row r="10" spans="1:14" x14ac:dyDescent="0.2">
      <c r="A10" s="18" t="s">
        <v>425</v>
      </c>
      <c r="B10" s="38" t="s">
        <v>213</v>
      </c>
      <c r="C10" s="38">
        <v>1172</v>
      </c>
      <c r="D10" s="46" t="str">
        <f t="shared" si="0"/>
        <v>N/A</v>
      </c>
      <c r="E10" s="38">
        <v>1480</v>
      </c>
      <c r="F10" s="46" t="str">
        <f t="shared" si="1"/>
        <v>N/A</v>
      </c>
      <c r="G10" s="38">
        <v>1579</v>
      </c>
      <c r="H10" s="46" t="str">
        <f t="shared" si="2"/>
        <v>N/A</v>
      </c>
      <c r="I10" s="12">
        <v>26.28</v>
      </c>
      <c r="J10" s="12">
        <v>6.6890000000000001</v>
      </c>
      <c r="K10" s="38" t="s">
        <v>213</v>
      </c>
      <c r="L10" s="9" t="str">
        <f t="shared" si="3"/>
        <v>N/A</v>
      </c>
    </row>
    <row r="11" spans="1:14" x14ac:dyDescent="0.2">
      <c r="A11" s="18" t="s">
        <v>169</v>
      </c>
      <c r="B11" s="38" t="s">
        <v>213</v>
      </c>
      <c r="C11" s="8">
        <v>10.967091419000001</v>
      </c>
      <c r="D11" s="46" t="str">
        <f t="shared" si="0"/>
        <v>N/A</v>
      </c>
      <c r="E11" s="8">
        <v>10.560504763000001</v>
      </c>
      <c r="F11" s="46" t="str">
        <f t="shared" si="1"/>
        <v>N/A</v>
      </c>
      <c r="G11" s="8">
        <v>10.789926948</v>
      </c>
      <c r="H11" s="46" t="str">
        <f t="shared" si="2"/>
        <v>N/A</v>
      </c>
      <c r="I11" s="12">
        <v>-3.71</v>
      </c>
      <c r="J11" s="12">
        <v>2.1720000000000002</v>
      </c>
      <c r="K11" s="38" t="s">
        <v>213</v>
      </c>
      <c r="L11" s="9" t="str">
        <f t="shared" si="3"/>
        <v>N/A</v>
      </c>
    </row>
    <row r="12" spans="1:14" x14ac:dyDescent="0.2">
      <c r="A12" s="18" t="s">
        <v>144</v>
      </c>
      <c r="B12" s="38" t="s">
        <v>213</v>
      </c>
      <c r="C12" s="38">
        <v>21548.833332999999</v>
      </c>
      <c r="D12" s="46" t="str">
        <f>IF($B12="N/A","N/A",IF(C12&gt;10,"No",IF(C12&lt;-10,"No","Yes")))</f>
        <v>N/A</v>
      </c>
      <c r="E12" s="38">
        <v>24088.583332999999</v>
      </c>
      <c r="F12" s="46" t="str">
        <f>IF($B12="N/A","N/A",IF(E12&gt;10,"No",IF(E12&lt;-10,"No","Yes")))</f>
        <v>N/A</v>
      </c>
      <c r="G12" s="38">
        <v>25521.333332999999</v>
      </c>
      <c r="H12" s="46" t="str">
        <f>IF($B12="N/A","N/A",IF(G12&gt;10,"No",IF(G12&lt;-10,"No","Yes")))</f>
        <v>N/A</v>
      </c>
      <c r="I12" s="12">
        <v>11.79</v>
      </c>
      <c r="J12" s="12">
        <v>5.9480000000000004</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99.951150966</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4.8214631199999997E-2</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6.3440299999999996E-4</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154</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4.8849034299999997E-2</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100</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89.610389609999999</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0</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0</v>
      </c>
      <c r="H21" s="78" t="str">
        <f t="shared" si="7"/>
        <v>N/A</v>
      </c>
      <c r="I21" s="12" t="s">
        <v>213</v>
      </c>
      <c r="J21" s="12" t="s">
        <v>213</v>
      </c>
      <c r="K21" s="77" t="s">
        <v>213</v>
      </c>
      <c r="L21" s="9" t="str">
        <f t="shared" si="4"/>
        <v>N/A</v>
      </c>
    </row>
    <row r="22" spans="1:14" x14ac:dyDescent="0.2">
      <c r="A22" s="2" t="s">
        <v>1715</v>
      </c>
      <c r="B22" s="50" t="s">
        <v>217</v>
      </c>
      <c r="C22" s="1">
        <v>2993</v>
      </c>
      <c r="D22" s="46" t="str">
        <f>IF($B22="N/A","N/A",IF(C22&gt;0,"No",IF(C22&lt;0,"No","Yes")))</f>
        <v>No</v>
      </c>
      <c r="E22" s="1">
        <v>3715</v>
      </c>
      <c r="F22" s="46" t="str">
        <f>IF($B22="N/A","N/A",IF(E22&gt;0,"No",IF(E22&lt;0,"No","Yes")))</f>
        <v>No</v>
      </c>
      <c r="G22" s="1">
        <v>2476</v>
      </c>
      <c r="H22" s="46" t="str">
        <f>IF($B22="N/A","N/A",IF(G22&gt;0,"No",IF(G22&lt;0,"No","Yes")))</f>
        <v>No</v>
      </c>
      <c r="I22" s="12">
        <v>24.12</v>
      </c>
      <c r="J22" s="12">
        <v>-33.4</v>
      </c>
      <c r="K22" s="47" t="s">
        <v>213</v>
      </c>
      <c r="L22" s="9" t="str">
        <f t="shared" si="4"/>
        <v>N/A</v>
      </c>
    </row>
    <row r="23" spans="1:14" x14ac:dyDescent="0.2">
      <c r="A23" s="6" t="s">
        <v>145</v>
      </c>
      <c r="B23" s="50" t="s">
        <v>279</v>
      </c>
      <c r="C23" s="8">
        <v>2.2730593874</v>
      </c>
      <c r="D23" s="46" t="str">
        <f>IF($B23="N/A","N/A",IF(C23&gt;=10,"No",IF(C23&lt;0,"No","Yes")))</f>
        <v>Yes</v>
      </c>
      <c r="E23" s="8">
        <v>2.6092054122000001</v>
      </c>
      <c r="F23" s="46" t="str">
        <f>IF($B23="N/A","N/A",IF(E23&gt;=10,"No",IF(E23&lt;0,"No","Yes")))</f>
        <v>Yes</v>
      </c>
      <c r="G23" s="8">
        <v>1.6117009297</v>
      </c>
      <c r="H23" s="46" t="str">
        <f>IF($B23="N/A","N/A",IF(G23&gt;=10,"No",IF(G23&lt;0,"No","Yes")))</f>
        <v>Yes</v>
      </c>
      <c r="I23" s="12">
        <v>14.79</v>
      </c>
      <c r="J23" s="12">
        <v>-38.200000000000003</v>
      </c>
      <c r="K23" s="47" t="s">
        <v>213</v>
      </c>
      <c r="L23" s="9" t="str">
        <f t="shared" si="4"/>
        <v>N/A</v>
      </c>
    </row>
    <row r="24" spans="1:14" x14ac:dyDescent="0.2">
      <c r="A24" s="2" t="s">
        <v>426</v>
      </c>
      <c r="B24" s="37" t="s">
        <v>213</v>
      </c>
      <c r="C24" s="13">
        <v>80.536804885999999</v>
      </c>
      <c r="D24" s="78" t="str">
        <f t="shared" ref="D24:D27" si="8">IF($B24="N/A","N/A",IF(C24&gt;10,"No",IF(C24&lt;-10,"No","Yes")))</f>
        <v>N/A</v>
      </c>
      <c r="E24" s="13">
        <v>80.584415583999998</v>
      </c>
      <c r="F24" s="46" t="str">
        <f t="shared" ref="F24:F27" si="9">IF($B24="N/A","N/A",IF(E24&gt;10,"No",IF(E24&lt;-10,"No","Yes")))</f>
        <v>N/A</v>
      </c>
      <c r="G24" s="13">
        <v>79.216689627999997</v>
      </c>
      <c r="H24" s="46" t="str">
        <f t="shared" ref="H24:H27" si="10">IF($B24="N/A","N/A",IF(G24&gt;10,"No",IF(G24&lt;-10,"No","Yes")))</f>
        <v>N/A</v>
      </c>
      <c r="I24" s="12">
        <v>5.91E-2</v>
      </c>
      <c r="J24" s="12">
        <v>-1.7</v>
      </c>
      <c r="K24" s="47" t="s">
        <v>213</v>
      </c>
      <c r="L24" s="9" t="str">
        <f t="shared" si="4"/>
        <v>N/A</v>
      </c>
    </row>
    <row r="25" spans="1:14" x14ac:dyDescent="0.2">
      <c r="A25" s="2" t="s">
        <v>427</v>
      </c>
      <c r="B25" s="37" t="s">
        <v>213</v>
      </c>
      <c r="C25" s="13">
        <v>25.988428158000001</v>
      </c>
      <c r="D25" s="78" t="str">
        <f t="shared" si="8"/>
        <v>N/A</v>
      </c>
      <c r="E25" s="13">
        <v>24.727272726999999</v>
      </c>
      <c r="F25" s="46" t="str">
        <f t="shared" si="9"/>
        <v>N/A</v>
      </c>
      <c r="G25" s="13">
        <v>20.310962408999998</v>
      </c>
      <c r="H25" s="46" t="str">
        <f t="shared" si="10"/>
        <v>N/A</v>
      </c>
      <c r="I25" s="12">
        <v>-4.8499999999999996</v>
      </c>
      <c r="J25" s="12">
        <v>-17.899999999999999</v>
      </c>
      <c r="K25" s="47" t="s">
        <v>213</v>
      </c>
      <c r="L25" s="9" t="str">
        <f t="shared" si="4"/>
        <v>N/A</v>
      </c>
    </row>
    <row r="26" spans="1:14" x14ac:dyDescent="0.2">
      <c r="A26" s="2" t="s">
        <v>423</v>
      </c>
      <c r="B26" s="37" t="s">
        <v>213</v>
      </c>
      <c r="C26" s="13">
        <v>0.36965605909999999</v>
      </c>
      <c r="D26" s="78" t="str">
        <f t="shared" si="8"/>
        <v>N/A</v>
      </c>
      <c r="E26" s="13">
        <v>0.66233766230000002</v>
      </c>
      <c r="F26" s="46" t="str">
        <f t="shared" si="9"/>
        <v>N/A</v>
      </c>
      <c r="G26" s="13">
        <v>0.98405825619999998</v>
      </c>
      <c r="H26" s="46" t="str">
        <f t="shared" si="10"/>
        <v>N/A</v>
      </c>
      <c r="I26" s="12">
        <v>79.180000000000007</v>
      </c>
      <c r="J26" s="12">
        <v>48.57</v>
      </c>
      <c r="K26" s="47" t="s">
        <v>213</v>
      </c>
      <c r="L26" s="9" t="str">
        <f t="shared" si="4"/>
        <v>N/A</v>
      </c>
    </row>
    <row r="27" spans="1:14" x14ac:dyDescent="0.2">
      <c r="A27" s="2" t="s">
        <v>424</v>
      </c>
      <c r="B27" s="37" t="s">
        <v>213</v>
      </c>
      <c r="C27" s="13">
        <v>0</v>
      </c>
      <c r="D27" s="78" t="str">
        <f t="shared" si="8"/>
        <v>N/A</v>
      </c>
      <c r="E27" s="13">
        <v>0</v>
      </c>
      <c r="F27" s="46" t="str">
        <f t="shared" si="9"/>
        <v>N/A</v>
      </c>
      <c r="G27" s="13">
        <v>0</v>
      </c>
      <c r="H27" s="46" t="str">
        <f t="shared" si="10"/>
        <v>N/A</v>
      </c>
      <c r="I27" s="12" t="s">
        <v>1747</v>
      </c>
      <c r="J27" s="12" t="s">
        <v>1747</v>
      </c>
      <c r="K27" s="47" t="s">
        <v>213</v>
      </c>
      <c r="L27" s="9" t="str">
        <f t="shared" si="4"/>
        <v>N/A</v>
      </c>
    </row>
    <row r="28" spans="1:14" x14ac:dyDescent="0.2">
      <c r="A28" s="2" t="s">
        <v>955</v>
      </c>
      <c r="B28" s="37" t="s">
        <v>213</v>
      </c>
      <c r="C28" s="74">
        <v>13.933539864</v>
      </c>
      <c r="D28" s="78" t="str">
        <f>IF($B28="N/A","N/A",IF(C28&gt;10,"No",IF(C28&lt;-10,"No","Yes")))</f>
        <v>N/A</v>
      </c>
      <c r="E28" s="74">
        <v>13.478070815000001</v>
      </c>
      <c r="F28" s="78" t="str">
        <f>IF($B28="N/A","N/A",IF(E28&gt;10,"No",IF(E28&lt;-10,"No","Yes")))</f>
        <v>N/A</v>
      </c>
      <c r="G28" s="74">
        <v>13.248873142000001</v>
      </c>
      <c r="H28" s="78" t="str">
        <f>IF($B28="N/A","N/A",IF(G28&gt;10,"No",IF(G28&lt;-10,"No","Yes")))</f>
        <v>N/A</v>
      </c>
      <c r="I28" s="12">
        <v>-3.27</v>
      </c>
      <c r="J28" s="12">
        <v>-1.7</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100</v>
      </c>
      <c r="D30" s="46" t="str">
        <f>IF($B30="N/A","N/A",IF(C30&gt;=98,"Yes","No"))</f>
        <v>Yes</v>
      </c>
      <c r="E30" s="13">
        <v>100</v>
      </c>
      <c r="F30" s="46" t="str">
        <f>IF($B30="N/A","N/A",IF(E30&gt;=98,"Yes","No"))</f>
        <v>Yes</v>
      </c>
      <c r="G30" s="13">
        <v>100</v>
      </c>
      <c r="H30" s="46" t="str">
        <f>IF($B30="N/A","N/A",IF(G30&gt;=98,"Yes","No"))</f>
        <v>Yes</v>
      </c>
      <c r="I30" s="12">
        <v>0</v>
      </c>
      <c r="J30" s="12">
        <v>0</v>
      </c>
      <c r="K30" s="47" t="s">
        <v>740</v>
      </c>
      <c r="L30" s="9" t="str">
        <f t="shared" si="4"/>
        <v>Yes</v>
      </c>
    </row>
    <row r="31" spans="1:14" x14ac:dyDescent="0.2">
      <c r="A31" s="2" t="s">
        <v>18</v>
      </c>
      <c r="B31" s="50" t="s">
        <v>277</v>
      </c>
      <c r="C31" s="13">
        <v>100</v>
      </c>
      <c r="D31" s="46" t="str">
        <f>IF($B31="N/A","N/A",IF(C31&gt;=95,"Yes","No"))</f>
        <v>Yes</v>
      </c>
      <c r="E31" s="13">
        <v>100</v>
      </c>
      <c r="F31" s="46" t="str">
        <f>IF($B31="N/A","N/A",IF(E31&gt;=95,"Yes","No"))</f>
        <v>Yes</v>
      </c>
      <c r="G31" s="13">
        <v>100</v>
      </c>
      <c r="H31" s="46" t="str">
        <f>IF($B31="N/A","N/A",IF(G31&gt;=95,"Yes","No"))</f>
        <v>Yes</v>
      </c>
      <c r="I31" s="12">
        <v>0</v>
      </c>
      <c r="J31" s="12">
        <v>0</v>
      </c>
      <c r="K31" s="47" t="s">
        <v>740</v>
      </c>
      <c r="L31" s="9" t="str">
        <f t="shared" si="4"/>
        <v>Yes</v>
      </c>
    </row>
    <row r="32" spans="1:14" x14ac:dyDescent="0.2">
      <c r="A32" s="2" t="s">
        <v>23</v>
      </c>
      <c r="B32" s="37" t="s">
        <v>213</v>
      </c>
      <c r="C32" s="13">
        <v>23.801364859</v>
      </c>
      <c r="D32" s="46" t="str">
        <f t="shared" ref="D32:D37" si="11">IF($B32="N/A","N/A",IF(C32&gt;10,"No",IF(C32&lt;-10,"No","Yes")))</f>
        <v>N/A</v>
      </c>
      <c r="E32" s="13">
        <v>24.315422436999999</v>
      </c>
      <c r="F32" s="46" t="str">
        <f t="shared" ref="F32:F37" si="12">IF($B32="N/A","N/A",IF(E32&gt;10,"No",IF(E32&lt;-10,"No","Yes")))</f>
        <v>N/A</v>
      </c>
      <c r="G32" s="13">
        <v>25.658748258999999</v>
      </c>
      <c r="H32" s="46" t="str">
        <f t="shared" ref="H32:H37" si="13">IF($B32="N/A","N/A",IF(G32&gt;10,"No",IF(G32&lt;-10,"No","Yes")))</f>
        <v>N/A</v>
      </c>
      <c r="I32" s="12">
        <v>2.16</v>
      </c>
      <c r="J32" s="12">
        <v>5.5250000000000004</v>
      </c>
      <c r="K32" s="47" t="s">
        <v>740</v>
      </c>
      <c r="L32" s="9" t="str">
        <f t="shared" si="4"/>
        <v>Yes</v>
      </c>
    </row>
    <row r="33" spans="1:12" x14ac:dyDescent="0.2">
      <c r="A33" s="2" t="s">
        <v>24</v>
      </c>
      <c r="B33" s="37" t="s">
        <v>213</v>
      </c>
      <c r="C33" s="13">
        <v>1.5581160860000001</v>
      </c>
      <c r="D33" s="46" t="str">
        <f t="shared" si="11"/>
        <v>N/A</v>
      </c>
      <c r="E33" s="13">
        <v>1.5638289581</v>
      </c>
      <c r="F33" s="46" t="str">
        <f t="shared" si="12"/>
        <v>N/A</v>
      </c>
      <c r="G33" s="13">
        <v>1.3877566557000001</v>
      </c>
      <c r="H33" s="46" t="str">
        <f t="shared" si="13"/>
        <v>N/A</v>
      </c>
      <c r="I33" s="12">
        <v>0.36670000000000003</v>
      </c>
      <c r="J33" s="12">
        <v>-11.3</v>
      </c>
      <c r="K33" s="47" t="s">
        <v>740</v>
      </c>
      <c r="L33" s="9" t="str">
        <f t="shared" si="4"/>
        <v>No</v>
      </c>
    </row>
    <row r="34" spans="1:12" x14ac:dyDescent="0.2">
      <c r="A34" s="2" t="s">
        <v>25</v>
      </c>
      <c r="B34" s="37" t="s">
        <v>213</v>
      </c>
      <c r="C34" s="13">
        <v>0.3108925649</v>
      </c>
      <c r="D34" s="46" t="str">
        <f t="shared" si="11"/>
        <v>N/A</v>
      </c>
      <c r="E34" s="13">
        <v>0.30836063959999999</v>
      </c>
      <c r="F34" s="46" t="str">
        <f t="shared" si="12"/>
        <v>N/A</v>
      </c>
      <c r="G34" s="13">
        <v>0.3584377191</v>
      </c>
      <c r="H34" s="46" t="str">
        <f t="shared" si="13"/>
        <v>N/A</v>
      </c>
      <c r="I34" s="12">
        <v>-0.81399999999999995</v>
      </c>
      <c r="J34" s="12">
        <v>16.239999999999998</v>
      </c>
      <c r="K34" s="47" t="s">
        <v>740</v>
      </c>
      <c r="L34" s="9" t="str">
        <f t="shared" si="4"/>
        <v>No</v>
      </c>
    </row>
    <row r="35" spans="1:12" x14ac:dyDescent="0.2">
      <c r="A35" s="2" t="s">
        <v>26</v>
      </c>
      <c r="B35" s="50" t="s">
        <v>213</v>
      </c>
      <c r="C35" s="13">
        <v>31.164513677999999</v>
      </c>
      <c r="D35" s="11" t="str">
        <f t="shared" si="11"/>
        <v>N/A</v>
      </c>
      <c r="E35" s="13">
        <v>31.251842539999998</v>
      </c>
      <c r="F35" s="11" t="str">
        <f t="shared" si="12"/>
        <v>N/A</v>
      </c>
      <c r="G35" s="13">
        <v>31.153313011000002</v>
      </c>
      <c r="H35" s="11" t="str">
        <f t="shared" si="13"/>
        <v>N/A</v>
      </c>
      <c r="I35" s="12">
        <v>0.2802</v>
      </c>
      <c r="J35" s="12">
        <v>-0.315</v>
      </c>
      <c r="K35" s="50" t="s">
        <v>213</v>
      </c>
      <c r="L35" s="9" t="str">
        <f t="shared" si="4"/>
        <v>N/A</v>
      </c>
    </row>
    <row r="36" spans="1:12" x14ac:dyDescent="0.2">
      <c r="A36" s="2" t="s">
        <v>60</v>
      </c>
      <c r="B36" s="50" t="s">
        <v>213</v>
      </c>
      <c r="C36" s="13">
        <v>37.497808042999999</v>
      </c>
      <c r="D36" s="11" t="str">
        <f t="shared" si="11"/>
        <v>N/A</v>
      </c>
      <c r="E36" s="13">
        <v>36.781663723999998</v>
      </c>
      <c r="F36" s="11" t="str">
        <f t="shared" si="12"/>
        <v>N/A</v>
      </c>
      <c r="G36" s="13">
        <v>30.860853208999998</v>
      </c>
      <c r="H36" s="11" t="str">
        <f t="shared" si="13"/>
        <v>N/A</v>
      </c>
      <c r="I36" s="12">
        <v>-1.91</v>
      </c>
      <c r="J36" s="12">
        <v>-16.100000000000001</v>
      </c>
      <c r="K36" s="50" t="s">
        <v>213</v>
      </c>
      <c r="L36" s="9" t="str">
        <f t="shared" si="4"/>
        <v>N/A</v>
      </c>
    </row>
    <row r="37" spans="1:12" x14ac:dyDescent="0.2">
      <c r="A37" s="2" t="s">
        <v>61</v>
      </c>
      <c r="B37" s="50" t="s">
        <v>213</v>
      </c>
      <c r="C37" s="13">
        <v>0</v>
      </c>
      <c r="D37" s="11" t="str">
        <f t="shared" si="11"/>
        <v>N/A</v>
      </c>
      <c r="E37" s="13">
        <v>0</v>
      </c>
      <c r="F37" s="11" t="str">
        <f t="shared" si="12"/>
        <v>N/A</v>
      </c>
      <c r="G37" s="13">
        <v>0</v>
      </c>
      <c r="H37" s="11" t="str">
        <f t="shared" si="13"/>
        <v>N/A</v>
      </c>
      <c r="I37" s="12" t="s">
        <v>1747</v>
      </c>
      <c r="J37" s="12" t="s">
        <v>1747</v>
      </c>
      <c r="K37" s="50" t="s">
        <v>213</v>
      </c>
      <c r="L37" s="9" t="str">
        <f t="shared" si="4"/>
        <v>N/A</v>
      </c>
    </row>
    <row r="38" spans="1:12" x14ac:dyDescent="0.2">
      <c r="A38" s="2" t="s">
        <v>62</v>
      </c>
      <c r="B38" s="50" t="s">
        <v>278</v>
      </c>
      <c r="C38" s="13">
        <v>5.6673047697000003</v>
      </c>
      <c r="D38" s="11" t="str">
        <f>IF($B38="N/A","N/A",IF(C38&gt;=5,"No",IF(C38&lt;0,"No","Yes")))</f>
        <v>No</v>
      </c>
      <c r="E38" s="13">
        <v>5.7788817012999996</v>
      </c>
      <c r="F38" s="11" t="str">
        <f>IF($B38="N/A","N/A",IF(E38&gt;=5,"No",IF(E38&lt;0,"No","Yes")))</f>
        <v>No</v>
      </c>
      <c r="G38" s="13">
        <v>10.580891146000001</v>
      </c>
      <c r="H38" s="11" t="str">
        <f>IF($B38="N/A","N/A",IF(G38&gt;=5,"No",IF(G38&lt;0,"No","Yes")))</f>
        <v>No</v>
      </c>
      <c r="I38" s="12">
        <v>1.9690000000000001</v>
      </c>
      <c r="J38" s="12">
        <v>83.1</v>
      </c>
      <c r="K38" s="47" t="s">
        <v>740</v>
      </c>
      <c r="L38" s="9" t="str">
        <f t="shared" si="4"/>
        <v>No</v>
      </c>
    </row>
    <row r="39" spans="1:12" x14ac:dyDescent="0.2">
      <c r="A39" s="2" t="s">
        <v>63</v>
      </c>
      <c r="B39" s="50" t="s">
        <v>213</v>
      </c>
      <c r="C39" s="13">
        <v>5.6472118306999999</v>
      </c>
      <c r="D39" s="11" t="str">
        <f>IF($B39="N/A","N/A",IF(C39&gt;10,"No",IF(C39&lt;-10,"No","Yes")))</f>
        <v>N/A</v>
      </c>
      <c r="E39" s="13">
        <v>5.7558393678000002</v>
      </c>
      <c r="F39" s="11" t="str">
        <f>IF($B39="N/A","N/A",IF(E39&gt;10,"No",IF(E39&lt;-10,"No","Yes")))</f>
        <v>N/A</v>
      </c>
      <c r="G39" s="13">
        <v>1.4845031197</v>
      </c>
      <c r="H39" s="11" t="str">
        <f>IF($B39="N/A","N/A",IF(G39&gt;10,"No",IF(G39&lt;-10,"No","Yes")))</f>
        <v>N/A</v>
      </c>
      <c r="I39" s="12">
        <v>1.9239999999999999</v>
      </c>
      <c r="J39" s="12">
        <v>-74.2</v>
      </c>
      <c r="K39" s="50" t="s">
        <v>740</v>
      </c>
      <c r="L39" s="9" t="str">
        <f t="shared" si="4"/>
        <v>No</v>
      </c>
    </row>
    <row r="40" spans="1:12" x14ac:dyDescent="0.2">
      <c r="A40" s="2" t="s">
        <v>64</v>
      </c>
      <c r="B40" s="50"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7" t="s">
        <v>740</v>
      </c>
      <c r="L40" s="9" t="str">
        <f t="shared" si="4"/>
        <v>Yes</v>
      </c>
    </row>
    <row r="41" spans="1:12" x14ac:dyDescent="0.2">
      <c r="A41" s="3" t="s">
        <v>19</v>
      </c>
      <c r="B41" s="37" t="s">
        <v>281</v>
      </c>
      <c r="C41" s="8">
        <v>2.9708323591000001</v>
      </c>
      <c r="D41" s="46" t="str">
        <f>IF($B41="N/A","N/A",IF(C41&gt;8,"No",IF(C41&lt;2,"No","Yes")))</f>
        <v>Yes</v>
      </c>
      <c r="E41" s="8">
        <v>2.6732495451</v>
      </c>
      <c r="F41" s="46" t="str">
        <f>IF($B41="N/A","N/A",IF(E41&gt;8,"No",IF(E41&lt;2,"No","Yes")))</f>
        <v>Yes</v>
      </c>
      <c r="G41" s="8">
        <v>2.7146106193000001</v>
      </c>
      <c r="H41" s="46" t="str">
        <f>IF($B41="N/A","N/A",IF(G41&gt;8,"No",IF(G41&lt;2,"No","Yes")))</f>
        <v>Yes</v>
      </c>
      <c r="I41" s="12">
        <v>-10</v>
      </c>
      <c r="J41" s="12">
        <v>1.5469999999999999</v>
      </c>
      <c r="K41" s="47" t="s">
        <v>740</v>
      </c>
      <c r="L41" s="9" t="str">
        <f t="shared" si="4"/>
        <v>Yes</v>
      </c>
    </row>
    <row r="42" spans="1:12" x14ac:dyDescent="0.2">
      <c r="A42" s="3" t="s">
        <v>170</v>
      </c>
      <c r="B42" s="37" t="s">
        <v>213</v>
      </c>
      <c r="C42" s="8">
        <v>15.191723169999999</v>
      </c>
      <c r="D42" s="11" t="str">
        <f t="shared" ref="D42:D49" si="14">IF($B42="N/A","N/A",IF(C42&gt;10,"No",IF(C42&lt;-10,"No","Yes")))</f>
        <v>N/A</v>
      </c>
      <c r="E42" s="8">
        <v>14.938886988</v>
      </c>
      <c r="F42" s="11" t="str">
        <f t="shared" ref="F42:F49" si="15">IF($B42="N/A","N/A",IF(E42&gt;10,"No",IF(E42&lt;-10,"No","Yes")))</f>
        <v>N/A</v>
      </c>
      <c r="G42" s="8">
        <v>14.681355212</v>
      </c>
      <c r="H42" s="11" t="str">
        <f t="shared" ref="H42:H49" si="16">IF($B42="N/A","N/A",IF(G42&gt;10,"No",IF(G42&lt;-10,"No","Yes")))</f>
        <v>N/A</v>
      </c>
      <c r="I42" s="12">
        <v>-1.66</v>
      </c>
      <c r="J42" s="12">
        <v>-1.72</v>
      </c>
      <c r="K42" s="47" t="s">
        <v>740</v>
      </c>
      <c r="L42" s="9" t="str">
        <f>IF(J42="Div by 0", "N/A", IF(OR(J42="N/A",K42="N/A"),"N/A", IF(J42&gt;VALUE(MID(K42,1,2)), "No", IF(J42&lt;-1*VALUE(MID(K42,1,2)), "No", "Yes"))))</f>
        <v>Yes</v>
      </c>
    </row>
    <row r="43" spans="1:12" x14ac:dyDescent="0.2">
      <c r="A43" s="3" t="s">
        <v>171</v>
      </c>
      <c r="B43" s="37" t="s">
        <v>213</v>
      </c>
      <c r="C43" s="8">
        <v>28.151303484</v>
      </c>
      <c r="D43" s="11" t="str">
        <f t="shared" si="14"/>
        <v>N/A</v>
      </c>
      <c r="E43" s="8">
        <v>27.982880902000002</v>
      </c>
      <c r="F43" s="11" t="str">
        <f t="shared" si="15"/>
        <v>N/A</v>
      </c>
      <c r="G43" s="8">
        <v>28.068211014999999</v>
      </c>
      <c r="H43" s="11" t="str">
        <f t="shared" si="16"/>
        <v>N/A</v>
      </c>
      <c r="I43" s="12">
        <v>-0.59799999999999998</v>
      </c>
      <c r="J43" s="12">
        <v>0.3049</v>
      </c>
      <c r="K43" s="47" t="s">
        <v>740</v>
      </c>
      <c r="L43" s="9" t="str">
        <f>IF(J43="Div by 0", "N/A", IF(OR(J43="N/A",K43="N/A"),"N/A", IF(J43&gt;VALUE(MID(K43,1,2)), "No", IF(J43&lt;-1*VALUE(MID(K43,1,2)), "No", "Yes"))))</f>
        <v>Yes</v>
      </c>
    </row>
    <row r="44" spans="1:12" x14ac:dyDescent="0.2">
      <c r="A44" s="3" t="s">
        <v>172</v>
      </c>
      <c r="B44" s="37" t="s">
        <v>213</v>
      </c>
      <c r="C44" s="8">
        <v>3.6960047931000002</v>
      </c>
      <c r="D44" s="11" t="str">
        <f t="shared" si="14"/>
        <v>N/A</v>
      </c>
      <c r="E44" s="8">
        <v>3.7172705678</v>
      </c>
      <c r="F44" s="11" t="str">
        <f t="shared" si="15"/>
        <v>N/A</v>
      </c>
      <c r="G44" s="8">
        <v>3.4324376619999999</v>
      </c>
      <c r="H44" s="11" t="str">
        <f t="shared" si="16"/>
        <v>N/A</v>
      </c>
      <c r="I44" s="12">
        <v>0.57540000000000002</v>
      </c>
      <c r="J44" s="12">
        <v>-7.66</v>
      </c>
      <c r="K44" s="47" t="s">
        <v>740</v>
      </c>
      <c r="L44" s="9" t="str">
        <f t="shared" ref="L44:L53" si="17">IF(J44="Div by 0", "N/A", IF(OR(J44="N/A",K44="N/A"),"N/A", IF(J44&gt;VALUE(MID(K44,1,2)), "No", IF(J44&lt;-1*VALUE(MID(K44,1,2)), "No", "Yes"))))</f>
        <v>Yes</v>
      </c>
    </row>
    <row r="45" spans="1:12" x14ac:dyDescent="0.2">
      <c r="A45" s="3" t="s">
        <v>173</v>
      </c>
      <c r="B45" s="37" t="s">
        <v>213</v>
      </c>
      <c r="C45" s="8">
        <v>26.450344867999998</v>
      </c>
      <c r="D45" s="11" t="str">
        <f t="shared" si="14"/>
        <v>N/A</v>
      </c>
      <c r="E45" s="8">
        <v>27.141835728</v>
      </c>
      <c r="F45" s="11" t="str">
        <f t="shared" si="15"/>
        <v>N/A</v>
      </c>
      <c r="G45" s="8">
        <v>27.424926330000002</v>
      </c>
      <c r="H45" s="11" t="str">
        <f t="shared" si="16"/>
        <v>N/A</v>
      </c>
      <c r="I45" s="12">
        <v>2.6139999999999999</v>
      </c>
      <c r="J45" s="12">
        <v>1.0429999999999999</v>
      </c>
      <c r="K45" s="47" t="s">
        <v>740</v>
      </c>
      <c r="L45" s="9" t="str">
        <f t="shared" si="17"/>
        <v>Yes</v>
      </c>
    </row>
    <row r="46" spans="1:12" x14ac:dyDescent="0.2">
      <c r="A46" s="3" t="s">
        <v>174</v>
      </c>
      <c r="B46" s="37" t="s">
        <v>213</v>
      </c>
      <c r="C46" s="8">
        <v>14.596972177</v>
      </c>
      <c r="D46" s="11" t="str">
        <f t="shared" si="14"/>
        <v>N/A</v>
      </c>
      <c r="E46" s="8">
        <v>15.035800331000001</v>
      </c>
      <c r="F46" s="11" t="str">
        <f t="shared" si="15"/>
        <v>N/A</v>
      </c>
      <c r="G46" s="8">
        <v>15.304339000000001</v>
      </c>
      <c r="H46" s="11" t="str">
        <f t="shared" si="16"/>
        <v>N/A</v>
      </c>
      <c r="I46" s="12">
        <v>3.0059999999999998</v>
      </c>
      <c r="J46" s="12">
        <v>1.786</v>
      </c>
      <c r="K46" s="47" t="s">
        <v>740</v>
      </c>
      <c r="L46" s="9" t="str">
        <f t="shared" si="17"/>
        <v>Yes</v>
      </c>
    </row>
    <row r="47" spans="1:12" x14ac:dyDescent="0.2">
      <c r="A47" s="3" t="s">
        <v>175</v>
      </c>
      <c r="B47" s="37" t="s">
        <v>213</v>
      </c>
      <c r="C47" s="8">
        <v>3.7993920973000002</v>
      </c>
      <c r="D47" s="11" t="str">
        <f t="shared" si="14"/>
        <v>N/A</v>
      </c>
      <c r="E47" s="8">
        <v>3.6921950872</v>
      </c>
      <c r="F47" s="11" t="str">
        <f t="shared" si="15"/>
        <v>N/A</v>
      </c>
      <c r="G47" s="8">
        <v>3.7620100426</v>
      </c>
      <c r="H47" s="11" t="str">
        <f t="shared" si="16"/>
        <v>N/A</v>
      </c>
      <c r="I47" s="12">
        <v>-2.82</v>
      </c>
      <c r="J47" s="12">
        <v>1.891</v>
      </c>
      <c r="K47" s="47" t="s">
        <v>740</v>
      </c>
      <c r="L47" s="9" t="str">
        <f t="shared" si="17"/>
        <v>Yes</v>
      </c>
    </row>
    <row r="48" spans="1:12" x14ac:dyDescent="0.2">
      <c r="A48" s="3" t="s">
        <v>176</v>
      </c>
      <c r="B48" s="37" t="s">
        <v>213</v>
      </c>
      <c r="C48" s="8">
        <v>3.1315758708999999</v>
      </c>
      <c r="D48" s="11" t="str">
        <f t="shared" si="14"/>
        <v>N/A</v>
      </c>
      <c r="E48" s="8">
        <v>2.8938460027000001</v>
      </c>
      <c r="F48" s="11" t="str">
        <f t="shared" si="15"/>
        <v>N/A</v>
      </c>
      <c r="G48" s="8">
        <v>2.7298362922999999</v>
      </c>
      <c r="H48" s="11" t="str">
        <f t="shared" si="16"/>
        <v>N/A</v>
      </c>
      <c r="I48" s="12">
        <v>-7.59</v>
      </c>
      <c r="J48" s="12">
        <v>-5.67</v>
      </c>
      <c r="K48" s="47" t="s">
        <v>740</v>
      </c>
      <c r="L48" s="9" t="str">
        <f t="shared" si="17"/>
        <v>Yes</v>
      </c>
    </row>
    <row r="49" spans="1:12" x14ac:dyDescent="0.2">
      <c r="A49" s="3" t="s">
        <v>957</v>
      </c>
      <c r="B49" s="37" t="s">
        <v>213</v>
      </c>
      <c r="C49" s="8">
        <v>2.0118511806999999</v>
      </c>
      <c r="D49" s="11" t="str">
        <f t="shared" si="14"/>
        <v>N/A</v>
      </c>
      <c r="E49" s="8">
        <v>1.9240348481</v>
      </c>
      <c r="F49" s="11" t="str">
        <f t="shared" si="15"/>
        <v>N/A</v>
      </c>
      <c r="G49" s="8">
        <v>1.8822738273999999</v>
      </c>
      <c r="H49" s="11" t="str">
        <f t="shared" si="16"/>
        <v>N/A</v>
      </c>
      <c r="I49" s="12">
        <v>-4.3600000000000003</v>
      </c>
      <c r="J49" s="12">
        <v>-2.17</v>
      </c>
      <c r="K49" s="47" t="s">
        <v>740</v>
      </c>
      <c r="L49" s="9" t="str">
        <f t="shared" si="17"/>
        <v>Yes</v>
      </c>
    </row>
    <row r="50" spans="1:12" x14ac:dyDescent="0.2">
      <c r="A50" s="2" t="s">
        <v>208</v>
      </c>
      <c r="B50" s="37" t="s">
        <v>213</v>
      </c>
      <c r="C50" s="38">
        <v>126709</v>
      </c>
      <c r="D50" s="9" t="str">
        <f t="shared" ref="D50:D53" si="18">IF($B50="N/A","N/A",IF(C50&lt;0,"No","Yes"))</f>
        <v>N/A</v>
      </c>
      <c r="E50" s="38">
        <v>134518</v>
      </c>
      <c r="F50" s="9" t="str">
        <f t="shared" ref="F50:F53" si="19">IF($B50="N/A","N/A",IF(E50&lt;0,"No","Yes"))</f>
        <v>N/A</v>
      </c>
      <c r="G50" s="38">
        <v>143293</v>
      </c>
      <c r="H50" s="9" t="str">
        <f t="shared" ref="H50:H53" si="20">IF($B50="N/A","N/A",IF(G50&lt;0,"No","Yes"))</f>
        <v>N/A</v>
      </c>
      <c r="I50" s="12">
        <v>6.1630000000000003</v>
      </c>
      <c r="J50" s="12">
        <v>6.5229999999999997</v>
      </c>
      <c r="K50" s="47" t="s">
        <v>740</v>
      </c>
      <c r="L50" s="9" t="str">
        <f t="shared" si="17"/>
        <v>Yes</v>
      </c>
    </row>
    <row r="51" spans="1:12" x14ac:dyDescent="0.2">
      <c r="A51" s="2" t="s">
        <v>209</v>
      </c>
      <c r="B51" s="37" t="s">
        <v>213</v>
      </c>
      <c r="C51" s="38">
        <v>10110</v>
      </c>
      <c r="D51" s="9" t="str">
        <f t="shared" si="18"/>
        <v>N/A</v>
      </c>
      <c r="E51" s="38">
        <v>10969</v>
      </c>
      <c r="F51" s="9" t="str">
        <f t="shared" si="19"/>
        <v>N/A</v>
      </c>
      <c r="G51" s="38">
        <v>10814</v>
      </c>
      <c r="H51" s="9" t="str">
        <f t="shared" si="20"/>
        <v>N/A</v>
      </c>
      <c r="I51" s="12">
        <v>8.4969999999999999</v>
      </c>
      <c r="J51" s="12">
        <v>-1.41</v>
      </c>
      <c r="K51" s="47" t="s">
        <v>740</v>
      </c>
      <c r="L51" s="9" t="str">
        <f t="shared" si="17"/>
        <v>Yes</v>
      </c>
    </row>
    <row r="52" spans="1:12" x14ac:dyDescent="0.2">
      <c r="A52" s="2" t="s">
        <v>210</v>
      </c>
      <c r="B52" s="37" t="s">
        <v>213</v>
      </c>
      <c r="C52" s="38">
        <v>111787</v>
      </c>
      <c r="D52" s="9" t="str">
        <f t="shared" si="18"/>
        <v>N/A</v>
      </c>
      <c r="E52" s="38">
        <v>124257</v>
      </c>
      <c r="F52" s="9" t="str">
        <f t="shared" si="19"/>
        <v>N/A</v>
      </c>
      <c r="G52" s="38">
        <v>134491</v>
      </c>
      <c r="H52" s="9" t="str">
        <f t="shared" si="20"/>
        <v>N/A</v>
      </c>
      <c r="I52" s="12">
        <v>11.16</v>
      </c>
      <c r="J52" s="12">
        <v>8.2360000000000007</v>
      </c>
      <c r="K52" s="47" t="s">
        <v>740</v>
      </c>
      <c r="L52" s="9" t="str">
        <f t="shared" si="17"/>
        <v>Yes</v>
      </c>
    </row>
    <row r="53" spans="1:12" x14ac:dyDescent="0.2">
      <c r="A53" s="2" t="s">
        <v>958</v>
      </c>
      <c r="B53" s="37" t="s">
        <v>213</v>
      </c>
      <c r="C53" s="38">
        <v>21585</v>
      </c>
      <c r="D53" s="9" t="str">
        <f t="shared" si="18"/>
        <v>N/A</v>
      </c>
      <c r="E53" s="38">
        <v>25085</v>
      </c>
      <c r="F53" s="9" t="str">
        <f t="shared" si="19"/>
        <v>N/A</v>
      </c>
      <c r="G53" s="38">
        <v>26204</v>
      </c>
      <c r="H53" s="9" t="str">
        <f t="shared" si="20"/>
        <v>N/A</v>
      </c>
      <c r="I53" s="12">
        <v>16.21</v>
      </c>
      <c r="J53" s="12">
        <v>4.4610000000000003</v>
      </c>
      <c r="K53" s="47" t="s">
        <v>740</v>
      </c>
      <c r="L53" s="9" t="str">
        <f t="shared" si="17"/>
        <v>Yes</v>
      </c>
    </row>
    <row r="54" spans="1:12" x14ac:dyDescent="0.2">
      <c r="A54" s="2" t="s">
        <v>959</v>
      </c>
      <c r="B54" s="37" t="s">
        <v>213</v>
      </c>
      <c r="C54" s="8">
        <v>100</v>
      </c>
      <c r="D54" s="46" t="str">
        <f>IF($B54="N/A","N/A",IF(C54&gt;10,"No",IF(C54&lt;-10,"No","Yes")))</f>
        <v>N/A</v>
      </c>
      <c r="E54" s="8">
        <v>100</v>
      </c>
      <c r="F54" s="46" t="str">
        <f>IF($B54="N/A","N/A",IF(E54&gt;10,"No",IF(E54&lt;-10,"No","Yes")))</f>
        <v>N/A</v>
      </c>
      <c r="G54" s="8">
        <v>100</v>
      </c>
      <c r="H54" s="46" t="str">
        <f>IF($B54="N/A","N/A",IF(G54&gt;10,"No",IF(G54&lt;-10,"No","Yes")))</f>
        <v>N/A</v>
      </c>
      <c r="I54" s="12">
        <v>0</v>
      </c>
      <c r="J54" s="12">
        <v>0</v>
      </c>
      <c r="K54" s="37" t="s">
        <v>213</v>
      </c>
      <c r="L54" s="9" t="str">
        <f t="shared" si="4"/>
        <v>N/A</v>
      </c>
    </row>
    <row r="55" spans="1:12" x14ac:dyDescent="0.2">
      <c r="A55" s="2" t="s">
        <v>960</v>
      </c>
      <c r="B55" s="37" t="s">
        <v>213</v>
      </c>
      <c r="C55" s="8">
        <v>100</v>
      </c>
      <c r="D55" s="46" t="str">
        <f>IF($B55="N/A","N/A",IF(C55&gt;10,"No",IF(C55&lt;-10,"No","Yes")))</f>
        <v>N/A</v>
      </c>
      <c r="E55" s="8">
        <v>100</v>
      </c>
      <c r="F55" s="46" t="str">
        <f>IF($B55="N/A","N/A",IF(E55&gt;10,"No",IF(E55&lt;-10,"No","Yes")))</f>
        <v>N/A</v>
      </c>
      <c r="G55" s="8">
        <v>100</v>
      </c>
      <c r="H55" s="46" t="str">
        <f>IF($B55="N/A","N/A",IF(G55&gt;10,"No",IF(G55&lt;-10,"No","Yes")))</f>
        <v>N/A</v>
      </c>
      <c r="I55" s="12">
        <v>0</v>
      </c>
      <c r="J55" s="12">
        <v>0</v>
      </c>
      <c r="K55" s="37" t="s">
        <v>213</v>
      </c>
      <c r="L55" s="9" t="str">
        <f t="shared" si="4"/>
        <v>N/A</v>
      </c>
    </row>
    <row r="56" spans="1:12" x14ac:dyDescent="0.2">
      <c r="A56" s="2" t="s">
        <v>177</v>
      </c>
      <c r="B56" s="37" t="s">
        <v>213</v>
      </c>
      <c r="C56" s="8">
        <v>53.221080780999998</v>
      </c>
      <c r="D56" s="46" t="str">
        <f t="shared" ref="D56:D57" si="21">IF($B56="N/A","N/A",IF(C56&gt;10,"No",IF(C56&lt;-10,"No","Yes")))</f>
        <v>N/A</v>
      </c>
      <c r="E56" s="8">
        <v>52.795068940999997</v>
      </c>
      <c r="F56" s="46" t="str">
        <f t="shared" ref="F56:F57" si="22">IF($B56="N/A","N/A",IF(E56&gt;10,"No",IF(E56&lt;-10,"No","Yes")))</f>
        <v>N/A</v>
      </c>
      <c r="G56" s="8">
        <v>52.529206330000001</v>
      </c>
      <c r="H56" s="46" t="str">
        <f t="shared" ref="H56:H57" si="23">IF($B56="N/A","N/A",IF(G56&gt;10,"No",IF(G56&lt;-10,"No","Yes")))</f>
        <v>N/A</v>
      </c>
      <c r="I56" s="12">
        <v>-0.8</v>
      </c>
      <c r="J56" s="12">
        <v>-0.504</v>
      </c>
      <c r="K56" s="47" t="s">
        <v>740</v>
      </c>
      <c r="L56" s="9" t="str">
        <f>IF(J56="Div by 0", "N/A", IF(OR(J56="N/A",K56="N/A"),"N/A", IF(J56&gt;VALUE(MID(K56,1,2)), "No", IF(J56&lt;-1*VALUE(MID(K56,1,2)), "No", "Yes"))))</f>
        <v>Yes</v>
      </c>
    </row>
    <row r="57" spans="1:12" x14ac:dyDescent="0.2">
      <c r="A57" s="6" t="s">
        <v>178</v>
      </c>
      <c r="B57" s="37" t="s">
        <v>213</v>
      </c>
      <c r="C57" s="8">
        <v>46.778919219000002</v>
      </c>
      <c r="D57" s="46" t="str">
        <f t="shared" si="21"/>
        <v>N/A</v>
      </c>
      <c r="E57" s="8">
        <v>47.204931059000003</v>
      </c>
      <c r="F57" s="46" t="str">
        <f t="shared" si="22"/>
        <v>N/A</v>
      </c>
      <c r="G57" s="8">
        <v>47.470793669999999</v>
      </c>
      <c r="H57" s="46" t="str">
        <f t="shared" si="23"/>
        <v>N/A</v>
      </c>
      <c r="I57" s="12">
        <v>0.91069999999999995</v>
      </c>
      <c r="J57" s="12">
        <v>0.56320000000000003</v>
      </c>
      <c r="K57" s="47" t="s">
        <v>740</v>
      </c>
      <c r="L57" s="9" t="str">
        <f>IF(J57="Div by 0", "N/A", IF(OR(J57="N/A",K57="N/A"),"N/A", IF(J57&gt;VALUE(MID(K57,1,2)), "No", IF(J57&lt;-1*VALUE(MID(K57,1,2)), "No", "Yes"))))</f>
        <v>Yes</v>
      </c>
    </row>
    <row r="58" spans="1:12" x14ac:dyDescent="0.2">
      <c r="A58" s="7" t="s">
        <v>686</v>
      </c>
      <c r="B58" s="37" t="s">
        <v>282</v>
      </c>
      <c r="C58" s="8">
        <v>64.525733575000004</v>
      </c>
      <c r="D58" s="46" t="str">
        <f>IF($B58="N/A","N/A",IF(C58&gt;70,"No",IF(C58&lt;40,"No","Yes")))</f>
        <v>Yes</v>
      </c>
      <c r="E58" s="8">
        <v>68.486559204000002</v>
      </c>
      <c r="F58" s="46" t="str">
        <f>IF($B58="N/A","N/A",IF(E58&gt;70,"No",IF(E58&lt;40,"No","Yes")))</f>
        <v>Yes</v>
      </c>
      <c r="G58" s="8">
        <v>68.806402395999996</v>
      </c>
      <c r="H58" s="46" t="str">
        <f>IF($B58="N/A","N/A",IF(G58&gt;70,"No",IF(G58&lt;40,"No","Yes")))</f>
        <v>Yes</v>
      </c>
      <c r="I58" s="12">
        <v>6.1379999999999999</v>
      </c>
      <c r="J58" s="12">
        <v>0.46700000000000003</v>
      </c>
      <c r="K58" s="47" t="s">
        <v>740</v>
      </c>
      <c r="L58" s="9" t="str">
        <f t="shared" si="4"/>
        <v>Yes</v>
      </c>
    </row>
    <row r="59" spans="1:12" x14ac:dyDescent="0.2">
      <c r="A59" s="2" t="s">
        <v>687</v>
      </c>
      <c r="B59" s="37" t="s">
        <v>213</v>
      </c>
      <c r="C59" s="8">
        <v>73.073211663999999</v>
      </c>
      <c r="D59" s="46" t="str">
        <f>IF($B59="N/A","N/A",IF(C59&gt;10,"No",IF(C59&lt;-10,"No","Yes")))</f>
        <v>N/A</v>
      </c>
      <c r="E59" s="8">
        <v>74.784509424000007</v>
      </c>
      <c r="F59" s="46" t="str">
        <f>IF($B59="N/A","N/A",IF(E59&gt;10,"No",IF(E59&lt;-10,"No","Yes")))</f>
        <v>N/A</v>
      </c>
      <c r="G59" s="8">
        <v>74.415773142999996</v>
      </c>
      <c r="H59" s="46" t="str">
        <f>IF($B59="N/A","N/A",IF(G59&gt;10,"No",IF(G59&lt;-10,"No","Yes")))</f>
        <v>N/A</v>
      </c>
      <c r="I59" s="12">
        <v>2.3420000000000001</v>
      </c>
      <c r="J59" s="12">
        <v>-0.49299999999999999</v>
      </c>
      <c r="K59" s="37" t="s">
        <v>213</v>
      </c>
      <c r="L59" s="9" t="str">
        <f t="shared" si="4"/>
        <v>N/A</v>
      </c>
    </row>
    <row r="60" spans="1:12" x14ac:dyDescent="0.2">
      <c r="A60" s="2" t="s">
        <v>688</v>
      </c>
      <c r="B60" s="37" t="s">
        <v>213</v>
      </c>
      <c r="C60" s="8">
        <v>79.459898777000006</v>
      </c>
      <c r="D60" s="46" t="str">
        <f t="shared" ref="D60:D66" si="24">IF($B60="N/A","N/A",IF(C60&gt;10,"No",IF(C60&lt;-10,"No","Yes")))</f>
        <v>N/A</v>
      </c>
      <c r="E60" s="8">
        <v>80.827081036999999</v>
      </c>
      <c r="F60" s="46" t="str">
        <f t="shared" ref="F60:F66" si="25">IF($B60="N/A","N/A",IF(E60&gt;10,"No",IF(E60&lt;-10,"No","Yes")))</f>
        <v>N/A</v>
      </c>
      <c r="G60" s="8">
        <v>80.324854427999995</v>
      </c>
      <c r="H60" s="46" t="str">
        <f t="shared" ref="H60:H66" si="26">IF($B60="N/A","N/A",IF(G60&gt;10,"No",IF(G60&lt;-10,"No","Yes")))</f>
        <v>N/A</v>
      </c>
      <c r="I60" s="12">
        <v>1.7210000000000001</v>
      </c>
      <c r="J60" s="12">
        <v>-0.621</v>
      </c>
      <c r="K60" s="37" t="s">
        <v>213</v>
      </c>
      <c r="L60" s="9" t="str">
        <f t="shared" si="4"/>
        <v>N/A</v>
      </c>
    </row>
    <row r="61" spans="1:12" x14ac:dyDescent="0.2">
      <c r="A61" s="2" t="s">
        <v>1748</v>
      </c>
      <c r="B61" s="37" t="s">
        <v>213</v>
      </c>
      <c r="C61" s="8">
        <v>71.841256150000007</v>
      </c>
      <c r="D61" s="46" t="str">
        <f t="shared" si="24"/>
        <v>N/A</v>
      </c>
      <c r="E61" s="8">
        <v>75.635565599000003</v>
      </c>
      <c r="F61" s="46" t="str">
        <f t="shared" si="25"/>
        <v>N/A</v>
      </c>
      <c r="G61" s="8">
        <v>75.359507816000004</v>
      </c>
      <c r="H61" s="46" t="str">
        <f t="shared" si="26"/>
        <v>N/A</v>
      </c>
      <c r="I61" s="12">
        <v>5.282</v>
      </c>
      <c r="J61" s="12">
        <v>-0.36499999999999999</v>
      </c>
      <c r="K61" s="37" t="s">
        <v>213</v>
      </c>
      <c r="L61" s="9" t="str">
        <f t="shared" si="4"/>
        <v>N/A</v>
      </c>
    </row>
    <row r="62" spans="1:12" x14ac:dyDescent="0.2">
      <c r="A62" s="2" t="s">
        <v>689</v>
      </c>
      <c r="B62" s="37" t="s">
        <v>213</v>
      </c>
      <c r="C62" s="8">
        <v>48.914112441</v>
      </c>
      <c r="D62" s="46" t="str">
        <f t="shared" si="24"/>
        <v>N/A</v>
      </c>
      <c r="E62" s="8">
        <v>54.282384186999998</v>
      </c>
      <c r="F62" s="46" t="str">
        <f t="shared" si="25"/>
        <v>N/A</v>
      </c>
      <c r="G62" s="8">
        <v>56.083248158000004</v>
      </c>
      <c r="H62" s="46" t="str">
        <f t="shared" si="26"/>
        <v>N/A</v>
      </c>
      <c r="I62" s="12">
        <v>10.97</v>
      </c>
      <c r="J62" s="12">
        <v>3.3180000000000001</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1747</v>
      </c>
      <c r="J63" s="12" t="s">
        <v>1747</v>
      </c>
      <c r="K63" s="37" t="s">
        <v>213</v>
      </c>
      <c r="L63" s="9" t="str">
        <f>IF(J63="Div by 0", "N/A", IF(K63="N/A","N/A", IF(J63&gt;VALUE(MID(K63,1,2)), "No", IF(J63&lt;-1*VALUE(MID(K63,1,2)), "No", "Yes"))))</f>
        <v>N/A</v>
      </c>
    </row>
    <row r="64" spans="1:12" x14ac:dyDescent="0.2">
      <c r="A64" s="3" t="s">
        <v>146</v>
      </c>
      <c r="B64" s="37" t="s">
        <v>213</v>
      </c>
      <c r="C64" s="8">
        <v>0.913315408</v>
      </c>
      <c r="D64" s="46" t="str">
        <f t="shared" si="24"/>
        <v>N/A</v>
      </c>
      <c r="E64" s="8">
        <v>0.77598446679999999</v>
      </c>
      <c r="F64" s="46" t="str">
        <f t="shared" si="25"/>
        <v>N/A</v>
      </c>
      <c r="G64" s="8">
        <v>0.78951458649999995</v>
      </c>
      <c r="H64" s="46" t="str">
        <f t="shared" si="26"/>
        <v>N/A</v>
      </c>
      <c r="I64" s="12">
        <v>-15</v>
      </c>
      <c r="J64" s="12">
        <v>1.744</v>
      </c>
      <c r="K64" s="37" t="s">
        <v>213</v>
      </c>
      <c r="L64" s="9" t="str">
        <f t="shared" si="4"/>
        <v>N/A</v>
      </c>
    </row>
    <row r="65" spans="1:12" x14ac:dyDescent="0.2">
      <c r="A65" s="3" t="s">
        <v>147</v>
      </c>
      <c r="B65" s="37" t="s">
        <v>213</v>
      </c>
      <c r="C65" s="8">
        <v>1.0083002104000001</v>
      </c>
      <c r="D65" s="46" t="str">
        <f t="shared" si="24"/>
        <v>N/A</v>
      </c>
      <c r="E65" s="8">
        <v>0.90339501680000001</v>
      </c>
      <c r="F65" s="46" t="str">
        <f t="shared" si="25"/>
        <v>N/A</v>
      </c>
      <c r="G65" s="8">
        <v>0.8935566855</v>
      </c>
      <c r="H65" s="46" t="str">
        <f t="shared" si="26"/>
        <v>N/A</v>
      </c>
      <c r="I65" s="12">
        <v>-10.4</v>
      </c>
      <c r="J65" s="12">
        <v>-1.0900000000000001</v>
      </c>
      <c r="K65" s="37" t="s">
        <v>213</v>
      </c>
      <c r="L65" s="9" t="str">
        <f t="shared" si="4"/>
        <v>N/A</v>
      </c>
    </row>
    <row r="66" spans="1:12" x14ac:dyDescent="0.2">
      <c r="A66" s="3" t="s">
        <v>148</v>
      </c>
      <c r="B66" s="37" t="s">
        <v>213</v>
      </c>
      <c r="C66" s="8">
        <v>1.0777121813999999</v>
      </c>
      <c r="D66" s="46" t="str">
        <f t="shared" si="24"/>
        <v>N/A</v>
      </c>
      <c r="E66" s="8">
        <v>0.96337285549999996</v>
      </c>
      <c r="F66" s="46" t="str">
        <f t="shared" si="25"/>
        <v>N/A</v>
      </c>
      <c r="G66" s="8">
        <v>0.9611206095</v>
      </c>
      <c r="H66" s="46" t="str">
        <f t="shared" si="26"/>
        <v>N/A</v>
      </c>
      <c r="I66" s="12">
        <v>-10.6</v>
      </c>
      <c r="J66" s="12">
        <v>-0.23400000000000001</v>
      </c>
      <c r="K66" s="37" t="s">
        <v>213</v>
      </c>
      <c r="L66" s="9" t="str">
        <f t="shared" si="4"/>
        <v>N/A</v>
      </c>
    </row>
    <row r="67" spans="1:12" x14ac:dyDescent="0.2">
      <c r="A67" s="2" t="s">
        <v>961</v>
      </c>
      <c r="B67" s="50" t="s">
        <v>213</v>
      </c>
      <c r="C67" s="1">
        <v>951</v>
      </c>
      <c r="D67" s="11" t="str">
        <f>IF($B67="N/A","N/A",IF(C67&gt;10,"No",IF(C67&lt;-10,"No","Yes")))</f>
        <v>N/A</v>
      </c>
      <c r="E67" s="1">
        <v>1033</v>
      </c>
      <c r="F67" s="11" t="str">
        <f>IF($B67="N/A","N/A",IF(E67&gt;10,"No",IF(E67&lt;-10,"No","Yes")))</f>
        <v>N/A</v>
      </c>
      <c r="G67" s="1">
        <v>1111</v>
      </c>
      <c r="H67" s="11" t="str">
        <f>IF($B67="N/A","N/A",IF(G67&gt;10,"No",IF(G67&lt;-10,"No","Yes")))</f>
        <v>N/A</v>
      </c>
      <c r="I67" s="12">
        <v>8.6229999999999993</v>
      </c>
      <c r="J67" s="12">
        <v>7.5510000000000002</v>
      </c>
      <c r="K67" s="37" t="s">
        <v>213</v>
      </c>
      <c r="L67" s="9" t="str">
        <f t="shared" si="4"/>
        <v>N/A</v>
      </c>
    </row>
    <row r="68" spans="1:12" x14ac:dyDescent="0.2">
      <c r="A68" s="3" t="s">
        <v>201</v>
      </c>
      <c r="B68" s="50" t="s">
        <v>217</v>
      </c>
      <c r="C68" s="1">
        <v>0</v>
      </c>
      <c r="D68" s="46" t="str">
        <f t="shared" ref="D68:D69" si="27">IF($B68="N/A","N/A",IF(C68&gt;0,"No",IF(C68&lt;0,"No","Yes")))</f>
        <v>Yes</v>
      </c>
      <c r="E68" s="1">
        <v>0</v>
      </c>
      <c r="F68" s="46" t="str">
        <f t="shared" ref="F68:F69" si="28">IF($B68="N/A","N/A",IF(E68&gt;0,"No",IF(E68&lt;0,"No","Yes")))</f>
        <v>Yes</v>
      </c>
      <c r="G68" s="1">
        <v>11</v>
      </c>
      <c r="H68" s="46" t="str">
        <f t="shared" ref="H68:H69" si="29">IF($B68="N/A","N/A",IF(G68&gt;0,"No",IF(G68&lt;0,"No","Yes")))</f>
        <v>No</v>
      </c>
      <c r="I68" s="12" t="s">
        <v>1747</v>
      </c>
      <c r="J68" s="12" t="s">
        <v>1747</v>
      </c>
      <c r="K68" s="37" t="s">
        <v>213</v>
      </c>
      <c r="L68" s="9" t="str">
        <f t="shared" si="4"/>
        <v>N/A</v>
      </c>
    </row>
    <row r="69" spans="1:12" x14ac:dyDescent="0.2">
      <c r="A69" s="3" t="s">
        <v>202</v>
      </c>
      <c r="B69" s="50" t="s">
        <v>217</v>
      </c>
      <c r="C69" s="1">
        <v>129</v>
      </c>
      <c r="D69" s="46" t="str">
        <f t="shared" si="27"/>
        <v>No</v>
      </c>
      <c r="E69" s="1">
        <v>137</v>
      </c>
      <c r="F69" s="46" t="str">
        <f t="shared" si="28"/>
        <v>No</v>
      </c>
      <c r="G69" s="1">
        <v>177</v>
      </c>
      <c r="H69" s="46" t="str">
        <f t="shared" si="29"/>
        <v>No</v>
      </c>
      <c r="I69" s="12">
        <v>6.202</v>
      </c>
      <c r="J69" s="12">
        <v>29.2</v>
      </c>
      <c r="K69" s="37" t="s">
        <v>213</v>
      </c>
      <c r="L69" s="9" t="str">
        <f t="shared" si="4"/>
        <v>N/A</v>
      </c>
    </row>
    <row r="70" spans="1:12" x14ac:dyDescent="0.2">
      <c r="A70" s="3" t="s">
        <v>203</v>
      </c>
      <c r="B70" s="73" t="s">
        <v>213</v>
      </c>
      <c r="C70" s="13">
        <v>37.209302326</v>
      </c>
      <c r="D70" s="11" t="str">
        <f>IF($B70="N/A","N/A",IF(C70&gt;10,"No",IF(C70&lt;-10,"No","Yes")))</f>
        <v>N/A</v>
      </c>
      <c r="E70" s="13">
        <v>10.948905109</v>
      </c>
      <c r="F70" s="11" t="str">
        <f>IF($B70="N/A","N/A",IF(E70&gt;10,"No",IF(E70&lt;-10,"No","Yes")))</f>
        <v>N/A</v>
      </c>
      <c r="G70" s="13">
        <v>13.559322033999999</v>
      </c>
      <c r="H70" s="11" t="str">
        <f>IF($B70="N/A","N/A",IF(G70&gt;10,"No",IF(G70&lt;-10,"No","Yes")))</f>
        <v>N/A</v>
      </c>
      <c r="I70" s="12">
        <v>-70.599999999999994</v>
      </c>
      <c r="J70" s="12">
        <v>23.84</v>
      </c>
      <c r="K70" s="73" t="s">
        <v>213</v>
      </c>
      <c r="L70" s="9" t="str">
        <f t="shared" si="4"/>
        <v>N/A</v>
      </c>
    </row>
    <row r="71" spans="1:12" x14ac:dyDescent="0.2">
      <c r="A71" s="2" t="s">
        <v>65</v>
      </c>
      <c r="B71" s="50" t="s">
        <v>213</v>
      </c>
      <c r="C71" s="1">
        <v>34249</v>
      </c>
      <c r="D71" s="11" t="str">
        <f>IF($B71="N/A","N/A",IF(C71&gt;10,"No",IF(C71&lt;-10,"No","Yes")))</f>
        <v>N/A</v>
      </c>
      <c r="E71" s="1">
        <v>35438</v>
      </c>
      <c r="F71" s="11" t="str">
        <f>IF($B71="N/A","N/A",IF(E71&gt;10,"No",IF(E71&lt;-10,"No","Yes")))</f>
        <v>N/A</v>
      </c>
      <c r="G71" s="1">
        <v>37453</v>
      </c>
      <c r="H71" s="11" t="str">
        <f>IF($B71="N/A","N/A",IF(G71&gt;10,"No",IF(G71&lt;-10,"No","Yes")))</f>
        <v>N/A</v>
      </c>
      <c r="I71" s="12">
        <v>3.472</v>
      </c>
      <c r="J71" s="12">
        <v>5.6859999999999999</v>
      </c>
      <c r="K71" s="50" t="s">
        <v>740</v>
      </c>
      <c r="L71" s="9" t="str">
        <f t="shared" ref="L71:L103" si="30">IF(J71="Div by 0", "N/A", IF(K71="N/A","N/A", IF(J71&gt;VALUE(MID(K71,1,2)), "No", IF(J71&lt;-1*VALUE(MID(K71,1,2)), "No", "Yes"))))</f>
        <v>Yes</v>
      </c>
    </row>
    <row r="72" spans="1:12" x14ac:dyDescent="0.2">
      <c r="A72" s="4" t="s">
        <v>66</v>
      </c>
      <c r="B72" s="50" t="s">
        <v>213</v>
      </c>
      <c r="C72" s="1">
        <v>30302.84</v>
      </c>
      <c r="D72" s="11" t="str">
        <f>IF($B72="N/A","N/A",IF(C72&gt;10,"No",IF(C72&lt;-10,"No","Yes")))</f>
        <v>N/A</v>
      </c>
      <c r="E72" s="1">
        <v>31603.33</v>
      </c>
      <c r="F72" s="11" t="str">
        <f>IF($B72="N/A","N/A",IF(E72&gt;10,"No",IF(E72&lt;-10,"No","Yes")))</f>
        <v>N/A</v>
      </c>
      <c r="G72" s="1">
        <v>33226.06</v>
      </c>
      <c r="H72" s="11" t="str">
        <f>IF($B72="N/A","N/A",IF(G72&gt;10,"No",IF(G72&lt;-10,"No","Yes")))</f>
        <v>N/A</v>
      </c>
      <c r="I72" s="12">
        <v>4.2919999999999998</v>
      </c>
      <c r="J72" s="12">
        <v>5.1349999999999998</v>
      </c>
      <c r="K72" s="50" t="s">
        <v>741</v>
      </c>
      <c r="L72" s="9" t="str">
        <f t="shared" si="30"/>
        <v>Yes</v>
      </c>
    </row>
    <row r="73" spans="1:12" x14ac:dyDescent="0.2">
      <c r="A73" s="3" t="s">
        <v>67</v>
      </c>
      <c r="B73" s="37" t="s">
        <v>283</v>
      </c>
      <c r="C73" s="8">
        <v>95.016136279999998</v>
      </c>
      <c r="D73" s="46" t="str">
        <f>IF($B73="N/A","N/A",IF(C73&gt;=90,"Yes","No"))</f>
        <v>Yes</v>
      </c>
      <c r="E73" s="8">
        <v>94.827586206999996</v>
      </c>
      <c r="F73" s="46" t="str">
        <f>IF($B73="N/A","N/A",IF(E73&gt;=90,"Yes","No"))</f>
        <v>Yes</v>
      </c>
      <c r="G73" s="8">
        <v>94.257575758000002</v>
      </c>
      <c r="H73" s="46" t="str">
        <f>IF($B73="N/A","N/A",IF(G73&gt;=90,"Yes","No"))</f>
        <v>Yes</v>
      </c>
      <c r="I73" s="12">
        <v>-0.19800000000000001</v>
      </c>
      <c r="J73" s="12">
        <v>-0.60099999999999998</v>
      </c>
      <c r="K73" s="47" t="s">
        <v>740</v>
      </c>
      <c r="L73" s="9" t="str">
        <f t="shared" si="30"/>
        <v>Yes</v>
      </c>
    </row>
    <row r="74" spans="1:12" x14ac:dyDescent="0.2">
      <c r="A74" s="2" t="s">
        <v>962</v>
      </c>
      <c r="B74" s="37" t="s">
        <v>283</v>
      </c>
      <c r="C74" s="8">
        <v>95.431088735000003</v>
      </c>
      <c r="D74" s="46" t="str">
        <f>IF($B74="N/A","N/A",IF(C74&gt;=90,"Yes","No"))</f>
        <v>Yes</v>
      </c>
      <c r="E74" s="8">
        <v>95.261269435000003</v>
      </c>
      <c r="F74" s="46" t="str">
        <f>IF($B74="N/A","N/A",IF(E74&gt;=90,"Yes","No"))</f>
        <v>Yes</v>
      </c>
      <c r="G74" s="8">
        <v>94.701700639999999</v>
      </c>
      <c r="H74" s="46" t="str">
        <f>IF($B74="N/A","N/A",IF(G74&gt;=90,"Yes","No"))</f>
        <v>Yes</v>
      </c>
      <c r="I74" s="12">
        <v>-0.17799999999999999</v>
      </c>
      <c r="J74" s="12">
        <v>-0.58699999999999997</v>
      </c>
      <c r="K74" s="47" t="s">
        <v>740</v>
      </c>
      <c r="L74" s="9" t="str">
        <f t="shared" si="30"/>
        <v>Yes</v>
      </c>
    </row>
    <row r="75" spans="1:12" x14ac:dyDescent="0.2">
      <c r="A75" s="6" t="s">
        <v>963</v>
      </c>
      <c r="B75" s="50" t="s">
        <v>284</v>
      </c>
      <c r="C75" s="13">
        <v>40.574088441000001</v>
      </c>
      <c r="D75" s="46" t="str">
        <f>IF($B75="N/A","N/A",IF(C75&gt;55,"No",IF(C75&lt;30,"No","Yes")))</f>
        <v>Yes</v>
      </c>
      <c r="E75" s="13">
        <v>41.250933400000001</v>
      </c>
      <c r="F75" s="46" t="str">
        <f>IF($B75="N/A","N/A",IF(E75&gt;55,"No",IF(E75&lt;30,"No","Yes")))</f>
        <v>Yes</v>
      </c>
      <c r="G75" s="13">
        <v>42.360472639000001</v>
      </c>
      <c r="H75" s="46" t="str">
        <f>IF($B75="N/A","N/A",IF(G75&gt;55,"No",IF(G75&lt;30,"No","Yes")))</f>
        <v>Yes</v>
      </c>
      <c r="I75" s="12">
        <v>1.6679999999999999</v>
      </c>
      <c r="J75" s="12">
        <v>2.69</v>
      </c>
      <c r="K75" s="50" t="s">
        <v>740</v>
      </c>
      <c r="L75" s="9" t="str">
        <f t="shared" si="30"/>
        <v>Yes</v>
      </c>
    </row>
    <row r="76" spans="1:12" ht="25.5" x14ac:dyDescent="0.2">
      <c r="A76" s="2" t="s">
        <v>964</v>
      </c>
      <c r="B76" s="50" t="s">
        <v>278</v>
      </c>
      <c r="C76" s="13">
        <v>1.0014890945999999</v>
      </c>
      <c r="D76" s="46" t="str">
        <f>IF($B76="N/A","N/A",IF(C76&gt;=5,"No",IF(C76&lt;0,"No","Yes")))</f>
        <v>Yes</v>
      </c>
      <c r="E76" s="13">
        <v>1.2895761612000001</v>
      </c>
      <c r="F76" s="46" t="str">
        <f>IF($B76="N/A","N/A",IF(E76&gt;=5,"No",IF(E76&lt;0,"No","Yes")))</f>
        <v>Yes</v>
      </c>
      <c r="G76" s="13">
        <v>1.383066777</v>
      </c>
      <c r="H76" s="46" t="str">
        <f>IF($B76="N/A","N/A",IF(G76&gt;=5,"No",IF(G76&lt;0,"No","Yes")))</f>
        <v>Yes</v>
      </c>
      <c r="I76" s="12">
        <v>28.77</v>
      </c>
      <c r="J76" s="12">
        <v>7.25</v>
      </c>
      <c r="K76" s="50" t="s">
        <v>213</v>
      </c>
      <c r="L76" s="9" t="str">
        <f t="shared" si="30"/>
        <v>N/A</v>
      </c>
    </row>
    <row r="77" spans="1:12" ht="25.5" x14ac:dyDescent="0.2">
      <c r="A77" s="2" t="s">
        <v>965</v>
      </c>
      <c r="B77" s="50" t="s">
        <v>213</v>
      </c>
      <c r="C77" s="13">
        <v>0.3678939531</v>
      </c>
      <c r="D77" s="50" t="s">
        <v>213</v>
      </c>
      <c r="E77" s="13">
        <v>0.40634347310000002</v>
      </c>
      <c r="F77" s="50" t="s">
        <v>213</v>
      </c>
      <c r="G77" s="13">
        <v>0.44589218489999999</v>
      </c>
      <c r="H77" s="50" t="s">
        <v>213</v>
      </c>
      <c r="I77" s="12">
        <v>10.45</v>
      </c>
      <c r="J77" s="12">
        <v>9.7330000000000005</v>
      </c>
      <c r="K77" s="50" t="s">
        <v>213</v>
      </c>
      <c r="L77" s="9" t="str">
        <f t="shared" si="30"/>
        <v>N/A</v>
      </c>
    </row>
    <row r="78" spans="1:12" ht="25.5" x14ac:dyDescent="0.2">
      <c r="A78" s="2" t="s">
        <v>966</v>
      </c>
      <c r="B78" s="50" t="s">
        <v>213</v>
      </c>
      <c r="C78" s="13">
        <v>80.320593302000006</v>
      </c>
      <c r="D78" s="50" t="s">
        <v>213</v>
      </c>
      <c r="E78" s="13">
        <v>79.375246910000001</v>
      </c>
      <c r="F78" s="50" t="s">
        <v>213</v>
      </c>
      <c r="G78" s="13">
        <v>80.233893146</v>
      </c>
      <c r="H78" s="50" t="s">
        <v>213</v>
      </c>
      <c r="I78" s="12">
        <v>-1.18</v>
      </c>
      <c r="J78" s="12">
        <v>1.0820000000000001</v>
      </c>
      <c r="K78" s="50" t="s">
        <v>213</v>
      </c>
      <c r="L78" s="9" t="str">
        <f t="shared" si="30"/>
        <v>N/A</v>
      </c>
    </row>
    <row r="79" spans="1:12" ht="25.5" x14ac:dyDescent="0.2">
      <c r="A79" s="2" t="s">
        <v>967</v>
      </c>
      <c r="B79" s="50" t="s">
        <v>213</v>
      </c>
      <c r="C79" s="13">
        <v>7.0921778737999999</v>
      </c>
      <c r="D79" s="50" t="s">
        <v>213</v>
      </c>
      <c r="E79" s="13">
        <v>7.4242338732000004</v>
      </c>
      <c r="F79" s="50" t="s">
        <v>213</v>
      </c>
      <c r="G79" s="13">
        <v>8.0874696285999992</v>
      </c>
      <c r="H79" s="50" t="s">
        <v>213</v>
      </c>
      <c r="I79" s="12">
        <v>4.6820000000000004</v>
      </c>
      <c r="J79" s="12">
        <v>8.9329999999999998</v>
      </c>
      <c r="K79" s="50" t="s">
        <v>213</v>
      </c>
      <c r="L79" s="9" t="str">
        <f t="shared" si="30"/>
        <v>N/A</v>
      </c>
    </row>
    <row r="80" spans="1:12" ht="25.5" x14ac:dyDescent="0.2">
      <c r="A80" s="2" t="s">
        <v>968</v>
      </c>
      <c r="B80" s="50" t="s">
        <v>213</v>
      </c>
      <c r="C80" s="13">
        <v>2.7767234080000001</v>
      </c>
      <c r="D80" s="50" t="s">
        <v>213</v>
      </c>
      <c r="E80" s="13">
        <v>2.8444043118</v>
      </c>
      <c r="F80" s="50" t="s">
        <v>213</v>
      </c>
      <c r="G80" s="13">
        <v>2.3068913038000001</v>
      </c>
      <c r="H80" s="50" t="s">
        <v>213</v>
      </c>
      <c r="I80" s="12">
        <v>2.4369999999999998</v>
      </c>
      <c r="J80" s="12">
        <v>-18.899999999999999</v>
      </c>
      <c r="K80" s="50" t="s">
        <v>213</v>
      </c>
      <c r="L80" s="9" t="str">
        <f t="shared" si="30"/>
        <v>N/A</v>
      </c>
    </row>
    <row r="81" spans="1:12" ht="25.5" x14ac:dyDescent="0.2">
      <c r="A81" s="2" t="s">
        <v>969</v>
      </c>
      <c r="B81" s="50" t="s">
        <v>213</v>
      </c>
      <c r="C81" s="13">
        <v>0</v>
      </c>
      <c r="D81" s="50" t="s">
        <v>213</v>
      </c>
      <c r="E81" s="13">
        <v>0</v>
      </c>
      <c r="F81" s="50" t="s">
        <v>213</v>
      </c>
      <c r="G81" s="13">
        <v>0</v>
      </c>
      <c r="H81" s="50" t="s">
        <v>213</v>
      </c>
      <c r="I81" s="12" t="s">
        <v>1747</v>
      </c>
      <c r="J81" s="12" t="s">
        <v>1747</v>
      </c>
      <c r="K81" s="50" t="s">
        <v>213</v>
      </c>
      <c r="L81" s="9" t="str">
        <f t="shared" si="30"/>
        <v>N/A</v>
      </c>
    </row>
    <row r="82" spans="1:12" x14ac:dyDescent="0.2">
      <c r="A82" s="2" t="s">
        <v>970</v>
      </c>
      <c r="B82" s="50" t="s">
        <v>213</v>
      </c>
      <c r="C82" s="13">
        <v>2.8555578265000001</v>
      </c>
      <c r="D82" s="50" t="s">
        <v>213</v>
      </c>
      <c r="E82" s="13">
        <v>3.1181217902</v>
      </c>
      <c r="F82" s="50" t="s">
        <v>213</v>
      </c>
      <c r="G82" s="13">
        <v>3.2120257389</v>
      </c>
      <c r="H82" s="50" t="s">
        <v>213</v>
      </c>
      <c r="I82" s="12">
        <v>9.1950000000000003</v>
      </c>
      <c r="J82" s="12">
        <v>3.012</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5.5855645420000002</v>
      </c>
      <c r="D84" s="50" t="s">
        <v>213</v>
      </c>
      <c r="E84" s="13">
        <v>5.5420734804</v>
      </c>
      <c r="F84" s="50" t="s">
        <v>213</v>
      </c>
      <c r="G84" s="13">
        <v>4.3307612207000004</v>
      </c>
      <c r="H84" s="50" t="s">
        <v>213</v>
      </c>
      <c r="I84" s="12">
        <v>-0.77900000000000003</v>
      </c>
      <c r="J84" s="12">
        <v>-21.9</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89.684370346999998</v>
      </c>
      <c r="D87" s="50" t="s">
        <v>213</v>
      </c>
      <c r="E87" s="13">
        <v>89.051300862999994</v>
      </c>
      <c r="F87" s="50" t="s">
        <v>213</v>
      </c>
      <c r="G87" s="13">
        <v>88.254612448000003</v>
      </c>
      <c r="H87" s="50" t="s">
        <v>213</v>
      </c>
      <c r="I87" s="12">
        <v>-0.70599999999999996</v>
      </c>
      <c r="J87" s="12">
        <v>-0.89500000000000002</v>
      </c>
      <c r="K87" s="50" t="s">
        <v>213</v>
      </c>
      <c r="L87" s="9" t="str">
        <f t="shared" si="30"/>
        <v>N/A</v>
      </c>
    </row>
    <row r="88" spans="1:12" x14ac:dyDescent="0.2">
      <c r="A88" s="2" t="s">
        <v>976</v>
      </c>
      <c r="B88" s="50" t="s">
        <v>213</v>
      </c>
      <c r="C88" s="13">
        <v>10.315629653</v>
      </c>
      <c r="D88" s="50" t="s">
        <v>213</v>
      </c>
      <c r="E88" s="13">
        <v>10.948699137</v>
      </c>
      <c r="F88" s="50" t="s">
        <v>213</v>
      </c>
      <c r="G88" s="13">
        <v>11.745387552</v>
      </c>
      <c r="H88" s="50" t="s">
        <v>213</v>
      </c>
      <c r="I88" s="12">
        <v>6.1369999999999996</v>
      </c>
      <c r="J88" s="12">
        <v>7.2770000000000001</v>
      </c>
      <c r="K88" s="50" t="s">
        <v>213</v>
      </c>
      <c r="L88" s="9" t="str">
        <f t="shared" si="30"/>
        <v>N/A</v>
      </c>
    </row>
    <row r="89" spans="1:12" x14ac:dyDescent="0.2">
      <c r="A89" s="6" t="s">
        <v>68</v>
      </c>
      <c r="B89" s="50" t="s">
        <v>213</v>
      </c>
      <c r="C89" s="1">
        <v>316</v>
      </c>
      <c r="D89" s="11" t="str">
        <f>IF($B89="N/A","N/A",IF(C89&gt;10,"No",IF(C89&lt;-10,"No","Yes")))</f>
        <v>N/A</v>
      </c>
      <c r="E89" s="1">
        <v>276</v>
      </c>
      <c r="F89" s="11" t="str">
        <f>IF($B89="N/A","N/A",IF(E89&gt;10,"No",IF(E89&lt;-10,"No","Yes")))</f>
        <v>N/A</v>
      </c>
      <c r="G89" s="1">
        <v>327</v>
      </c>
      <c r="H89" s="11" t="str">
        <f>IF($B89="N/A","N/A",IF(G89&gt;10,"No",IF(G89&lt;-10,"No","Yes")))</f>
        <v>N/A</v>
      </c>
      <c r="I89" s="12">
        <v>-12.7</v>
      </c>
      <c r="J89" s="12">
        <v>18.48</v>
      </c>
      <c r="K89" s="50" t="s">
        <v>740</v>
      </c>
      <c r="L89" s="9" t="str">
        <f t="shared" si="30"/>
        <v>No</v>
      </c>
    </row>
    <row r="90" spans="1:12" x14ac:dyDescent="0.2">
      <c r="A90" s="2" t="s">
        <v>109</v>
      </c>
      <c r="B90" s="50" t="s">
        <v>213</v>
      </c>
      <c r="C90" s="13">
        <v>0</v>
      </c>
      <c r="D90" s="46" t="str">
        <f>IF($B90="N/A","N/A",IF(C90&gt;10,"No",IF(C90&lt;-10,"No","Yes")))</f>
        <v>N/A</v>
      </c>
      <c r="E90" s="13">
        <v>0</v>
      </c>
      <c r="F90" s="46" t="str">
        <f>IF($B90="N/A","N/A",IF(E90&gt;10,"No",IF(E90&lt;-10,"No","Yes")))</f>
        <v>N/A</v>
      </c>
      <c r="G90" s="13">
        <v>0</v>
      </c>
      <c r="H90" s="46" t="str">
        <f>IF($B90="N/A","N/A",IF(G90&gt;10,"No",IF(G90&lt;-10,"No","Yes")))</f>
        <v>N/A</v>
      </c>
      <c r="I90" s="12" t="s">
        <v>1747</v>
      </c>
      <c r="J90" s="12" t="s">
        <v>1747</v>
      </c>
      <c r="K90" s="50" t="s">
        <v>740</v>
      </c>
      <c r="L90" s="9" t="str">
        <f t="shared" si="30"/>
        <v>N/A</v>
      </c>
    </row>
    <row r="91" spans="1:12" x14ac:dyDescent="0.2">
      <c r="A91" s="2" t="s">
        <v>110</v>
      </c>
      <c r="B91" s="50" t="s">
        <v>213</v>
      </c>
      <c r="C91" s="13">
        <v>6.3291139240999996</v>
      </c>
      <c r="D91" s="46" t="str">
        <f>IF($B91="N/A","N/A",IF(C91&gt;10,"No",IF(C91&lt;-10,"No","Yes")))</f>
        <v>N/A</v>
      </c>
      <c r="E91" s="13">
        <v>2.1739130434999998</v>
      </c>
      <c r="F91" s="46" t="str">
        <f>IF($B91="N/A","N/A",IF(E91&gt;10,"No",IF(E91&lt;-10,"No","Yes")))</f>
        <v>N/A</v>
      </c>
      <c r="G91" s="13">
        <v>6.7278287462000002</v>
      </c>
      <c r="H91" s="46" t="str">
        <f>IF($B91="N/A","N/A",IF(G91&gt;10,"No",IF(G91&lt;-10,"No","Yes")))</f>
        <v>N/A</v>
      </c>
      <c r="I91" s="12">
        <v>-65.7</v>
      </c>
      <c r="J91" s="12">
        <v>209.5</v>
      </c>
      <c r="K91" s="50" t="s">
        <v>740</v>
      </c>
      <c r="L91" s="9" t="str">
        <f t="shared" si="30"/>
        <v>No</v>
      </c>
    </row>
    <row r="92" spans="1:12" x14ac:dyDescent="0.2">
      <c r="A92" s="4" t="s">
        <v>7</v>
      </c>
      <c r="B92" s="50" t="s">
        <v>213</v>
      </c>
      <c r="C92" s="13">
        <v>0.1722678034</v>
      </c>
      <c r="D92" s="11" t="str">
        <f>IF($B92="N/A","N/A",IF(C92&gt;10,"No",IF(C92&lt;-10,"No","Yes")))</f>
        <v>N/A</v>
      </c>
      <c r="E92" s="13">
        <v>0.14955697270000001</v>
      </c>
      <c r="F92" s="11" t="str">
        <f>IF($B92="N/A","N/A",IF(E92&gt;10,"No",IF(E92&lt;-10,"No","Yes")))</f>
        <v>N/A</v>
      </c>
      <c r="G92" s="13">
        <v>0.16554081109999999</v>
      </c>
      <c r="H92" s="11" t="str">
        <f>IF($B92="N/A","N/A",IF(G92&gt;10,"No",IF(G92&lt;-10,"No","Yes")))</f>
        <v>N/A</v>
      </c>
      <c r="I92" s="12">
        <v>-13.2</v>
      </c>
      <c r="J92" s="12">
        <v>10.69</v>
      </c>
      <c r="K92" s="50" t="s">
        <v>741</v>
      </c>
      <c r="L92" s="9" t="str">
        <f t="shared" si="30"/>
        <v>Yes</v>
      </c>
    </row>
    <row r="93" spans="1:12" x14ac:dyDescent="0.2">
      <c r="A93" s="4" t="s">
        <v>180</v>
      </c>
      <c r="B93" s="50" t="s">
        <v>213</v>
      </c>
      <c r="C93" s="13">
        <v>58.944786708999999</v>
      </c>
      <c r="D93" s="11" t="str">
        <f t="shared" ref="D93:D94" si="31">IF($B93="N/A","N/A",IF(C93&gt;10,"No",IF(C93&lt;-10,"No","Yes")))</f>
        <v>N/A</v>
      </c>
      <c r="E93" s="13">
        <v>58.634798803999999</v>
      </c>
      <c r="F93" s="11" t="str">
        <f t="shared" ref="F93:F94" si="32">IF($B93="N/A","N/A",IF(E93&gt;10,"No",IF(E93&lt;-10,"No","Yes")))</f>
        <v>N/A</v>
      </c>
      <c r="G93" s="13">
        <v>58.425226283999997</v>
      </c>
      <c r="H93" s="11" t="str">
        <f t="shared" ref="H93:H94" si="33">IF($B93="N/A","N/A",IF(G93&gt;10,"No",IF(G93&lt;-10,"No","Yes")))</f>
        <v>N/A</v>
      </c>
      <c r="I93" s="12">
        <v>-0.52600000000000002</v>
      </c>
      <c r="J93" s="12">
        <v>-0.35699999999999998</v>
      </c>
      <c r="K93" s="50" t="s">
        <v>740</v>
      </c>
      <c r="L93" s="9" t="str">
        <f>IF(J93="Div by 0", "N/A", IF(OR(J93="N/A",K93="N/A"),"N/A", IF(J93&gt;VALUE(MID(K93,1,2)), "No", IF(J93&lt;-1*VALUE(MID(K93,1,2)), "No", "Yes"))))</f>
        <v>Yes</v>
      </c>
    </row>
    <row r="94" spans="1:12" x14ac:dyDescent="0.2">
      <c r="A94" s="4" t="s">
        <v>181</v>
      </c>
      <c r="B94" s="50" t="s">
        <v>213</v>
      </c>
      <c r="C94" s="13">
        <v>41.055213291000001</v>
      </c>
      <c r="D94" s="11" t="str">
        <f t="shared" si="31"/>
        <v>N/A</v>
      </c>
      <c r="E94" s="13">
        <v>41.365201196000001</v>
      </c>
      <c r="F94" s="11" t="str">
        <f t="shared" si="32"/>
        <v>N/A</v>
      </c>
      <c r="G94" s="13">
        <v>41.574773716000003</v>
      </c>
      <c r="H94" s="11" t="str">
        <f t="shared" si="33"/>
        <v>N/A</v>
      </c>
      <c r="I94" s="12">
        <v>0.75509999999999999</v>
      </c>
      <c r="J94" s="12">
        <v>0.50660000000000005</v>
      </c>
      <c r="K94" s="50" t="s">
        <v>740</v>
      </c>
      <c r="L94" s="9" t="str">
        <f>IF(J94="Div by 0", "N/A", IF(OR(J94="N/A",K94="N/A"),"N/A", IF(J94&gt;VALUE(MID(K94,1,2)), "No", IF(J94&lt;-1*VALUE(MID(K94,1,2)), "No", "Yes"))))</f>
        <v>Yes</v>
      </c>
    </row>
    <row r="95" spans="1:12" x14ac:dyDescent="0.2">
      <c r="A95" s="2" t="s">
        <v>8</v>
      </c>
      <c r="B95" s="50" t="s">
        <v>285</v>
      </c>
      <c r="C95" s="13">
        <v>6.2892347221999998</v>
      </c>
      <c r="D95" s="46" t="str">
        <f>IF($B95="N/A","N/A",IF(C95&gt;10,"No",IF(C95&lt;5,"No","Yes")))</f>
        <v>Yes</v>
      </c>
      <c r="E95" s="13">
        <v>5.6521248376999997</v>
      </c>
      <c r="F95" s="46" t="str">
        <f>IF($B95="N/A","N/A",IF(E95&gt;10,"No",IF(E95&lt;5,"No","Yes")))</f>
        <v>Yes</v>
      </c>
      <c r="G95" s="13">
        <v>5.6791178276999998</v>
      </c>
      <c r="H95" s="46" t="str">
        <f t="shared" ref="H95:H98" si="34">IF($B95="N/A","N/A",IF(G95&gt;10,"No",IF(G95&lt;5,"No","Yes")))</f>
        <v>Yes</v>
      </c>
      <c r="I95" s="12">
        <v>-10.1</v>
      </c>
      <c r="J95" s="12">
        <v>0.47760000000000002</v>
      </c>
      <c r="K95" s="50" t="s">
        <v>741</v>
      </c>
      <c r="L95" s="9" t="str">
        <f t="shared" si="30"/>
        <v>Yes</v>
      </c>
    </row>
    <row r="96" spans="1:12" x14ac:dyDescent="0.2">
      <c r="A96" s="2" t="s">
        <v>149</v>
      </c>
      <c r="B96" s="50" t="s">
        <v>285</v>
      </c>
      <c r="C96" s="13">
        <v>5.4658530175999998</v>
      </c>
      <c r="D96" s="46" t="str">
        <f>IF($B96="N/A","N/A",IF(C96&gt;10,"No",IF(C96&lt;5,"No","Yes")))</f>
        <v>Yes</v>
      </c>
      <c r="E96" s="13">
        <v>4.7773576386999999</v>
      </c>
      <c r="F96" s="46" t="str">
        <f t="shared" ref="F96:F98" si="35">IF($B96="N/A","N/A",IF(E96&gt;10,"No",IF(E96&lt;5,"No","Yes")))</f>
        <v>No</v>
      </c>
      <c r="G96" s="13">
        <v>4.8620938242999996</v>
      </c>
      <c r="H96" s="46" t="str">
        <f t="shared" si="34"/>
        <v>No</v>
      </c>
      <c r="I96" s="12">
        <v>-12.6</v>
      </c>
      <c r="J96" s="12">
        <v>1.774</v>
      </c>
      <c r="K96" s="50" t="s">
        <v>741</v>
      </c>
      <c r="L96" s="9" t="str">
        <f t="shared" si="30"/>
        <v>Yes</v>
      </c>
    </row>
    <row r="97" spans="1:12" x14ac:dyDescent="0.2">
      <c r="A97" s="2" t="s">
        <v>150</v>
      </c>
      <c r="B97" s="50" t="s">
        <v>285</v>
      </c>
      <c r="C97" s="13">
        <v>6.0498116732999998</v>
      </c>
      <c r="D97" s="46" t="str">
        <f>IF($B97="N/A","N/A",IF(C97&gt;10,"No",IF(C97&lt;5,"No","Yes")))</f>
        <v>Yes</v>
      </c>
      <c r="E97" s="13">
        <v>5.4292002935000001</v>
      </c>
      <c r="F97" s="46" t="str">
        <f t="shared" si="35"/>
        <v>Yes</v>
      </c>
      <c r="G97" s="13">
        <v>5.4548367287000001</v>
      </c>
      <c r="H97" s="46" t="str">
        <f t="shared" si="34"/>
        <v>Yes</v>
      </c>
      <c r="I97" s="12">
        <v>-10.3</v>
      </c>
      <c r="J97" s="12">
        <v>0.47220000000000001</v>
      </c>
      <c r="K97" s="50" t="s">
        <v>741</v>
      </c>
      <c r="L97" s="9" t="str">
        <f t="shared" si="30"/>
        <v>Yes</v>
      </c>
    </row>
    <row r="98" spans="1:12" x14ac:dyDescent="0.2">
      <c r="A98" s="2" t="s">
        <v>151</v>
      </c>
      <c r="B98" s="50" t="s">
        <v>285</v>
      </c>
      <c r="C98" s="13">
        <v>6.3184326549999996</v>
      </c>
      <c r="D98" s="46" t="str">
        <f>IF($B98="N/A","N/A",IF(C98&gt;10,"No",IF(C98&lt;5,"No","Yes")))</f>
        <v>Yes</v>
      </c>
      <c r="E98" s="13">
        <v>5.6803431345000002</v>
      </c>
      <c r="F98" s="46" t="str">
        <f t="shared" si="35"/>
        <v>Yes</v>
      </c>
      <c r="G98" s="13">
        <v>5.7164980107999996</v>
      </c>
      <c r="H98" s="46" t="str">
        <f t="shared" si="34"/>
        <v>Yes</v>
      </c>
      <c r="I98" s="12">
        <v>-10.1</v>
      </c>
      <c r="J98" s="12">
        <v>0.63649999999999995</v>
      </c>
      <c r="K98" s="50" t="s">
        <v>741</v>
      </c>
      <c r="L98" s="9" t="str">
        <f t="shared" si="30"/>
        <v>Yes</v>
      </c>
    </row>
    <row r="99" spans="1:12" x14ac:dyDescent="0.2">
      <c r="A99" s="2" t="s">
        <v>977</v>
      </c>
      <c r="B99" s="50" t="s">
        <v>213</v>
      </c>
      <c r="C99" s="1">
        <v>457</v>
      </c>
      <c r="D99" s="11" t="str">
        <f t="shared" ref="D99:D110" si="36">IF($B99="N/A","N/A",IF(C99&gt;10,"No",IF(C99&lt;-10,"No","Yes")))</f>
        <v>N/A</v>
      </c>
      <c r="E99" s="1">
        <v>476</v>
      </c>
      <c r="F99" s="11" t="str">
        <f t="shared" ref="F99:F110" si="37">IF($B99="N/A","N/A",IF(E99&gt;10,"No",IF(E99&lt;-10,"No","Yes")))</f>
        <v>N/A</v>
      </c>
      <c r="G99" s="1">
        <v>476</v>
      </c>
      <c r="H99" s="11" t="str">
        <f t="shared" ref="H99:H110" si="38">IF($B99="N/A","N/A",IF(G99&gt;10,"No",IF(G99&lt;-10,"No","Yes")))</f>
        <v>N/A</v>
      </c>
      <c r="I99" s="12">
        <v>4.1580000000000004</v>
      </c>
      <c r="J99" s="12">
        <v>0</v>
      </c>
      <c r="K99" s="47" t="s">
        <v>740</v>
      </c>
      <c r="L99" s="9" t="str">
        <f t="shared" si="30"/>
        <v>Yes</v>
      </c>
    </row>
    <row r="100" spans="1:12" x14ac:dyDescent="0.2">
      <c r="A100" s="2" t="s">
        <v>978</v>
      </c>
      <c r="B100" s="50" t="s">
        <v>213</v>
      </c>
      <c r="C100" s="1">
        <v>96</v>
      </c>
      <c r="D100" s="11" t="str">
        <f t="shared" si="36"/>
        <v>N/A</v>
      </c>
      <c r="E100" s="1">
        <v>100</v>
      </c>
      <c r="F100" s="11" t="str">
        <f t="shared" si="37"/>
        <v>N/A</v>
      </c>
      <c r="G100" s="1">
        <v>105</v>
      </c>
      <c r="H100" s="11" t="str">
        <f t="shared" si="38"/>
        <v>N/A</v>
      </c>
      <c r="I100" s="12">
        <v>4.1669999999999998</v>
      </c>
      <c r="J100" s="12">
        <v>5</v>
      </c>
      <c r="K100" s="47" t="s">
        <v>740</v>
      </c>
      <c r="L100" s="9" t="str">
        <f t="shared" si="30"/>
        <v>Yes</v>
      </c>
    </row>
    <row r="101" spans="1:12" x14ac:dyDescent="0.2">
      <c r="A101" s="2" t="s">
        <v>1</v>
      </c>
      <c r="B101" s="50" t="s">
        <v>213</v>
      </c>
      <c r="C101" s="13">
        <v>91.585155771000004</v>
      </c>
      <c r="D101" s="11" t="str">
        <f t="shared" si="36"/>
        <v>N/A</v>
      </c>
      <c r="E101" s="13">
        <v>91.015294316999999</v>
      </c>
      <c r="F101" s="11" t="str">
        <f t="shared" si="37"/>
        <v>N/A</v>
      </c>
      <c r="G101" s="13">
        <v>83.459268949999995</v>
      </c>
      <c r="H101" s="11" t="str">
        <f t="shared" si="38"/>
        <v>N/A</v>
      </c>
      <c r="I101" s="12">
        <v>-0.622</v>
      </c>
      <c r="J101" s="12">
        <v>-8.3000000000000007</v>
      </c>
      <c r="K101" s="50" t="s">
        <v>741</v>
      </c>
      <c r="L101" s="9" t="str">
        <f t="shared" si="30"/>
        <v>Yes</v>
      </c>
    </row>
    <row r="102" spans="1:12" x14ac:dyDescent="0.2">
      <c r="A102" s="2" t="s">
        <v>69</v>
      </c>
      <c r="B102" s="50" t="s">
        <v>213</v>
      </c>
      <c r="C102" s="13">
        <v>99.738578760999999</v>
      </c>
      <c r="D102" s="11" t="str">
        <f t="shared" si="36"/>
        <v>N/A</v>
      </c>
      <c r="E102" s="13">
        <v>99.702362497999999</v>
      </c>
      <c r="F102" s="11" t="str">
        <f t="shared" si="37"/>
        <v>N/A</v>
      </c>
      <c r="G102" s="13">
        <v>99.136221126999999</v>
      </c>
      <c r="H102" s="11" t="str">
        <f t="shared" si="38"/>
        <v>N/A</v>
      </c>
      <c r="I102" s="12">
        <v>-3.5999999999999997E-2</v>
      </c>
      <c r="J102" s="12">
        <v>-0.56799999999999995</v>
      </c>
      <c r="K102" s="50" t="s">
        <v>741</v>
      </c>
      <c r="L102" s="9" t="str">
        <f t="shared" si="30"/>
        <v>Yes</v>
      </c>
    </row>
    <row r="103" spans="1:12" x14ac:dyDescent="0.2">
      <c r="A103" s="4" t="s">
        <v>70</v>
      </c>
      <c r="B103" s="50" t="s">
        <v>213</v>
      </c>
      <c r="C103" s="1">
        <v>32383</v>
      </c>
      <c r="D103" s="11" t="str">
        <f t="shared" si="36"/>
        <v>N/A</v>
      </c>
      <c r="E103" s="1">
        <v>33508</v>
      </c>
      <c r="F103" s="11" t="str">
        <f t="shared" si="37"/>
        <v>N/A</v>
      </c>
      <c r="G103" s="1">
        <v>35261</v>
      </c>
      <c r="H103" s="11" t="str">
        <f t="shared" si="38"/>
        <v>N/A</v>
      </c>
      <c r="I103" s="12">
        <v>3.4740000000000002</v>
      </c>
      <c r="J103" s="12">
        <v>5.2320000000000002</v>
      </c>
      <c r="K103" s="50" t="s">
        <v>740</v>
      </c>
      <c r="L103" s="9" t="str">
        <f t="shared" si="30"/>
        <v>Yes</v>
      </c>
    </row>
    <row r="104" spans="1:12" x14ac:dyDescent="0.2">
      <c r="A104" s="2" t="s">
        <v>692</v>
      </c>
      <c r="B104" s="50" t="s">
        <v>213</v>
      </c>
      <c r="C104" s="13">
        <v>2.0628107340000001</v>
      </c>
      <c r="D104" s="11" t="str">
        <f t="shared" si="36"/>
        <v>N/A</v>
      </c>
      <c r="E104" s="13">
        <v>1.9129760057</v>
      </c>
      <c r="F104" s="11" t="str">
        <f t="shared" si="37"/>
        <v>N/A</v>
      </c>
      <c r="G104" s="13">
        <v>2.2064036753999998</v>
      </c>
      <c r="H104" s="11" t="str">
        <f t="shared" si="38"/>
        <v>N/A</v>
      </c>
      <c r="I104" s="12">
        <v>-7.26</v>
      </c>
      <c r="J104" s="12">
        <v>15.34</v>
      </c>
      <c r="K104" s="50" t="s">
        <v>741</v>
      </c>
      <c r="L104" s="9" t="str">
        <f t="shared" ref="L104:L110" si="39">IF(J104="Div by 0", "N/A", IF(K104="N/A","N/A", IF(J104&gt;VALUE(MID(K104,1,2)), "No", IF(J104&lt;-1*VALUE(MID(K104,1,2)), "No", "Yes"))))</f>
        <v>No</v>
      </c>
    </row>
    <row r="105" spans="1:12" x14ac:dyDescent="0.2">
      <c r="A105" s="2" t="s">
        <v>691</v>
      </c>
      <c r="B105" s="50" t="s">
        <v>213</v>
      </c>
      <c r="C105" s="13">
        <v>0.53114288359999995</v>
      </c>
      <c r="D105" s="11" t="str">
        <f t="shared" si="36"/>
        <v>N/A</v>
      </c>
      <c r="E105" s="13">
        <v>0.4416855676</v>
      </c>
      <c r="F105" s="11" t="str">
        <f t="shared" si="37"/>
        <v>N/A</v>
      </c>
      <c r="G105" s="13">
        <v>0.4140551885</v>
      </c>
      <c r="H105" s="11" t="str">
        <f t="shared" si="38"/>
        <v>N/A</v>
      </c>
      <c r="I105" s="12">
        <v>-16.8</v>
      </c>
      <c r="J105" s="12">
        <v>-6.26</v>
      </c>
      <c r="K105" s="50" t="s">
        <v>741</v>
      </c>
      <c r="L105" s="9" t="str">
        <f t="shared" si="39"/>
        <v>Yes</v>
      </c>
    </row>
    <row r="106" spans="1:12" x14ac:dyDescent="0.2">
      <c r="A106" s="2" t="s">
        <v>690</v>
      </c>
      <c r="B106" s="50" t="s">
        <v>213</v>
      </c>
      <c r="C106" s="13">
        <v>97.406046382</v>
      </c>
      <c r="D106" s="11" t="str">
        <f t="shared" si="36"/>
        <v>N/A</v>
      </c>
      <c r="E106" s="13">
        <v>97.645338426999999</v>
      </c>
      <c r="F106" s="11" t="str">
        <f t="shared" si="37"/>
        <v>N/A</v>
      </c>
      <c r="G106" s="13">
        <v>97.379541136</v>
      </c>
      <c r="H106" s="11" t="str">
        <f t="shared" si="38"/>
        <v>N/A</v>
      </c>
      <c r="I106" s="12">
        <v>0.2457</v>
      </c>
      <c r="J106" s="12">
        <v>-0.27200000000000002</v>
      </c>
      <c r="K106" s="50" t="s">
        <v>741</v>
      </c>
      <c r="L106" s="9" t="str">
        <f t="shared" si="39"/>
        <v>Yes</v>
      </c>
    </row>
    <row r="107" spans="1:12" ht="25.5" x14ac:dyDescent="0.2">
      <c r="A107" s="4" t="s">
        <v>979</v>
      </c>
      <c r="B107" s="50" t="s">
        <v>213</v>
      </c>
      <c r="C107" s="13">
        <v>60.308330169999998</v>
      </c>
      <c r="D107" s="11" t="str">
        <f t="shared" si="36"/>
        <v>N/A</v>
      </c>
      <c r="E107" s="13">
        <v>59.278175969000003</v>
      </c>
      <c r="F107" s="11" t="str">
        <f t="shared" si="37"/>
        <v>N/A</v>
      </c>
      <c r="G107" s="13">
        <v>58.371826022</v>
      </c>
      <c r="H107" s="11" t="str">
        <f t="shared" si="38"/>
        <v>N/A</v>
      </c>
      <c r="I107" s="12">
        <v>-1.71</v>
      </c>
      <c r="J107" s="12">
        <v>-1.53</v>
      </c>
      <c r="K107" s="50" t="s">
        <v>741</v>
      </c>
      <c r="L107" s="9" t="str">
        <f t="shared" si="39"/>
        <v>Yes</v>
      </c>
    </row>
    <row r="108" spans="1:12" ht="25.5" x14ac:dyDescent="0.2">
      <c r="A108" s="4" t="s">
        <v>980</v>
      </c>
      <c r="B108" s="50" t="s">
        <v>213</v>
      </c>
      <c r="C108" s="13">
        <v>37.747087506</v>
      </c>
      <c r="D108" s="11" t="str">
        <f t="shared" si="36"/>
        <v>N/A</v>
      </c>
      <c r="E108" s="13">
        <v>38.667532027999997</v>
      </c>
      <c r="F108" s="11" t="str">
        <f t="shared" si="37"/>
        <v>N/A</v>
      </c>
      <c r="G108" s="13">
        <v>39.628334178999999</v>
      </c>
      <c r="H108" s="11" t="str">
        <f t="shared" si="38"/>
        <v>N/A</v>
      </c>
      <c r="I108" s="12">
        <v>2.4380000000000002</v>
      </c>
      <c r="J108" s="12">
        <v>2.4849999999999999</v>
      </c>
      <c r="K108" s="50" t="s">
        <v>741</v>
      </c>
      <c r="L108" s="9" t="str">
        <f t="shared" si="39"/>
        <v>Yes</v>
      </c>
    </row>
    <row r="109" spans="1:12" ht="25.5" x14ac:dyDescent="0.2">
      <c r="A109" s="4" t="s">
        <v>981</v>
      </c>
      <c r="B109" s="50" t="s">
        <v>213</v>
      </c>
      <c r="C109" s="13">
        <v>0.96061198869999997</v>
      </c>
      <c r="D109" s="11" t="str">
        <f t="shared" si="36"/>
        <v>N/A</v>
      </c>
      <c r="E109" s="13">
        <v>1.0412551498</v>
      </c>
      <c r="F109" s="11" t="str">
        <f t="shared" si="37"/>
        <v>N/A</v>
      </c>
      <c r="G109" s="13">
        <v>0.97455477530000001</v>
      </c>
      <c r="H109" s="11" t="str">
        <f t="shared" si="38"/>
        <v>N/A</v>
      </c>
      <c r="I109" s="12">
        <v>8.3949999999999996</v>
      </c>
      <c r="J109" s="12">
        <v>-6.41</v>
      </c>
      <c r="K109" s="50" t="s">
        <v>741</v>
      </c>
      <c r="L109" s="9" t="str">
        <f t="shared" si="39"/>
        <v>Yes</v>
      </c>
    </row>
    <row r="110" spans="1:12" ht="25.5" x14ac:dyDescent="0.2">
      <c r="A110" s="4" t="s">
        <v>982</v>
      </c>
      <c r="B110" s="50" t="s">
        <v>213</v>
      </c>
      <c r="C110" s="13">
        <v>0.98397033489999997</v>
      </c>
      <c r="D110" s="11" t="str">
        <f t="shared" si="36"/>
        <v>N/A</v>
      </c>
      <c r="E110" s="13">
        <v>1.0130368531</v>
      </c>
      <c r="F110" s="11" t="str">
        <f t="shared" si="37"/>
        <v>N/A</v>
      </c>
      <c r="G110" s="13">
        <v>1.0252850239</v>
      </c>
      <c r="H110" s="11" t="str">
        <f t="shared" si="38"/>
        <v>N/A</v>
      </c>
      <c r="I110" s="12">
        <v>2.9540000000000002</v>
      </c>
      <c r="J110" s="12">
        <v>1.2090000000000001</v>
      </c>
      <c r="K110" s="50" t="s">
        <v>741</v>
      </c>
      <c r="L110" s="9" t="str">
        <f t="shared" si="39"/>
        <v>Yes</v>
      </c>
    </row>
    <row r="111" spans="1:12" x14ac:dyDescent="0.2">
      <c r="A111" s="2" t="s">
        <v>983</v>
      </c>
      <c r="B111" s="50" t="s">
        <v>286</v>
      </c>
      <c r="C111" s="13">
        <v>100</v>
      </c>
      <c r="D111" s="46" t="str">
        <f>IF($B111="N/A","N/A",IF(C111&gt;=99,"Yes","No"))</f>
        <v>Yes</v>
      </c>
      <c r="E111" s="13">
        <v>100</v>
      </c>
      <c r="F111" s="46" t="str">
        <f>IF($B111="N/A","N/A",IF(E111&gt;=99,"Yes","No"))</f>
        <v>Yes</v>
      </c>
      <c r="G111" s="13">
        <v>99.992144848999999</v>
      </c>
      <c r="H111" s="46" t="str">
        <f>IF($B111="N/A","N/A",IF(G111&gt;=99,"Yes","No"))</f>
        <v>Yes</v>
      </c>
      <c r="I111" s="12">
        <v>0</v>
      </c>
      <c r="J111" s="12">
        <v>-8.0000000000000002E-3</v>
      </c>
      <c r="K111" s="50" t="s">
        <v>740</v>
      </c>
      <c r="L111" s="9" t="str">
        <f t="shared" ref="L111:L145" si="40">IF(J111="Div by 0", "N/A", IF(K111="N/A","N/A", IF(J111&gt;VALUE(MID(K111,1,2)), "No", IF(J111&lt;-1*VALUE(MID(K111,1,2)), "No", "Yes"))))</f>
        <v>Yes</v>
      </c>
    </row>
    <row r="112" spans="1:12" x14ac:dyDescent="0.2">
      <c r="A112" s="2" t="s">
        <v>984</v>
      </c>
      <c r="B112" s="50" t="s">
        <v>213</v>
      </c>
      <c r="C112" s="13">
        <v>1.9062396099000001</v>
      </c>
      <c r="D112" s="46" t="str">
        <f>IF($B112="N/A","N/A",IF(C112&gt;10,"No",IF(C112&lt;-10,"No","Yes")))</f>
        <v>N/A</v>
      </c>
      <c r="E112" s="13">
        <v>2.496177506</v>
      </c>
      <c r="F112" s="46" t="str">
        <f>IF($B112="N/A","N/A",IF(E112&gt;10,"No",IF(E112&lt;-10,"No","Yes")))</f>
        <v>N/A</v>
      </c>
      <c r="G112" s="13">
        <v>2.5028092756999998</v>
      </c>
      <c r="H112" s="46" t="str">
        <f>IF($B112="N/A","N/A",IF(G112&gt;10,"No",IF(G112&lt;-10,"No","Yes")))</f>
        <v>N/A</v>
      </c>
      <c r="I112" s="12">
        <v>30.95</v>
      </c>
      <c r="J112" s="12">
        <v>0.26569999999999999</v>
      </c>
      <c r="K112" s="50" t="s">
        <v>740</v>
      </c>
      <c r="L112" s="9" t="str">
        <f t="shared" si="40"/>
        <v>Yes</v>
      </c>
    </row>
    <row r="113" spans="1:12" x14ac:dyDescent="0.2">
      <c r="A113" s="3" t="s">
        <v>985</v>
      </c>
      <c r="B113" s="50" t="s">
        <v>280</v>
      </c>
      <c r="C113" s="8">
        <v>99.998402658000003</v>
      </c>
      <c r="D113" s="46" t="str">
        <f>IF($B113="N/A","N/A",IF(C113&gt;=98,"Yes","No"))</f>
        <v>Yes</v>
      </c>
      <c r="E113" s="8">
        <v>99.997827126000004</v>
      </c>
      <c r="F113" s="46" t="str">
        <f>IF($B113="N/A","N/A",IF(E113&gt;=98,"Yes","No"))</f>
        <v>Yes</v>
      </c>
      <c r="G113" s="8">
        <v>99.997958308999998</v>
      </c>
      <c r="H113" s="46" t="str">
        <f>IF($B113="N/A","N/A",IF(G113&gt;=98,"Yes","No"))</f>
        <v>Yes</v>
      </c>
      <c r="I113" s="12">
        <v>-1E-3</v>
      </c>
      <c r="J113" s="12">
        <v>1E-4</v>
      </c>
      <c r="K113" s="47" t="s">
        <v>740</v>
      </c>
      <c r="L113" s="9" t="str">
        <f t="shared" si="40"/>
        <v>Yes</v>
      </c>
    </row>
    <row r="114" spans="1:12" x14ac:dyDescent="0.2">
      <c r="A114" s="3" t="s">
        <v>986</v>
      </c>
      <c r="B114" s="50" t="s">
        <v>287</v>
      </c>
      <c r="C114" s="8">
        <v>91.152065234999995</v>
      </c>
      <c r="D114" s="46" t="str">
        <f>IF($B114="N/A","N/A",IF(C114&gt;=80,"Yes","No"))</f>
        <v>Yes</v>
      </c>
      <c r="E114" s="8">
        <v>95.697075655000006</v>
      </c>
      <c r="F114" s="46" t="str">
        <f>IF($B114="N/A","N/A",IF(E114&gt;=80,"Yes","No"))</f>
        <v>Yes</v>
      </c>
      <c r="G114" s="8">
        <v>96.286962958000004</v>
      </c>
      <c r="H114" s="46" t="str">
        <f>IF($B114="N/A","N/A",IF(G114&gt;=80,"Yes","No"))</f>
        <v>Yes</v>
      </c>
      <c r="I114" s="12">
        <v>4.9859999999999998</v>
      </c>
      <c r="J114" s="12">
        <v>0.61639999999999995</v>
      </c>
      <c r="K114" s="47" t="s">
        <v>740</v>
      </c>
      <c r="L114" s="9" t="str">
        <f t="shared" si="40"/>
        <v>Yes</v>
      </c>
    </row>
    <row r="115" spans="1:12" ht="25.5" x14ac:dyDescent="0.2">
      <c r="A115" s="2" t="s">
        <v>987</v>
      </c>
      <c r="B115" s="50" t="s">
        <v>288</v>
      </c>
      <c r="C115" s="13">
        <v>100</v>
      </c>
      <c r="D115" s="46" t="str">
        <f>IF($B115="N/A","N/A",IF(C115&gt;=100,"Yes","No"))</f>
        <v>Yes</v>
      </c>
      <c r="E115" s="13">
        <v>100</v>
      </c>
      <c r="F115" s="46" t="str">
        <f t="shared" ref="F115:F116" si="41">IF($B115="N/A","N/A",IF(E115&gt;=100,"Yes","No"))</f>
        <v>Yes</v>
      </c>
      <c r="G115" s="13">
        <v>100</v>
      </c>
      <c r="H115" s="46" t="str">
        <f t="shared" ref="H115:H116" si="42">IF($B115="N/A","N/A",IF(G115&gt;=100,"Yes","No"))</f>
        <v>Yes</v>
      </c>
      <c r="I115" s="12">
        <v>0</v>
      </c>
      <c r="J115" s="12">
        <v>0</v>
      </c>
      <c r="K115" s="47" t="s">
        <v>739</v>
      </c>
      <c r="L115" s="9" t="str">
        <f t="shared" si="40"/>
        <v>Yes</v>
      </c>
    </row>
    <row r="116" spans="1:12" ht="25.5" x14ac:dyDescent="0.2">
      <c r="A116" s="3" t="s">
        <v>988</v>
      </c>
      <c r="B116" s="50" t="s">
        <v>288</v>
      </c>
      <c r="C116" s="13">
        <v>100</v>
      </c>
      <c r="D116" s="46" t="str">
        <f>IF($B116="N/A","N/A",IF(C116&gt;=100,"Yes","No"))</f>
        <v>Yes</v>
      </c>
      <c r="E116" s="13">
        <v>100</v>
      </c>
      <c r="F116" s="46" t="str">
        <f t="shared" si="41"/>
        <v>Yes</v>
      </c>
      <c r="G116" s="13">
        <v>100</v>
      </c>
      <c r="H116" s="46" t="str">
        <f t="shared" si="42"/>
        <v>Yes</v>
      </c>
      <c r="I116" s="12">
        <v>0</v>
      </c>
      <c r="J116" s="12">
        <v>0</v>
      </c>
      <c r="K116" s="47" t="s">
        <v>739</v>
      </c>
      <c r="L116" s="9" t="str">
        <f t="shared" si="40"/>
        <v>Yes</v>
      </c>
    </row>
    <row r="117" spans="1:12" ht="25.5" x14ac:dyDescent="0.2">
      <c r="A117" s="2" t="s">
        <v>989</v>
      </c>
      <c r="B117" s="50" t="s">
        <v>213</v>
      </c>
      <c r="C117" s="13">
        <v>25.245820313999999</v>
      </c>
      <c r="D117" s="38" t="s">
        <v>742</v>
      </c>
      <c r="E117" s="13">
        <v>24.325401086999999</v>
      </c>
      <c r="F117" s="38" t="s">
        <v>742</v>
      </c>
      <c r="G117" s="13">
        <v>25.130844213</v>
      </c>
      <c r="H117" s="46" t="str">
        <f>IF($B117="N/A","N/A",IF(G117&lt;100,"No",IF(G117=100,"No","Yes")))</f>
        <v>N/A</v>
      </c>
      <c r="I117" s="12">
        <v>-3.65</v>
      </c>
      <c r="J117" s="12">
        <v>3.3109999999999999</v>
      </c>
      <c r="K117" s="47" t="s">
        <v>739</v>
      </c>
      <c r="L117" s="9" t="str">
        <f t="shared" si="40"/>
        <v>Yes</v>
      </c>
    </row>
    <row r="118" spans="1:12" ht="25.5" x14ac:dyDescent="0.2">
      <c r="A118" s="2" t="s">
        <v>990</v>
      </c>
      <c r="B118" s="37" t="s">
        <v>213</v>
      </c>
      <c r="C118" s="13">
        <v>21.28730689</v>
      </c>
      <c r="D118" s="46" t="str">
        <f>IF($B118="N/A","N/A",IF(C118&gt;10,"No",IF(C118&lt;-10,"No","Yes")))</f>
        <v>N/A</v>
      </c>
      <c r="E118" s="13">
        <v>21.133079753000001</v>
      </c>
      <c r="F118" s="46" t="str">
        <f>IF($B118="N/A","N/A",IF(E118&gt;10,"No",IF(E118&lt;-10,"No","Yes")))</f>
        <v>N/A</v>
      </c>
      <c r="G118" s="13">
        <v>21.637002295999999</v>
      </c>
      <c r="H118" s="46" t="str">
        <f>IF($B118="N/A","N/A",IF(G118&gt;10,"No",IF(G118&lt;-10,"No","Yes")))</f>
        <v>N/A</v>
      </c>
      <c r="I118" s="12">
        <v>-0.72499999999999998</v>
      </c>
      <c r="J118" s="12">
        <v>2.3849999999999998</v>
      </c>
      <c r="K118" s="47" t="s">
        <v>739</v>
      </c>
      <c r="L118" s="9" t="str">
        <f>IF(J118="Div by 0", "N/A", IF(OR(J118="N/A",K118="N/A"),"N/A", IF(J118&gt;VALUE(MID(K118,1,2)), "No", IF(J118&lt;-1*VALUE(MID(K118,1,2)), "No", "Yes"))))</f>
        <v>Yes</v>
      </c>
    </row>
    <row r="119" spans="1:12" x14ac:dyDescent="0.2">
      <c r="A119" s="7" t="s">
        <v>100</v>
      </c>
      <c r="B119" s="37" t="s">
        <v>213</v>
      </c>
      <c r="C119" s="38">
        <v>23835</v>
      </c>
      <c r="D119" s="46" t="str">
        <f t="shared" ref="D119:D145" si="43">IF($B119="N/A","N/A",IF(C119&gt;10,"No",IF(C119&lt;-10,"No","Yes")))</f>
        <v>N/A</v>
      </c>
      <c r="E119" s="38">
        <v>24247</v>
      </c>
      <c r="F119" s="46" t="str">
        <f t="shared" ref="F119:F145" si="44">IF($B119="N/A","N/A",IF(E119&gt;10,"No",IF(E119&lt;-10,"No","Yes")))</f>
        <v>N/A</v>
      </c>
      <c r="G119" s="38">
        <v>25461</v>
      </c>
      <c r="H119" s="46" t="str">
        <f t="shared" ref="H119:H145" si="45">IF($B119="N/A","N/A",IF(G119&gt;10,"No",IF(G119&lt;-10,"No","Yes")))</f>
        <v>N/A</v>
      </c>
      <c r="I119" s="12">
        <v>1.7290000000000001</v>
      </c>
      <c r="J119" s="12">
        <v>5.0069999999999997</v>
      </c>
      <c r="K119" s="47" t="s">
        <v>740</v>
      </c>
      <c r="L119" s="9" t="str">
        <f t="shared" si="40"/>
        <v>Yes</v>
      </c>
    </row>
    <row r="120" spans="1:12" x14ac:dyDescent="0.2">
      <c r="A120" s="2" t="s">
        <v>991</v>
      </c>
      <c r="B120" s="37" t="s">
        <v>213</v>
      </c>
      <c r="C120" s="38">
        <v>7691</v>
      </c>
      <c r="D120" s="46" t="str">
        <f t="shared" si="43"/>
        <v>N/A</v>
      </c>
      <c r="E120" s="38">
        <v>7594</v>
      </c>
      <c r="F120" s="46" t="str">
        <f t="shared" si="44"/>
        <v>N/A</v>
      </c>
      <c r="G120" s="38">
        <v>7570</v>
      </c>
      <c r="H120" s="46" t="str">
        <f t="shared" si="45"/>
        <v>N/A</v>
      </c>
      <c r="I120" s="12">
        <v>-1.26</v>
      </c>
      <c r="J120" s="12">
        <v>-0.316</v>
      </c>
      <c r="K120" s="47" t="s">
        <v>740</v>
      </c>
      <c r="L120" s="9" t="str">
        <f t="shared" si="40"/>
        <v>Yes</v>
      </c>
    </row>
    <row r="121" spans="1:12" x14ac:dyDescent="0.2">
      <c r="A121" s="2" t="s">
        <v>992</v>
      </c>
      <c r="B121" s="37" t="s">
        <v>213</v>
      </c>
      <c r="C121" s="38">
        <v>2678</v>
      </c>
      <c r="D121" s="46" t="str">
        <f t="shared" si="43"/>
        <v>N/A</v>
      </c>
      <c r="E121" s="38">
        <v>2632</v>
      </c>
      <c r="F121" s="46" t="str">
        <f t="shared" si="44"/>
        <v>N/A</v>
      </c>
      <c r="G121" s="38">
        <v>2599</v>
      </c>
      <c r="H121" s="46" t="str">
        <f t="shared" si="45"/>
        <v>N/A</v>
      </c>
      <c r="I121" s="12">
        <v>-1.72</v>
      </c>
      <c r="J121" s="12">
        <v>-1.25</v>
      </c>
      <c r="K121" s="47" t="s">
        <v>740</v>
      </c>
      <c r="L121" s="9" t="str">
        <f t="shared" si="40"/>
        <v>Yes</v>
      </c>
    </row>
    <row r="122" spans="1:12" x14ac:dyDescent="0.2">
      <c r="A122" s="2" t="s">
        <v>993</v>
      </c>
      <c r="B122" s="37" t="s">
        <v>213</v>
      </c>
      <c r="C122" s="38">
        <v>13387</v>
      </c>
      <c r="D122" s="46" t="str">
        <f t="shared" si="43"/>
        <v>N/A</v>
      </c>
      <c r="E122" s="38">
        <v>13941</v>
      </c>
      <c r="F122" s="46" t="str">
        <f t="shared" si="44"/>
        <v>N/A</v>
      </c>
      <c r="G122" s="38">
        <v>15176</v>
      </c>
      <c r="H122" s="46" t="str">
        <f t="shared" si="45"/>
        <v>N/A</v>
      </c>
      <c r="I122" s="12">
        <v>4.1379999999999999</v>
      </c>
      <c r="J122" s="12">
        <v>8.859</v>
      </c>
      <c r="K122" s="47" t="s">
        <v>740</v>
      </c>
      <c r="L122" s="9" t="str">
        <f t="shared" si="40"/>
        <v>Yes</v>
      </c>
    </row>
    <row r="123" spans="1:12" x14ac:dyDescent="0.2">
      <c r="A123" s="2" t="s">
        <v>994</v>
      </c>
      <c r="B123" s="37" t="s">
        <v>213</v>
      </c>
      <c r="C123" s="38">
        <v>79</v>
      </c>
      <c r="D123" s="46" t="str">
        <f t="shared" si="43"/>
        <v>N/A</v>
      </c>
      <c r="E123" s="38">
        <v>80</v>
      </c>
      <c r="F123" s="46" t="str">
        <f t="shared" si="44"/>
        <v>N/A</v>
      </c>
      <c r="G123" s="38">
        <v>116</v>
      </c>
      <c r="H123" s="46" t="str">
        <f t="shared" si="45"/>
        <v>N/A</v>
      </c>
      <c r="I123" s="12">
        <v>1.266</v>
      </c>
      <c r="J123" s="12">
        <v>45</v>
      </c>
      <c r="K123" s="47" t="s">
        <v>740</v>
      </c>
      <c r="L123" s="9" t="str">
        <f t="shared" si="40"/>
        <v>No</v>
      </c>
    </row>
    <row r="124" spans="1:12" x14ac:dyDescent="0.2">
      <c r="A124" s="2" t="s">
        <v>995</v>
      </c>
      <c r="B124" s="37" t="s">
        <v>213</v>
      </c>
      <c r="C124" s="38">
        <v>0</v>
      </c>
      <c r="D124" s="46" t="str">
        <f t="shared" si="43"/>
        <v>N/A</v>
      </c>
      <c r="E124" s="38">
        <v>0</v>
      </c>
      <c r="F124" s="46" t="str">
        <f t="shared" si="44"/>
        <v>N/A</v>
      </c>
      <c r="G124" s="38">
        <v>0</v>
      </c>
      <c r="H124" s="46" t="str">
        <f t="shared" si="45"/>
        <v>N/A</v>
      </c>
      <c r="I124" s="12" t="s">
        <v>1747</v>
      </c>
      <c r="J124" s="12" t="s">
        <v>1747</v>
      </c>
      <c r="K124" s="47" t="s">
        <v>740</v>
      </c>
      <c r="L124" s="9" t="str">
        <f t="shared" si="40"/>
        <v>N/A</v>
      </c>
    </row>
    <row r="125" spans="1:12" x14ac:dyDescent="0.2">
      <c r="A125" s="7" t="s">
        <v>101</v>
      </c>
      <c r="B125" s="37" t="s">
        <v>213</v>
      </c>
      <c r="C125" s="38">
        <v>27069</v>
      </c>
      <c r="D125" s="46" t="str">
        <f t="shared" si="43"/>
        <v>N/A</v>
      </c>
      <c r="E125" s="38">
        <v>28123</v>
      </c>
      <c r="F125" s="46" t="str">
        <f t="shared" si="44"/>
        <v>N/A</v>
      </c>
      <c r="G125" s="38">
        <v>29367</v>
      </c>
      <c r="H125" s="46" t="str">
        <f t="shared" si="45"/>
        <v>N/A</v>
      </c>
      <c r="I125" s="12">
        <v>3.8940000000000001</v>
      </c>
      <c r="J125" s="12">
        <v>4.423</v>
      </c>
      <c r="K125" s="47" t="s">
        <v>740</v>
      </c>
      <c r="L125" s="9" t="str">
        <f t="shared" si="40"/>
        <v>Yes</v>
      </c>
    </row>
    <row r="126" spans="1:12" x14ac:dyDescent="0.2">
      <c r="A126" s="2" t="s">
        <v>996</v>
      </c>
      <c r="B126" s="37" t="s">
        <v>213</v>
      </c>
      <c r="C126" s="38">
        <v>16279</v>
      </c>
      <c r="D126" s="46" t="str">
        <f t="shared" si="43"/>
        <v>N/A</v>
      </c>
      <c r="E126" s="38">
        <v>16801</v>
      </c>
      <c r="F126" s="46" t="str">
        <f t="shared" si="44"/>
        <v>N/A</v>
      </c>
      <c r="G126" s="38">
        <v>17304</v>
      </c>
      <c r="H126" s="46" t="str">
        <f t="shared" si="45"/>
        <v>N/A</v>
      </c>
      <c r="I126" s="12">
        <v>3.2069999999999999</v>
      </c>
      <c r="J126" s="12">
        <v>2.9940000000000002</v>
      </c>
      <c r="K126" s="47" t="s">
        <v>740</v>
      </c>
      <c r="L126" s="9" t="str">
        <f t="shared" si="40"/>
        <v>Yes</v>
      </c>
    </row>
    <row r="127" spans="1:12" x14ac:dyDescent="0.2">
      <c r="A127" s="2" t="s">
        <v>997</v>
      </c>
      <c r="B127" s="37" t="s">
        <v>213</v>
      </c>
      <c r="C127" s="38">
        <v>513</v>
      </c>
      <c r="D127" s="46" t="str">
        <f t="shared" si="43"/>
        <v>N/A</v>
      </c>
      <c r="E127" s="38">
        <v>499</v>
      </c>
      <c r="F127" s="46" t="str">
        <f t="shared" si="44"/>
        <v>N/A</v>
      </c>
      <c r="G127" s="38">
        <v>501</v>
      </c>
      <c r="H127" s="46" t="str">
        <f t="shared" si="45"/>
        <v>N/A</v>
      </c>
      <c r="I127" s="12">
        <v>-2.73</v>
      </c>
      <c r="J127" s="12">
        <v>0.40079999999999999</v>
      </c>
      <c r="K127" s="47" t="s">
        <v>740</v>
      </c>
      <c r="L127" s="9" t="str">
        <f t="shared" si="40"/>
        <v>Yes</v>
      </c>
    </row>
    <row r="128" spans="1:12" x14ac:dyDescent="0.2">
      <c r="A128" s="2" t="s">
        <v>998</v>
      </c>
      <c r="B128" s="37" t="s">
        <v>213</v>
      </c>
      <c r="C128" s="38">
        <v>8846</v>
      </c>
      <c r="D128" s="46" t="str">
        <f t="shared" si="43"/>
        <v>N/A</v>
      </c>
      <c r="E128" s="38">
        <v>9450</v>
      </c>
      <c r="F128" s="46" t="str">
        <f t="shared" si="44"/>
        <v>N/A</v>
      </c>
      <c r="G128" s="38">
        <v>10058</v>
      </c>
      <c r="H128" s="46" t="str">
        <f t="shared" si="45"/>
        <v>N/A</v>
      </c>
      <c r="I128" s="12">
        <v>6.8280000000000003</v>
      </c>
      <c r="J128" s="12">
        <v>6.4340000000000002</v>
      </c>
      <c r="K128" s="47" t="s">
        <v>740</v>
      </c>
      <c r="L128" s="9" t="str">
        <f t="shared" si="40"/>
        <v>Yes</v>
      </c>
    </row>
    <row r="129" spans="1:12" x14ac:dyDescent="0.2">
      <c r="A129" s="2" t="s">
        <v>999</v>
      </c>
      <c r="B129" s="37" t="s">
        <v>213</v>
      </c>
      <c r="C129" s="38">
        <v>74</v>
      </c>
      <c r="D129" s="46" t="str">
        <f t="shared" si="43"/>
        <v>N/A</v>
      </c>
      <c r="E129" s="38">
        <v>84</v>
      </c>
      <c r="F129" s="46" t="str">
        <f t="shared" si="44"/>
        <v>N/A</v>
      </c>
      <c r="G129" s="38">
        <v>99</v>
      </c>
      <c r="H129" s="46" t="str">
        <f t="shared" si="45"/>
        <v>N/A</v>
      </c>
      <c r="I129" s="12">
        <v>13.51</v>
      </c>
      <c r="J129" s="12">
        <v>17.86</v>
      </c>
      <c r="K129" s="47" t="s">
        <v>740</v>
      </c>
      <c r="L129" s="9" t="str">
        <f t="shared" si="40"/>
        <v>No</v>
      </c>
    </row>
    <row r="130" spans="1:12" x14ac:dyDescent="0.2">
      <c r="A130" s="2" t="s">
        <v>1000</v>
      </c>
      <c r="B130" s="37" t="s">
        <v>213</v>
      </c>
      <c r="C130" s="38">
        <v>1357</v>
      </c>
      <c r="D130" s="46" t="str">
        <f t="shared" si="43"/>
        <v>N/A</v>
      </c>
      <c r="E130" s="38">
        <v>1289</v>
      </c>
      <c r="F130" s="46" t="str">
        <f t="shared" si="44"/>
        <v>N/A</v>
      </c>
      <c r="G130" s="38">
        <v>1405</v>
      </c>
      <c r="H130" s="46" t="str">
        <f t="shared" si="45"/>
        <v>N/A</v>
      </c>
      <c r="I130" s="12">
        <v>-5.01</v>
      </c>
      <c r="J130" s="12">
        <v>8.9990000000000006</v>
      </c>
      <c r="K130" s="47" t="s">
        <v>740</v>
      </c>
      <c r="L130" s="9" t="str">
        <f t="shared" si="40"/>
        <v>Yes</v>
      </c>
    </row>
    <row r="131" spans="1:12" x14ac:dyDescent="0.2">
      <c r="A131" s="7" t="s">
        <v>104</v>
      </c>
      <c r="B131" s="37" t="s">
        <v>213</v>
      </c>
      <c r="C131" s="38">
        <v>125208</v>
      </c>
      <c r="D131" s="46" t="str">
        <f t="shared" si="43"/>
        <v>N/A</v>
      </c>
      <c r="E131" s="38">
        <v>138066</v>
      </c>
      <c r="F131" s="46" t="str">
        <f t="shared" si="44"/>
        <v>N/A</v>
      </c>
      <c r="G131" s="38">
        <v>146937</v>
      </c>
      <c r="H131" s="46" t="str">
        <f t="shared" si="45"/>
        <v>N/A</v>
      </c>
      <c r="I131" s="12">
        <v>10.27</v>
      </c>
      <c r="J131" s="12">
        <v>6.4249999999999998</v>
      </c>
      <c r="K131" s="47" t="s">
        <v>740</v>
      </c>
      <c r="L131" s="9" t="str">
        <f t="shared" si="40"/>
        <v>Yes</v>
      </c>
    </row>
    <row r="132" spans="1:12" x14ac:dyDescent="0.2">
      <c r="A132" s="2" t="s">
        <v>1001</v>
      </c>
      <c r="B132" s="37" t="s">
        <v>213</v>
      </c>
      <c r="C132" s="38">
        <v>62481</v>
      </c>
      <c r="D132" s="46" t="str">
        <f t="shared" si="43"/>
        <v>N/A</v>
      </c>
      <c r="E132" s="38">
        <v>68682</v>
      </c>
      <c r="F132" s="46" t="str">
        <f t="shared" si="44"/>
        <v>N/A</v>
      </c>
      <c r="G132" s="38">
        <v>71602</v>
      </c>
      <c r="H132" s="46" t="str">
        <f t="shared" si="45"/>
        <v>N/A</v>
      </c>
      <c r="I132" s="12">
        <v>9.9250000000000007</v>
      </c>
      <c r="J132" s="12">
        <v>4.2510000000000003</v>
      </c>
      <c r="K132" s="47" t="s">
        <v>740</v>
      </c>
      <c r="L132" s="9" t="str">
        <f t="shared" si="40"/>
        <v>Yes</v>
      </c>
    </row>
    <row r="133" spans="1:12" x14ac:dyDescent="0.2">
      <c r="A133" s="2" t="s">
        <v>1002</v>
      </c>
      <c r="B133" s="37" t="s">
        <v>213</v>
      </c>
      <c r="C133" s="38">
        <v>0</v>
      </c>
      <c r="D133" s="46" t="str">
        <f t="shared" si="43"/>
        <v>N/A</v>
      </c>
      <c r="E133" s="38">
        <v>0</v>
      </c>
      <c r="F133" s="46" t="str">
        <f t="shared" si="44"/>
        <v>N/A</v>
      </c>
      <c r="G133" s="38">
        <v>0</v>
      </c>
      <c r="H133" s="46" t="str">
        <f t="shared" si="45"/>
        <v>N/A</v>
      </c>
      <c r="I133" s="12" t="s">
        <v>1747</v>
      </c>
      <c r="J133" s="12" t="s">
        <v>1747</v>
      </c>
      <c r="K133" s="47" t="s">
        <v>740</v>
      </c>
      <c r="L133" s="9" t="str">
        <f t="shared" si="40"/>
        <v>N/A</v>
      </c>
    </row>
    <row r="134" spans="1:12" x14ac:dyDescent="0.2">
      <c r="A134" s="2" t="s">
        <v>1003</v>
      </c>
      <c r="B134" s="37" t="s">
        <v>213</v>
      </c>
      <c r="C134" s="38">
        <v>0</v>
      </c>
      <c r="D134" s="46" t="str">
        <f t="shared" si="43"/>
        <v>N/A</v>
      </c>
      <c r="E134" s="38">
        <v>0</v>
      </c>
      <c r="F134" s="46" t="str">
        <f t="shared" si="44"/>
        <v>N/A</v>
      </c>
      <c r="G134" s="38">
        <v>0</v>
      </c>
      <c r="H134" s="46" t="str">
        <f t="shared" si="45"/>
        <v>N/A</v>
      </c>
      <c r="I134" s="12" t="s">
        <v>1747</v>
      </c>
      <c r="J134" s="12" t="s">
        <v>1747</v>
      </c>
      <c r="K134" s="47" t="s">
        <v>740</v>
      </c>
      <c r="L134" s="9" t="str">
        <f t="shared" si="40"/>
        <v>N/A</v>
      </c>
    </row>
    <row r="135" spans="1:12" x14ac:dyDescent="0.2">
      <c r="A135" s="2" t="s">
        <v>1004</v>
      </c>
      <c r="B135" s="37" t="s">
        <v>213</v>
      </c>
      <c r="C135" s="38">
        <v>48768</v>
      </c>
      <c r="D135" s="46" t="str">
        <f t="shared" si="43"/>
        <v>N/A</v>
      </c>
      <c r="E135" s="38">
        <v>58796</v>
      </c>
      <c r="F135" s="46" t="str">
        <f t="shared" si="44"/>
        <v>N/A</v>
      </c>
      <c r="G135" s="38">
        <v>64282</v>
      </c>
      <c r="H135" s="46" t="str">
        <f t="shared" si="45"/>
        <v>N/A</v>
      </c>
      <c r="I135" s="12">
        <v>20.56</v>
      </c>
      <c r="J135" s="12">
        <v>9.3309999999999995</v>
      </c>
      <c r="K135" s="47" t="s">
        <v>740</v>
      </c>
      <c r="L135" s="9" t="str">
        <f t="shared" si="40"/>
        <v>Yes</v>
      </c>
    </row>
    <row r="136" spans="1:12" x14ac:dyDescent="0.2">
      <c r="A136" s="2" t="s">
        <v>1005</v>
      </c>
      <c r="B136" s="37" t="s">
        <v>213</v>
      </c>
      <c r="C136" s="38">
        <v>4125</v>
      </c>
      <c r="D136" s="46" t="str">
        <f t="shared" si="43"/>
        <v>N/A</v>
      </c>
      <c r="E136" s="38">
        <v>4587</v>
      </c>
      <c r="F136" s="46" t="str">
        <f t="shared" si="44"/>
        <v>N/A</v>
      </c>
      <c r="G136" s="38">
        <v>5291</v>
      </c>
      <c r="H136" s="46" t="str">
        <f t="shared" si="45"/>
        <v>N/A</v>
      </c>
      <c r="I136" s="12">
        <v>11.2</v>
      </c>
      <c r="J136" s="12">
        <v>15.35</v>
      </c>
      <c r="K136" s="47" t="s">
        <v>740</v>
      </c>
      <c r="L136" s="9" t="str">
        <f t="shared" si="40"/>
        <v>No</v>
      </c>
    </row>
    <row r="137" spans="1:12" x14ac:dyDescent="0.2">
      <c r="A137" s="2" t="s">
        <v>1006</v>
      </c>
      <c r="B137" s="37" t="s">
        <v>213</v>
      </c>
      <c r="C137" s="38">
        <v>6335</v>
      </c>
      <c r="D137" s="46" t="str">
        <f t="shared" si="43"/>
        <v>N/A</v>
      </c>
      <c r="E137" s="38">
        <v>5931</v>
      </c>
      <c r="F137" s="46" t="str">
        <f t="shared" si="44"/>
        <v>N/A</v>
      </c>
      <c r="G137" s="38">
        <v>5706</v>
      </c>
      <c r="H137" s="46" t="str">
        <f t="shared" si="45"/>
        <v>N/A</v>
      </c>
      <c r="I137" s="12">
        <v>-6.38</v>
      </c>
      <c r="J137" s="12">
        <v>-3.79</v>
      </c>
      <c r="K137" s="47" t="s">
        <v>740</v>
      </c>
      <c r="L137" s="9" t="str">
        <f t="shared" si="40"/>
        <v>Yes</v>
      </c>
    </row>
    <row r="138" spans="1:12" x14ac:dyDescent="0.2">
      <c r="A138" s="2" t="s">
        <v>1007</v>
      </c>
      <c r="B138" s="37" t="s">
        <v>213</v>
      </c>
      <c r="C138" s="38">
        <v>3499</v>
      </c>
      <c r="D138" s="46" t="str">
        <f t="shared" si="43"/>
        <v>N/A</v>
      </c>
      <c r="E138" s="38">
        <v>70</v>
      </c>
      <c r="F138" s="46" t="str">
        <f t="shared" si="44"/>
        <v>N/A</v>
      </c>
      <c r="G138" s="38">
        <v>56</v>
      </c>
      <c r="H138" s="46" t="str">
        <f t="shared" si="45"/>
        <v>N/A</v>
      </c>
      <c r="I138" s="12">
        <v>-98</v>
      </c>
      <c r="J138" s="12">
        <v>-20</v>
      </c>
      <c r="K138" s="47" t="s">
        <v>740</v>
      </c>
      <c r="L138" s="9" t="str">
        <f t="shared" si="40"/>
        <v>No</v>
      </c>
    </row>
    <row r="139" spans="1:12" x14ac:dyDescent="0.2">
      <c r="A139" s="7" t="s">
        <v>105</v>
      </c>
      <c r="B139" s="37" t="s">
        <v>213</v>
      </c>
      <c r="C139" s="38">
        <v>97616</v>
      </c>
      <c r="D139" s="46" t="str">
        <f t="shared" si="43"/>
        <v>N/A</v>
      </c>
      <c r="E139" s="38">
        <v>104673</v>
      </c>
      <c r="F139" s="46" t="str">
        <f t="shared" si="44"/>
        <v>N/A</v>
      </c>
      <c r="G139" s="38">
        <v>113492</v>
      </c>
      <c r="H139" s="46" t="str">
        <f t="shared" si="45"/>
        <v>N/A</v>
      </c>
      <c r="I139" s="12">
        <v>7.2290000000000001</v>
      </c>
      <c r="J139" s="12">
        <v>8.4250000000000007</v>
      </c>
      <c r="K139" s="47" t="s">
        <v>740</v>
      </c>
      <c r="L139" s="9" t="str">
        <f t="shared" si="40"/>
        <v>Yes</v>
      </c>
    </row>
    <row r="140" spans="1:12" x14ac:dyDescent="0.2">
      <c r="A140" s="2" t="s">
        <v>1008</v>
      </c>
      <c r="B140" s="37" t="s">
        <v>213</v>
      </c>
      <c r="C140" s="38">
        <v>30876</v>
      </c>
      <c r="D140" s="46" t="str">
        <f t="shared" si="43"/>
        <v>N/A</v>
      </c>
      <c r="E140" s="38">
        <v>32208</v>
      </c>
      <c r="F140" s="46" t="str">
        <f t="shared" si="44"/>
        <v>N/A</v>
      </c>
      <c r="G140" s="38">
        <v>33448</v>
      </c>
      <c r="H140" s="46" t="str">
        <f t="shared" si="45"/>
        <v>N/A</v>
      </c>
      <c r="I140" s="12">
        <v>4.3140000000000001</v>
      </c>
      <c r="J140" s="12">
        <v>3.85</v>
      </c>
      <c r="K140" s="47" t="s">
        <v>740</v>
      </c>
      <c r="L140" s="9" t="str">
        <f t="shared" si="40"/>
        <v>Yes</v>
      </c>
    </row>
    <row r="141" spans="1:12" x14ac:dyDescent="0.2">
      <c r="A141" s="2" t="s">
        <v>1009</v>
      </c>
      <c r="B141" s="37" t="s">
        <v>213</v>
      </c>
      <c r="C141" s="38">
        <v>0</v>
      </c>
      <c r="D141" s="46" t="str">
        <f t="shared" si="43"/>
        <v>N/A</v>
      </c>
      <c r="E141" s="38">
        <v>0</v>
      </c>
      <c r="F141" s="46" t="str">
        <f t="shared" si="44"/>
        <v>N/A</v>
      </c>
      <c r="G141" s="38">
        <v>0</v>
      </c>
      <c r="H141" s="46" t="str">
        <f t="shared" si="45"/>
        <v>N/A</v>
      </c>
      <c r="I141" s="12" t="s">
        <v>1747</v>
      </c>
      <c r="J141" s="12" t="s">
        <v>1747</v>
      </c>
      <c r="K141" s="47" t="s">
        <v>740</v>
      </c>
      <c r="L141" s="9" t="str">
        <f t="shared" si="40"/>
        <v>N/A</v>
      </c>
    </row>
    <row r="142" spans="1:12" x14ac:dyDescent="0.2">
      <c r="A142" s="2" t="s">
        <v>1010</v>
      </c>
      <c r="B142" s="37" t="s">
        <v>213</v>
      </c>
      <c r="C142" s="38">
        <v>11</v>
      </c>
      <c r="D142" s="46" t="str">
        <f t="shared" si="43"/>
        <v>N/A</v>
      </c>
      <c r="E142" s="38">
        <v>11</v>
      </c>
      <c r="F142" s="46" t="str">
        <f t="shared" si="44"/>
        <v>N/A</v>
      </c>
      <c r="G142" s="38">
        <v>11</v>
      </c>
      <c r="H142" s="46" t="str">
        <f t="shared" si="45"/>
        <v>N/A</v>
      </c>
      <c r="I142" s="12">
        <v>0</v>
      </c>
      <c r="J142" s="12">
        <v>-75</v>
      </c>
      <c r="K142" s="47" t="s">
        <v>740</v>
      </c>
      <c r="L142" s="9" t="str">
        <f t="shared" si="40"/>
        <v>No</v>
      </c>
    </row>
    <row r="143" spans="1:12" x14ac:dyDescent="0.2">
      <c r="A143" s="2" t="s">
        <v>1011</v>
      </c>
      <c r="B143" s="37" t="s">
        <v>213</v>
      </c>
      <c r="C143" s="38">
        <v>0</v>
      </c>
      <c r="D143" s="46" t="str">
        <f t="shared" si="43"/>
        <v>N/A</v>
      </c>
      <c r="E143" s="38">
        <v>0</v>
      </c>
      <c r="F143" s="46" t="str">
        <f t="shared" si="44"/>
        <v>N/A</v>
      </c>
      <c r="G143" s="38">
        <v>0</v>
      </c>
      <c r="H143" s="46" t="str">
        <f t="shared" si="45"/>
        <v>N/A</v>
      </c>
      <c r="I143" s="12" t="s">
        <v>1747</v>
      </c>
      <c r="J143" s="12" t="s">
        <v>1747</v>
      </c>
      <c r="K143" s="47" t="s">
        <v>740</v>
      </c>
      <c r="L143" s="9" t="str">
        <f t="shared" si="40"/>
        <v>N/A</v>
      </c>
    </row>
    <row r="144" spans="1:12" x14ac:dyDescent="0.2">
      <c r="A144" s="2" t="s">
        <v>1012</v>
      </c>
      <c r="B144" s="37" t="s">
        <v>213</v>
      </c>
      <c r="C144" s="38">
        <v>3399</v>
      </c>
      <c r="D144" s="46" t="str">
        <f t="shared" si="43"/>
        <v>N/A</v>
      </c>
      <c r="E144" s="38">
        <v>3604</v>
      </c>
      <c r="F144" s="46" t="str">
        <f t="shared" si="44"/>
        <v>N/A</v>
      </c>
      <c r="G144" s="38">
        <v>4005</v>
      </c>
      <c r="H144" s="46" t="str">
        <f t="shared" si="45"/>
        <v>N/A</v>
      </c>
      <c r="I144" s="12">
        <v>6.0309999999999997</v>
      </c>
      <c r="J144" s="12">
        <v>11.13</v>
      </c>
      <c r="K144" s="47" t="s">
        <v>740</v>
      </c>
      <c r="L144" s="9" t="str">
        <f t="shared" si="40"/>
        <v>No</v>
      </c>
    </row>
    <row r="145" spans="1:12" x14ac:dyDescent="0.2">
      <c r="A145" s="2" t="s">
        <v>1013</v>
      </c>
      <c r="B145" s="37" t="s">
        <v>213</v>
      </c>
      <c r="C145" s="38">
        <v>63337</v>
      </c>
      <c r="D145" s="46" t="str">
        <f t="shared" si="43"/>
        <v>N/A</v>
      </c>
      <c r="E145" s="38">
        <v>68857</v>
      </c>
      <c r="F145" s="46" t="str">
        <f t="shared" si="44"/>
        <v>N/A</v>
      </c>
      <c r="G145" s="38">
        <v>76038</v>
      </c>
      <c r="H145" s="46" t="str">
        <f t="shared" si="45"/>
        <v>N/A</v>
      </c>
      <c r="I145" s="12">
        <v>8.7149999999999999</v>
      </c>
      <c r="J145" s="12">
        <v>10.43</v>
      </c>
      <c r="K145" s="47" t="s">
        <v>740</v>
      </c>
      <c r="L145" s="9" t="str">
        <f t="shared" si="40"/>
        <v>No</v>
      </c>
    </row>
    <row r="146" spans="1:12" ht="25.5" x14ac:dyDescent="0.2">
      <c r="A146" s="18" t="s">
        <v>1014</v>
      </c>
      <c r="B146" s="1" t="s">
        <v>213</v>
      </c>
      <c r="C146" s="1">
        <v>3537</v>
      </c>
      <c r="D146" s="11" t="str">
        <f t="shared" ref="D146:D151" si="46">IF($B146="N/A","N/A",IF(C146&gt;10,"No",IF(C146&lt;-10,"No","Yes")))</f>
        <v>N/A</v>
      </c>
      <c r="E146" s="1">
        <v>280</v>
      </c>
      <c r="F146" s="11" t="str">
        <f t="shared" ref="F146:F151" si="47">IF($B146="N/A","N/A",IF(E146&gt;10,"No",IF(E146&lt;-10,"No","Yes")))</f>
        <v>N/A</v>
      </c>
      <c r="G146" s="1">
        <v>290</v>
      </c>
      <c r="H146" s="11" t="str">
        <f t="shared" ref="H146:H151" si="48">IF($B146="N/A","N/A",IF(G146&gt;10,"No",IF(G146&lt;-10,"No","Yes")))</f>
        <v>N/A</v>
      </c>
      <c r="I146" s="59">
        <v>-92.1</v>
      </c>
      <c r="J146" s="59">
        <v>3.5710000000000002</v>
      </c>
      <c r="K146" s="47" t="s">
        <v>739</v>
      </c>
      <c r="L146" s="9" t="str">
        <f t="shared" ref="L146:L151" si="49">IF(J146="Div by 0", "N/A", IF(K146="N/A","N/A", IF(J146&gt;VALUE(MID(K146,1,2)), "No", IF(J146&lt;-1*VALUE(MID(K146,1,2)), "No", "Yes"))))</f>
        <v>Yes</v>
      </c>
    </row>
    <row r="147" spans="1:12" x14ac:dyDescent="0.2">
      <c r="A147" s="6" t="s">
        <v>326</v>
      </c>
      <c r="B147" s="50" t="s">
        <v>213</v>
      </c>
      <c r="C147" s="13">
        <v>1.2921586392</v>
      </c>
      <c r="D147" s="11" t="str">
        <f t="shared" si="46"/>
        <v>N/A</v>
      </c>
      <c r="E147" s="13">
        <v>9.4880196799999997E-2</v>
      </c>
      <c r="F147" s="11" t="str">
        <f t="shared" si="47"/>
        <v>N/A</v>
      </c>
      <c r="G147" s="13">
        <v>9.1988441200000007E-2</v>
      </c>
      <c r="H147" s="11" t="str">
        <f t="shared" si="48"/>
        <v>N/A</v>
      </c>
      <c r="I147" s="59">
        <v>-92.7</v>
      </c>
      <c r="J147" s="59">
        <v>-3.05</v>
      </c>
      <c r="K147" s="47" t="s">
        <v>739</v>
      </c>
      <c r="L147" s="9" t="str">
        <f t="shared" si="49"/>
        <v>Yes</v>
      </c>
    </row>
    <row r="148" spans="1:12" x14ac:dyDescent="0.2">
      <c r="A148" s="2" t="s">
        <v>327</v>
      </c>
      <c r="B148" s="50" t="s">
        <v>213</v>
      </c>
      <c r="C148" s="13">
        <v>12.057898049</v>
      </c>
      <c r="D148" s="11" t="str">
        <f t="shared" si="46"/>
        <v>N/A</v>
      </c>
      <c r="E148" s="13">
        <v>0.1154782035</v>
      </c>
      <c r="F148" s="11" t="str">
        <f t="shared" si="47"/>
        <v>N/A</v>
      </c>
      <c r="G148" s="13">
        <v>0.19245119990000001</v>
      </c>
      <c r="H148" s="11" t="str">
        <f t="shared" si="48"/>
        <v>N/A</v>
      </c>
      <c r="I148" s="59">
        <v>-99</v>
      </c>
      <c r="J148" s="59">
        <v>66.66</v>
      </c>
      <c r="K148" s="47" t="s">
        <v>739</v>
      </c>
      <c r="L148" s="9" t="str">
        <f t="shared" si="49"/>
        <v>No</v>
      </c>
    </row>
    <row r="149" spans="1:12" x14ac:dyDescent="0.2">
      <c r="A149" s="2" t="s">
        <v>328</v>
      </c>
      <c r="B149" s="50" t="s">
        <v>213</v>
      </c>
      <c r="C149" s="13">
        <v>1.8914625586</v>
      </c>
      <c r="D149" s="11" t="str">
        <f t="shared" si="46"/>
        <v>N/A</v>
      </c>
      <c r="E149" s="13">
        <v>0.3911389254</v>
      </c>
      <c r="F149" s="11" t="str">
        <f t="shared" si="47"/>
        <v>N/A</v>
      </c>
      <c r="G149" s="13">
        <v>0.36775973029999998</v>
      </c>
      <c r="H149" s="11" t="str">
        <f t="shared" si="48"/>
        <v>N/A</v>
      </c>
      <c r="I149" s="59">
        <v>-79.3</v>
      </c>
      <c r="J149" s="59">
        <v>-5.98</v>
      </c>
      <c r="K149" s="47" t="s">
        <v>739</v>
      </c>
      <c r="L149" s="9" t="str">
        <f t="shared" si="49"/>
        <v>Yes</v>
      </c>
    </row>
    <row r="150" spans="1:12" x14ac:dyDescent="0.2">
      <c r="A150" s="2" t="s">
        <v>329</v>
      </c>
      <c r="B150" s="50" t="s">
        <v>213</v>
      </c>
      <c r="C150" s="13">
        <v>2.2362788299999999E-2</v>
      </c>
      <c r="D150" s="11" t="str">
        <f t="shared" si="46"/>
        <v>N/A</v>
      </c>
      <c r="E150" s="13">
        <v>2.2453029699999998E-2</v>
      </c>
      <c r="F150" s="11" t="str">
        <f t="shared" si="47"/>
        <v>N/A</v>
      </c>
      <c r="G150" s="13">
        <v>2.38197323E-2</v>
      </c>
      <c r="H150" s="11" t="str">
        <f t="shared" si="48"/>
        <v>N/A</v>
      </c>
      <c r="I150" s="59">
        <v>0.40350000000000003</v>
      </c>
      <c r="J150" s="59">
        <v>6.0869999999999997</v>
      </c>
      <c r="K150" s="47" t="s">
        <v>739</v>
      </c>
      <c r="L150" s="9" t="str">
        <f t="shared" si="49"/>
        <v>Yes</v>
      </c>
    </row>
    <row r="151" spans="1:12" x14ac:dyDescent="0.2">
      <c r="A151" s="2" t="s">
        <v>330</v>
      </c>
      <c r="B151" s="50" t="s">
        <v>213</v>
      </c>
      <c r="C151" s="13">
        <v>0.1260039338</v>
      </c>
      <c r="D151" s="11" t="str">
        <f t="shared" si="46"/>
        <v>N/A</v>
      </c>
      <c r="E151" s="13">
        <v>0.1060445387</v>
      </c>
      <c r="F151" s="11" t="str">
        <f t="shared" si="47"/>
        <v>N/A</v>
      </c>
      <c r="G151" s="13">
        <v>8.6349698700000005E-2</v>
      </c>
      <c r="H151" s="11" t="str">
        <f t="shared" si="48"/>
        <v>N/A</v>
      </c>
      <c r="I151" s="59">
        <v>-15.8</v>
      </c>
      <c r="J151" s="59">
        <v>-18.600000000000001</v>
      </c>
      <c r="K151" s="47" t="s">
        <v>739</v>
      </c>
      <c r="L151" s="9" t="str">
        <f t="shared" si="49"/>
        <v>Yes</v>
      </c>
    </row>
    <row r="152" spans="1:12" x14ac:dyDescent="0.2">
      <c r="A152" s="18" t="s">
        <v>1015</v>
      </c>
      <c r="B152" s="37" t="s">
        <v>213</v>
      </c>
      <c r="C152" s="38">
        <v>4774</v>
      </c>
      <c r="D152" s="46" t="str">
        <f t="shared" ref="D152:D158" si="50">IF($B152="N/A","N/A",IF(C152&gt;10,"No",IF(C152&lt;-10,"No","Yes")))</f>
        <v>N/A</v>
      </c>
      <c r="E152" s="38">
        <v>3075</v>
      </c>
      <c r="F152" s="46" t="str">
        <f t="shared" ref="F152:F158" si="51">IF($B152="N/A","N/A",IF(E152&gt;10,"No",IF(E152&lt;-10,"No","Yes")))</f>
        <v>N/A</v>
      </c>
      <c r="G152" s="38">
        <v>3597</v>
      </c>
      <c r="H152" s="46" t="str">
        <f t="shared" ref="H152:H158" si="52">IF($B152="N/A","N/A",IF(G152&gt;10,"No",IF(G152&lt;-10,"No","Yes")))</f>
        <v>N/A</v>
      </c>
      <c r="I152" s="12">
        <v>-35.6</v>
      </c>
      <c r="J152" s="12">
        <v>16.98</v>
      </c>
      <c r="K152" s="47" t="s">
        <v>739</v>
      </c>
      <c r="L152" s="9" t="str">
        <f t="shared" ref="L152:L159" si="53">IF(J152="Div by 0", "N/A", IF(K152="N/A","N/A", IF(J152&gt;VALUE(MID(K152,1,2)), "No", IF(J152&lt;-1*VALUE(MID(K152,1,2)), "No", "Yes"))))</f>
        <v>Yes</v>
      </c>
    </row>
    <row r="153" spans="1:12" x14ac:dyDescent="0.2">
      <c r="A153" s="6" t="s">
        <v>1016</v>
      </c>
      <c r="B153" s="37" t="s">
        <v>213</v>
      </c>
      <c r="C153" s="8">
        <v>1.7440671030999999</v>
      </c>
      <c r="D153" s="46" t="str">
        <f t="shared" si="50"/>
        <v>N/A</v>
      </c>
      <c r="E153" s="8">
        <v>1.0419878757000001</v>
      </c>
      <c r="F153" s="46" t="str">
        <f t="shared" si="51"/>
        <v>N/A</v>
      </c>
      <c r="G153" s="8">
        <v>1.1409738721</v>
      </c>
      <c r="H153" s="46" t="str">
        <f t="shared" si="52"/>
        <v>N/A</v>
      </c>
      <c r="I153" s="12">
        <v>-40.299999999999997</v>
      </c>
      <c r="J153" s="12">
        <v>9.5</v>
      </c>
      <c r="K153" s="47" t="s">
        <v>739</v>
      </c>
      <c r="L153" s="9" t="str">
        <f t="shared" si="53"/>
        <v>Yes</v>
      </c>
    </row>
    <row r="154" spans="1:12" x14ac:dyDescent="0.2">
      <c r="A154" s="18" t="s">
        <v>1017</v>
      </c>
      <c r="B154" s="37" t="s">
        <v>213</v>
      </c>
      <c r="C154" s="8">
        <v>7.1994965387000001</v>
      </c>
      <c r="D154" s="46" t="str">
        <f t="shared" si="50"/>
        <v>N/A</v>
      </c>
      <c r="E154" s="8">
        <v>0.63925434069999998</v>
      </c>
      <c r="F154" s="46" t="str">
        <f t="shared" si="51"/>
        <v>N/A</v>
      </c>
      <c r="G154" s="8">
        <v>0.53415026899999996</v>
      </c>
      <c r="H154" s="46" t="str">
        <f t="shared" si="52"/>
        <v>N/A</v>
      </c>
      <c r="I154" s="12">
        <v>-91.1</v>
      </c>
      <c r="J154" s="12">
        <v>-16.399999999999999</v>
      </c>
      <c r="K154" s="47" t="s">
        <v>739</v>
      </c>
      <c r="L154" s="9" t="str">
        <f t="shared" si="53"/>
        <v>Yes</v>
      </c>
    </row>
    <row r="155" spans="1:12" x14ac:dyDescent="0.2">
      <c r="A155" s="18" t="s">
        <v>1018</v>
      </c>
      <c r="B155" s="37" t="s">
        <v>213</v>
      </c>
      <c r="C155" s="8">
        <v>11.201004838999999</v>
      </c>
      <c r="D155" s="46" t="str">
        <f t="shared" si="50"/>
        <v>N/A</v>
      </c>
      <c r="E155" s="8">
        <v>8.2850336024000004</v>
      </c>
      <c r="F155" s="46" t="str">
        <f t="shared" si="51"/>
        <v>N/A</v>
      </c>
      <c r="G155" s="8">
        <v>8.0839037014000006</v>
      </c>
      <c r="H155" s="46" t="str">
        <f t="shared" si="52"/>
        <v>N/A</v>
      </c>
      <c r="I155" s="12">
        <v>-26</v>
      </c>
      <c r="J155" s="12">
        <v>-2.4300000000000002</v>
      </c>
      <c r="K155" s="47" t="s">
        <v>739</v>
      </c>
      <c r="L155" s="9" t="str">
        <f t="shared" si="53"/>
        <v>Yes</v>
      </c>
    </row>
    <row r="156" spans="1:12" x14ac:dyDescent="0.2">
      <c r="A156" s="18" t="s">
        <v>1019</v>
      </c>
      <c r="B156" s="37" t="s">
        <v>213</v>
      </c>
      <c r="C156" s="8">
        <v>1.1980065200000001E-2</v>
      </c>
      <c r="D156" s="46" t="str">
        <f t="shared" si="50"/>
        <v>N/A</v>
      </c>
      <c r="E156" s="8">
        <v>0.42371039939999999</v>
      </c>
      <c r="F156" s="46" t="str">
        <f t="shared" si="51"/>
        <v>N/A</v>
      </c>
      <c r="G156" s="8">
        <v>0.73705057269999996</v>
      </c>
      <c r="H156" s="46" t="str">
        <f t="shared" si="52"/>
        <v>N/A</v>
      </c>
      <c r="I156" s="12">
        <v>3437</v>
      </c>
      <c r="J156" s="12">
        <v>73.95</v>
      </c>
      <c r="K156" s="47" t="s">
        <v>739</v>
      </c>
      <c r="L156" s="9" t="str">
        <f t="shared" si="53"/>
        <v>No</v>
      </c>
    </row>
    <row r="157" spans="1:12" x14ac:dyDescent="0.2">
      <c r="A157" s="18" t="s">
        <v>1020</v>
      </c>
      <c r="B157" s="37" t="s">
        <v>213</v>
      </c>
      <c r="C157" s="8">
        <v>1.1268644499999999E-2</v>
      </c>
      <c r="D157" s="46" t="str">
        <f t="shared" si="50"/>
        <v>N/A</v>
      </c>
      <c r="E157" s="8">
        <v>4.7767809999999999E-3</v>
      </c>
      <c r="F157" s="46" t="str">
        <f t="shared" si="51"/>
        <v>N/A</v>
      </c>
      <c r="G157" s="8">
        <v>3.5244775E-3</v>
      </c>
      <c r="H157" s="46" t="str">
        <f t="shared" si="52"/>
        <v>N/A</v>
      </c>
      <c r="I157" s="12">
        <v>-57.6</v>
      </c>
      <c r="J157" s="12">
        <v>-26.2</v>
      </c>
      <c r="K157" s="47" t="s">
        <v>739</v>
      </c>
      <c r="L157" s="9" t="str">
        <f t="shared" si="53"/>
        <v>Yes</v>
      </c>
    </row>
    <row r="158" spans="1:12" x14ac:dyDescent="0.2">
      <c r="A158" s="2" t="s">
        <v>1021</v>
      </c>
      <c r="B158" s="37" t="s">
        <v>213</v>
      </c>
      <c r="C158" s="38">
        <v>113</v>
      </c>
      <c r="D158" s="46" t="str">
        <f t="shared" si="50"/>
        <v>N/A</v>
      </c>
      <c r="E158" s="38">
        <v>11</v>
      </c>
      <c r="F158" s="46" t="str">
        <f t="shared" si="51"/>
        <v>N/A</v>
      </c>
      <c r="G158" s="38">
        <v>14</v>
      </c>
      <c r="H158" s="46" t="str">
        <f t="shared" si="52"/>
        <v>N/A</v>
      </c>
      <c r="I158" s="12">
        <v>-92</v>
      </c>
      <c r="J158" s="12">
        <v>55.56</v>
      </c>
      <c r="K158" s="47" t="s">
        <v>739</v>
      </c>
      <c r="L158" s="9" t="str">
        <f t="shared" si="53"/>
        <v>No</v>
      </c>
    </row>
    <row r="159" spans="1:12" ht="25.5" x14ac:dyDescent="0.2">
      <c r="A159" s="18" t="s">
        <v>1022</v>
      </c>
      <c r="B159" s="37" t="s">
        <v>213</v>
      </c>
      <c r="C159" s="38">
        <v>5191</v>
      </c>
      <c r="D159" s="46" t="str">
        <f>IF($B159="N/A","N/A",IF(C159&gt;10,"No",IF(C159&lt;-10,"No","Yes")))</f>
        <v>N/A</v>
      </c>
      <c r="E159" s="38">
        <v>3529</v>
      </c>
      <c r="F159" s="46" t="str">
        <f>IF($B159="N/A","N/A",IF(E159&gt;10,"No",IF(E159&lt;-10,"No","Yes")))</f>
        <v>N/A</v>
      </c>
      <c r="G159" s="38">
        <v>4052</v>
      </c>
      <c r="H159" s="46" t="str">
        <f>IF($B159="N/A","N/A",IF(G159&gt;10,"No",IF(G159&lt;-10,"No","Yes")))</f>
        <v>N/A</v>
      </c>
      <c r="I159" s="12">
        <v>-32</v>
      </c>
      <c r="J159" s="12">
        <v>14.82</v>
      </c>
      <c r="K159" s="47" t="s">
        <v>739</v>
      </c>
      <c r="L159" s="9" t="str">
        <f t="shared" si="53"/>
        <v>Yes</v>
      </c>
    </row>
    <row r="160" spans="1:12" x14ac:dyDescent="0.2">
      <c r="A160" s="4" t="s">
        <v>1023</v>
      </c>
      <c r="B160" s="37" t="s">
        <v>213</v>
      </c>
      <c r="C160" s="38">
        <v>3099</v>
      </c>
      <c r="D160" s="46" t="str">
        <f t="shared" ref="D160:D234" si="54">IF($B160="N/A","N/A",IF(C160&gt;10,"No",IF(C160&lt;-10,"No","Yes")))</f>
        <v>N/A</v>
      </c>
      <c r="E160" s="38">
        <v>2720</v>
      </c>
      <c r="F160" s="46" t="str">
        <f t="shared" ref="F160:F234" si="55">IF($B160="N/A","N/A",IF(E160&gt;10,"No",IF(E160&lt;-10,"No","Yes")))</f>
        <v>N/A</v>
      </c>
      <c r="G160" s="38">
        <v>2751</v>
      </c>
      <c r="H160" s="46" t="str">
        <f t="shared" ref="H160:H223" si="56">IF($B160="N/A","N/A",IF(G160&gt;10,"No",IF(G160&lt;-10,"No","Yes")))</f>
        <v>N/A</v>
      </c>
      <c r="I160" s="12">
        <v>-12.2</v>
      </c>
      <c r="J160" s="12">
        <v>1.1399999999999999</v>
      </c>
      <c r="K160" s="47" t="s">
        <v>739</v>
      </c>
      <c r="L160" s="9" t="str">
        <f t="shared" ref="L160:L223" si="57">IF(J160="Div by 0", "N/A", IF(K160="N/A","N/A", IF(J160&gt;VALUE(MID(K160,1,2)), "No", IF(J160&lt;-1*VALUE(MID(K160,1,2)), "No", "Yes"))))</f>
        <v>Yes</v>
      </c>
    </row>
    <row r="161" spans="1:12" x14ac:dyDescent="0.2">
      <c r="A161" s="65" t="s">
        <v>71</v>
      </c>
      <c r="B161" s="37" t="s">
        <v>213</v>
      </c>
      <c r="C161" s="8">
        <v>1.1321457798000001</v>
      </c>
      <c r="D161" s="46" t="str">
        <f t="shared" si="54"/>
        <v>N/A</v>
      </c>
      <c r="E161" s="8">
        <v>0.92169334039999995</v>
      </c>
      <c r="F161" s="46" t="str">
        <f t="shared" si="55"/>
        <v>N/A</v>
      </c>
      <c r="G161" s="8">
        <v>0.87262138509999998</v>
      </c>
      <c r="H161" s="46" t="str">
        <f t="shared" si="56"/>
        <v>N/A</v>
      </c>
      <c r="I161" s="12">
        <v>-18.600000000000001</v>
      </c>
      <c r="J161" s="12">
        <v>-5.32</v>
      </c>
      <c r="K161" s="47" t="s">
        <v>739</v>
      </c>
      <c r="L161" s="9" t="str">
        <f t="shared" si="57"/>
        <v>Yes</v>
      </c>
    </row>
    <row r="162" spans="1:12" x14ac:dyDescent="0.2">
      <c r="A162" s="4" t="s">
        <v>111</v>
      </c>
      <c r="B162" s="37" t="s">
        <v>213</v>
      </c>
      <c r="C162" s="8">
        <v>2.2068386825999999</v>
      </c>
      <c r="D162" s="46" t="str">
        <f t="shared" si="54"/>
        <v>N/A</v>
      </c>
      <c r="E162" s="8">
        <v>0.61450901140000003</v>
      </c>
      <c r="F162" s="46" t="str">
        <f t="shared" si="55"/>
        <v>N/A</v>
      </c>
      <c r="G162" s="8">
        <v>0.60091905270000001</v>
      </c>
      <c r="H162" s="46" t="str">
        <f t="shared" si="56"/>
        <v>N/A</v>
      </c>
      <c r="I162" s="12">
        <v>-72.2</v>
      </c>
      <c r="J162" s="12">
        <v>-2.21</v>
      </c>
      <c r="K162" s="47" t="s">
        <v>739</v>
      </c>
      <c r="L162" s="9" t="str">
        <f t="shared" si="57"/>
        <v>Yes</v>
      </c>
    </row>
    <row r="163" spans="1:12" x14ac:dyDescent="0.2">
      <c r="A163" s="4" t="s">
        <v>112</v>
      </c>
      <c r="B163" s="37" t="s">
        <v>213</v>
      </c>
      <c r="C163" s="8">
        <v>9.5053382097999997</v>
      </c>
      <c r="D163" s="46" t="str">
        <f t="shared" si="54"/>
        <v>N/A</v>
      </c>
      <c r="E163" s="8">
        <v>9.1277601963000006</v>
      </c>
      <c r="F163" s="46" t="str">
        <f t="shared" si="55"/>
        <v>N/A</v>
      </c>
      <c r="G163" s="8">
        <v>8.8296387100999993</v>
      </c>
      <c r="H163" s="46" t="str">
        <f t="shared" si="56"/>
        <v>N/A</v>
      </c>
      <c r="I163" s="12">
        <v>-3.97</v>
      </c>
      <c r="J163" s="12">
        <v>-3.27</v>
      </c>
      <c r="K163" s="47" t="s">
        <v>739</v>
      </c>
      <c r="L163" s="9" t="str">
        <f t="shared" si="57"/>
        <v>Yes</v>
      </c>
    </row>
    <row r="164" spans="1:12" x14ac:dyDescent="0.2">
      <c r="A164" s="4" t="s">
        <v>113</v>
      </c>
      <c r="B164" s="37" t="s">
        <v>213</v>
      </c>
      <c r="C164" s="8">
        <v>0</v>
      </c>
      <c r="D164" s="46" t="str">
        <f t="shared" si="54"/>
        <v>N/A</v>
      </c>
      <c r="E164" s="8">
        <v>2.8971651000000002E-3</v>
      </c>
      <c r="F164" s="46" t="str">
        <f t="shared" si="55"/>
        <v>N/A</v>
      </c>
      <c r="G164" s="8">
        <v>2.7222550999999998E-3</v>
      </c>
      <c r="H164" s="46" t="str">
        <f t="shared" si="56"/>
        <v>N/A</v>
      </c>
      <c r="I164" s="12" t="s">
        <v>1747</v>
      </c>
      <c r="J164" s="12">
        <v>-6.04</v>
      </c>
      <c r="K164" s="47" t="s">
        <v>739</v>
      </c>
      <c r="L164" s="9" t="str">
        <f t="shared" si="57"/>
        <v>Yes</v>
      </c>
    </row>
    <row r="165" spans="1:12" x14ac:dyDescent="0.2">
      <c r="A165" s="4" t="s">
        <v>114</v>
      </c>
      <c r="B165" s="37" t="s">
        <v>213</v>
      </c>
      <c r="C165" s="8">
        <v>0</v>
      </c>
      <c r="D165" s="46" t="str">
        <f t="shared" si="54"/>
        <v>N/A</v>
      </c>
      <c r="E165" s="8">
        <v>0</v>
      </c>
      <c r="F165" s="46" t="str">
        <f t="shared" si="55"/>
        <v>N/A</v>
      </c>
      <c r="G165" s="8">
        <v>8.8111940000000001E-4</v>
      </c>
      <c r="H165" s="46" t="str">
        <f t="shared" si="56"/>
        <v>N/A</v>
      </c>
      <c r="I165" s="12" t="s">
        <v>1747</v>
      </c>
      <c r="J165" s="12" t="s">
        <v>1747</v>
      </c>
      <c r="K165" s="47" t="s">
        <v>739</v>
      </c>
      <c r="L165" s="9" t="str">
        <f t="shared" si="57"/>
        <v>N/A</v>
      </c>
    </row>
    <row r="166" spans="1:12" x14ac:dyDescent="0.2">
      <c r="A166" s="4" t="s">
        <v>428</v>
      </c>
      <c r="B166" s="37" t="s">
        <v>213</v>
      </c>
      <c r="C166" s="38">
        <v>512</v>
      </c>
      <c r="D166" s="46" t="str">
        <f>IF($B166="N/A","N/A",IF(C166&gt;10,"No",IF(C166&lt;-10,"No","Yes")))</f>
        <v>N/A</v>
      </c>
      <c r="E166" s="38">
        <v>143</v>
      </c>
      <c r="F166" s="46" t="str">
        <f>IF($B166="N/A","N/A",IF(E166&gt;10,"No",IF(E166&lt;-10,"No","Yes")))</f>
        <v>N/A</v>
      </c>
      <c r="G166" s="38">
        <v>144</v>
      </c>
      <c r="H166" s="46" t="str">
        <f>IF($B166="N/A","N/A",IF(G166&gt;10,"No",IF(G166&lt;-10,"No","Yes")))</f>
        <v>N/A</v>
      </c>
      <c r="I166" s="12">
        <v>-72.099999999999994</v>
      </c>
      <c r="J166" s="12">
        <v>0.69930000000000003</v>
      </c>
      <c r="K166" s="47" t="s">
        <v>739</v>
      </c>
      <c r="L166" s="9" t="str">
        <f t="shared" si="57"/>
        <v>Yes</v>
      </c>
    </row>
    <row r="167" spans="1:12" x14ac:dyDescent="0.2">
      <c r="A167" s="4" t="s">
        <v>429</v>
      </c>
      <c r="B167" s="37" t="s">
        <v>213</v>
      </c>
      <c r="C167" s="38">
        <v>14</v>
      </c>
      <c r="D167" s="46" t="str">
        <f>IF($B167="N/A","N/A",IF(C167&gt;10,"No",IF(C167&lt;-10,"No","Yes")))</f>
        <v>N/A</v>
      </c>
      <c r="E167" s="38">
        <v>11</v>
      </c>
      <c r="F167" s="46" t="str">
        <f>IF($B167="N/A","N/A",IF(E167&gt;10,"No",IF(E167&lt;-10,"No","Yes")))</f>
        <v>N/A</v>
      </c>
      <c r="G167" s="38">
        <v>11</v>
      </c>
      <c r="H167" s="46" t="str">
        <f>IF($B167="N/A","N/A",IF(G167&gt;10,"No",IF(G167&lt;-10,"No","Yes")))</f>
        <v>N/A</v>
      </c>
      <c r="I167" s="12">
        <v>-57.1</v>
      </c>
      <c r="J167" s="12">
        <v>50</v>
      </c>
      <c r="K167" s="47" t="s">
        <v>739</v>
      </c>
      <c r="L167" s="9" t="str">
        <f t="shared" si="57"/>
        <v>No</v>
      </c>
    </row>
    <row r="168" spans="1:12" x14ac:dyDescent="0.2">
      <c r="A168" s="4" t="s">
        <v>430</v>
      </c>
      <c r="B168" s="37" t="s">
        <v>213</v>
      </c>
      <c r="C168" s="38">
        <v>1194</v>
      </c>
      <c r="D168" s="46" t="str">
        <f>IF($B168="N/A","N/A",IF(C168&gt;10,"No",IF(C168&lt;-10,"No","Yes")))</f>
        <v>N/A</v>
      </c>
      <c r="E168" s="38">
        <v>1179</v>
      </c>
      <c r="F168" s="46" t="str">
        <f>IF($B168="N/A","N/A",IF(E168&gt;10,"No",IF(E168&lt;-10,"No","Yes")))</f>
        <v>N/A</v>
      </c>
      <c r="G168" s="38">
        <v>1205</v>
      </c>
      <c r="H168" s="46" t="str">
        <f>IF($B168="N/A","N/A",IF(G168&gt;10,"No",IF(G168&lt;-10,"No","Yes")))</f>
        <v>N/A</v>
      </c>
      <c r="I168" s="12">
        <v>-1.26</v>
      </c>
      <c r="J168" s="12">
        <v>2.2050000000000001</v>
      </c>
      <c r="K168" s="47" t="s">
        <v>739</v>
      </c>
      <c r="L168" s="9" t="str">
        <f t="shared" si="57"/>
        <v>Yes</v>
      </c>
    </row>
    <row r="169" spans="1:12" x14ac:dyDescent="0.2">
      <c r="A169" s="4" t="s">
        <v>431</v>
      </c>
      <c r="B169" s="37" t="s">
        <v>213</v>
      </c>
      <c r="C169" s="38">
        <v>1379</v>
      </c>
      <c r="D169" s="46" t="str">
        <f>IF($B169="N/A","N/A",IF(C169&gt;10,"No",IF(C169&lt;-10,"No","Yes")))</f>
        <v>N/A</v>
      </c>
      <c r="E169" s="38">
        <v>1388</v>
      </c>
      <c r="F169" s="46" t="str">
        <f>IF($B169="N/A","N/A",IF(E169&gt;10,"No",IF(E169&lt;-10,"No","Yes")))</f>
        <v>N/A</v>
      </c>
      <c r="G169" s="38">
        <v>1388</v>
      </c>
      <c r="H169" s="46" t="str">
        <f>IF($B169="N/A","N/A",IF(G169&gt;10,"No",IF(G169&lt;-10,"No","Yes")))</f>
        <v>N/A</v>
      </c>
      <c r="I169" s="12">
        <v>0.65259999999999996</v>
      </c>
      <c r="J169" s="12">
        <v>0</v>
      </c>
      <c r="K169" s="47" t="s">
        <v>739</v>
      </c>
      <c r="L169" s="9" t="str">
        <f t="shared" si="57"/>
        <v>Yes</v>
      </c>
    </row>
    <row r="170" spans="1:12" x14ac:dyDescent="0.2">
      <c r="A170" s="4" t="s">
        <v>432</v>
      </c>
      <c r="B170" s="37" t="s">
        <v>213</v>
      </c>
      <c r="C170" s="38">
        <v>0</v>
      </c>
      <c r="D170" s="46" t="str">
        <f>IF($B170="N/A","N/A",IF(C170&gt;10,"No",IF(C170&lt;-10,"No","Yes")))</f>
        <v>N/A</v>
      </c>
      <c r="E170" s="38">
        <v>11</v>
      </c>
      <c r="F170" s="46" t="str">
        <f>IF($B170="N/A","N/A",IF(E170&gt;10,"No",IF(E170&lt;-10,"No","Yes")))</f>
        <v>N/A</v>
      </c>
      <c r="G170" s="38">
        <v>11</v>
      </c>
      <c r="H170" s="46" t="str">
        <f>IF($B170="N/A","N/A",IF(G170&gt;10,"No",IF(G170&lt;-10,"No","Yes")))</f>
        <v>N/A</v>
      </c>
      <c r="I170" s="12" t="s">
        <v>1747</v>
      </c>
      <c r="J170" s="12">
        <v>25</v>
      </c>
      <c r="K170" s="47" t="s">
        <v>739</v>
      </c>
      <c r="L170" s="9" t="str">
        <f t="shared" si="57"/>
        <v>Yes</v>
      </c>
    </row>
    <row r="171" spans="1:12" x14ac:dyDescent="0.2">
      <c r="A171" s="6" t="s">
        <v>1024</v>
      </c>
      <c r="B171" s="37" t="s">
        <v>213</v>
      </c>
      <c r="C171" s="38">
        <v>484</v>
      </c>
      <c r="D171" s="46" t="str">
        <f t="shared" si="54"/>
        <v>N/A</v>
      </c>
      <c r="E171" s="38">
        <v>0</v>
      </c>
      <c r="F171" s="46" t="str">
        <f t="shared" si="55"/>
        <v>N/A</v>
      </c>
      <c r="G171" s="38">
        <v>0</v>
      </c>
      <c r="H171" s="46" t="str">
        <f t="shared" si="56"/>
        <v>N/A</v>
      </c>
      <c r="I171" s="12">
        <v>-100</v>
      </c>
      <c r="J171" s="12" t="s">
        <v>1747</v>
      </c>
      <c r="K171" s="47" t="s">
        <v>739</v>
      </c>
      <c r="L171" s="9" t="str">
        <f t="shared" si="57"/>
        <v>N/A</v>
      </c>
    </row>
    <row r="172" spans="1:12" x14ac:dyDescent="0.2">
      <c r="A172" s="4" t="s">
        <v>1025</v>
      </c>
      <c r="B172" s="37" t="s">
        <v>213</v>
      </c>
      <c r="C172" s="38">
        <v>386</v>
      </c>
      <c r="D172" s="46" t="str">
        <f>IF($B172="N/A","N/A",IF(C172&gt;10,"No",IF(C172&lt;-10,"No","Yes")))</f>
        <v>N/A</v>
      </c>
      <c r="E172" s="38">
        <v>0</v>
      </c>
      <c r="F172" s="46" t="str">
        <f>IF($B172="N/A","N/A",IF(E172&gt;10,"No",IF(E172&lt;-10,"No","Yes")))</f>
        <v>N/A</v>
      </c>
      <c r="G172" s="38">
        <v>0</v>
      </c>
      <c r="H172" s="46" t="str">
        <f>IF($B172="N/A","N/A",IF(G172&gt;10,"No",IF(G172&lt;-10,"No","Yes")))</f>
        <v>N/A</v>
      </c>
      <c r="I172" s="12">
        <v>-100</v>
      </c>
      <c r="J172" s="12" t="s">
        <v>1747</v>
      </c>
      <c r="K172" s="47" t="s">
        <v>739</v>
      </c>
      <c r="L172" s="9" t="str">
        <f t="shared" si="57"/>
        <v>N/A</v>
      </c>
    </row>
    <row r="173" spans="1:12" x14ac:dyDescent="0.2">
      <c r="A173" s="4" t="s">
        <v>1026</v>
      </c>
      <c r="B173" s="37" t="s">
        <v>213</v>
      </c>
      <c r="C173" s="38">
        <v>11</v>
      </c>
      <c r="D173" s="46" t="str">
        <f>IF($B173="N/A","N/A",IF(C173&gt;10,"No",IF(C173&lt;-10,"No","Yes")))</f>
        <v>N/A</v>
      </c>
      <c r="E173" s="38">
        <v>0</v>
      </c>
      <c r="F173" s="46" t="str">
        <f>IF($B173="N/A","N/A",IF(E173&gt;10,"No",IF(E173&lt;-10,"No","Yes")))</f>
        <v>N/A</v>
      </c>
      <c r="G173" s="38">
        <v>0</v>
      </c>
      <c r="H173" s="46" t="str">
        <f>IF($B173="N/A","N/A",IF(G173&gt;10,"No",IF(G173&lt;-10,"No","Yes")))</f>
        <v>N/A</v>
      </c>
      <c r="I173" s="12">
        <v>-100</v>
      </c>
      <c r="J173" s="12" t="s">
        <v>1747</v>
      </c>
      <c r="K173" s="47" t="s">
        <v>739</v>
      </c>
      <c r="L173" s="9" t="str">
        <f t="shared" si="57"/>
        <v>N/A</v>
      </c>
    </row>
    <row r="174" spans="1:12" ht="25.5" x14ac:dyDescent="0.2">
      <c r="A174" s="4" t="s">
        <v>1027</v>
      </c>
      <c r="B174" s="37" t="s">
        <v>213</v>
      </c>
      <c r="C174" s="38">
        <v>82</v>
      </c>
      <c r="D174" s="46" t="str">
        <f>IF($B174="N/A","N/A",IF(C174&gt;10,"No",IF(C174&lt;-10,"No","Yes")))</f>
        <v>N/A</v>
      </c>
      <c r="E174" s="38">
        <v>0</v>
      </c>
      <c r="F174" s="46" t="str">
        <f>IF($B174="N/A","N/A",IF(E174&gt;10,"No",IF(E174&lt;-10,"No","Yes")))</f>
        <v>N/A</v>
      </c>
      <c r="G174" s="38">
        <v>0</v>
      </c>
      <c r="H174" s="46" t="str">
        <f>IF($B174="N/A","N/A",IF(G174&gt;10,"No",IF(G174&lt;-10,"No","Yes")))</f>
        <v>N/A</v>
      </c>
      <c r="I174" s="12">
        <v>-100</v>
      </c>
      <c r="J174" s="12" t="s">
        <v>1747</v>
      </c>
      <c r="K174" s="47" t="s">
        <v>739</v>
      </c>
      <c r="L174" s="9" t="str">
        <f t="shared" si="57"/>
        <v>N/A</v>
      </c>
    </row>
    <row r="175" spans="1:12" ht="25.5" x14ac:dyDescent="0.2">
      <c r="A175" s="4" t="s">
        <v>1028</v>
      </c>
      <c r="B175" s="37" t="s">
        <v>213</v>
      </c>
      <c r="C175" s="38">
        <v>11</v>
      </c>
      <c r="D175" s="46" t="str">
        <f>IF($B175="N/A","N/A",IF(C175&gt;10,"No",IF(C175&lt;-10,"No","Yes")))</f>
        <v>N/A</v>
      </c>
      <c r="E175" s="38">
        <v>0</v>
      </c>
      <c r="F175" s="46" t="str">
        <f>IF($B175="N/A","N/A",IF(E175&gt;10,"No",IF(E175&lt;-10,"No","Yes")))</f>
        <v>N/A</v>
      </c>
      <c r="G175" s="38">
        <v>0</v>
      </c>
      <c r="H175" s="46" t="str">
        <f>IF($B175="N/A","N/A",IF(G175&gt;10,"No",IF(G175&lt;-10,"No","Yes")))</f>
        <v>N/A</v>
      </c>
      <c r="I175" s="12">
        <v>-100</v>
      </c>
      <c r="J175" s="12" t="s">
        <v>1747</v>
      </c>
      <c r="K175" s="47" t="s">
        <v>739</v>
      </c>
      <c r="L175" s="9" t="str">
        <f t="shared" si="57"/>
        <v>N/A</v>
      </c>
    </row>
    <row r="176" spans="1:12" ht="25.5" x14ac:dyDescent="0.2">
      <c r="A176" s="4" t="s">
        <v>1029</v>
      </c>
      <c r="B176" s="37" t="s">
        <v>213</v>
      </c>
      <c r="C176" s="38">
        <v>0</v>
      </c>
      <c r="D176" s="46" t="str">
        <f>IF($B176="N/A","N/A",IF(C176&gt;10,"No",IF(C176&lt;-10,"No","Yes")))</f>
        <v>N/A</v>
      </c>
      <c r="E176" s="38">
        <v>0</v>
      </c>
      <c r="F176" s="46" t="str">
        <f>IF($B176="N/A","N/A",IF(E176&gt;10,"No",IF(E176&lt;-10,"No","Yes")))</f>
        <v>N/A</v>
      </c>
      <c r="G176" s="38">
        <v>0</v>
      </c>
      <c r="H176" s="46" t="str">
        <f>IF($B176="N/A","N/A",IF(G176&gt;10,"No",IF(G176&lt;-10,"No","Yes")))</f>
        <v>N/A</v>
      </c>
      <c r="I176" s="12" t="s">
        <v>1747</v>
      </c>
      <c r="J176" s="12" t="s">
        <v>1747</v>
      </c>
      <c r="K176" s="47" t="s">
        <v>739</v>
      </c>
      <c r="L176" s="9" t="str">
        <f t="shared" si="57"/>
        <v>N/A</v>
      </c>
    </row>
    <row r="177" spans="1:12" x14ac:dyDescent="0.2">
      <c r="A177" s="6" t="s">
        <v>1030</v>
      </c>
      <c r="B177" s="37" t="s">
        <v>213</v>
      </c>
      <c r="C177" s="38">
        <v>0</v>
      </c>
      <c r="D177" s="46" t="str">
        <f t="shared" si="54"/>
        <v>N/A</v>
      </c>
      <c r="E177" s="38">
        <v>0</v>
      </c>
      <c r="F177" s="46" t="str">
        <f t="shared" si="55"/>
        <v>N/A</v>
      </c>
      <c r="G177" s="38">
        <v>0</v>
      </c>
      <c r="H177" s="46" t="str">
        <f t="shared" si="56"/>
        <v>N/A</v>
      </c>
      <c r="I177" s="12" t="s">
        <v>1747</v>
      </c>
      <c r="J177" s="12" t="s">
        <v>1747</v>
      </c>
      <c r="K177" s="47" t="s">
        <v>739</v>
      </c>
      <c r="L177" s="9" t="str">
        <f t="shared" si="57"/>
        <v>N/A</v>
      </c>
    </row>
    <row r="178" spans="1:12" x14ac:dyDescent="0.2">
      <c r="A178" s="4" t="s">
        <v>1031</v>
      </c>
      <c r="B178" s="37" t="s">
        <v>213</v>
      </c>
      <c r="C178" s="38">
        <v>0</v>
      </c>
      <c r="D178" s="46" t="str">
        <f t="shared" si="54"/>
        <v>N/A</v>
      </c>
      <c r="E178" s="38">
        <v>0</v>
      </c>
      <c r="F178" s="46" t="str">
        <f t="shared" si="55"/>
        <v>N/A</v>
      </c>
      <c r="G178" s="38">
        <v>0</v>
      </c>
      <c r="H178" s="46" t="str">
        <f t="shared" si="56"/>
        <v>N/A</v>
      </c>
      <c r="I178" s="12" t="s">
        <v>1747</v>
      </c>
      <c r="J178" s="12" t="s">
        <v>1747</v>
      </c>
      <c r="K178" s="47" t="s">
        <v>739</v>
      </c>
      <c r="L178" s="9" t="str">
        <f t="shared" si="57"/>
        <v>N/A</v>
      </c>
    </row>
    <row r="179" spans="1:12" x14ac:dyDescent="0.2">
      <c r="A179" s="4" t="s">
        <v>1032</v>
      </c>
      <c r="B179" s="37" t="s">
        <v>213</v>
      </c>
      <c r="C179" s="38">
        <v>0</v>
      </c>
      <c r="D179" s="46" t="str">
        <f t="shared" si="54"/>
        <v>N/A</v>
      </c>
      <c r="E179" s="38">
        <v>0</v>
      </c>
      <c r="F179" s="46" t="str">
        <f t="shared" si="55"/>
        <v>N/A</v>
      </c>
      <c r="G179" s="38">
        <v>0</v>
      </c>
      <c r="H179" s="46" t="str">
        <f t="shared" si="56"/>
        <v>N/A</v>
      </c>
      <c r="I179" s="12" t="s">
        <v>1747</v>
      </c>
      <c r="J179" s="12" t="s">
        <v>1747</v>
      </c>
      <c r="K179" s="47" t="s">
        <v>739</v>
      </c>
      <c r="L179" s="9" t="str">
        <f t="shared" si="57"/>
        <v>N/A</v>
      </c>
    </row>
    <row r="180" spans="1:12" x14ac:dyDescent="0.2">
      <c r="A180" s="4" t="s">
        <v>1033</v>
      </c>
      <c r="B180" s="37" t="s">
        <v>213</v>
      </c>
      <c r="C180" s="38">
        <v>0</v>
      </c>
      <c r="D180" s="46" t="str">
        <f t="shared" si="54"/>
        <v>N/A</v>
      </c>
      <c r="E180" s="38">
        <v>0</v>
      </c>
      <c r="F180" s="46" t="str">
        <f t="shared" si="55"/>
        <v>N/A</v>
      </c>
      <c r="G180" s="38">
        <v>0</v>
      </c>
      <c r="H180" s="46" t="str">
        <f t="shared" si="56"/>
        <v>N/A</v>
      </c>
      <c r="I180" s="12" t="s">
        <v>1747</v>
      </c>
      <c r="J180" s="12" t="s">
        <v>1747</v>
      </c>
      <c r="K180" s="47" t="s">
        <v>739</v>
      </c>
      <c r="L180" s="9" t="str">
        <f t="shared" si="57"/>
        <v>N/A</v>
      </c>
    </row>
    <row r="181" spans="1:12" x14ac:dyDescent="0.2">
      <c r="A181" s="4" t="s">
        <v>1034</v>
      </c>
      <c r="B181" s="37" t="s">
        <v>213</v>
      </c>
      <c r="C181" s="38">
        <v>0</v>
      </c>
      <c r="D181" s="46" t="str">
        <f t="shared" si="54"/>
        <v>N/A</v>
      </c>
      <c r="E181" s="38">
        <v>0</v>
      </c>
      <c r="F181" s="46" t="str">
        <f t="shared" si="55"/>
        <v>N/A</v>
      </c>
      <c r="G181" s="38">
        <v>0</v>
      </c>
      <c r="H181" s="46" t="str">
        <f t="shared" si="56"/>
        <v>N/A</v>
      </c>
      <c r="I181" s="12" t="s">
        <v>1747</v>
      </c>
      <c r="J181" s="12" t="s">
        <v>1747</v>
      </c>
      <c r="K181" s="47" t="s">
        <v>739</v>
      </c>
      <c r="L181" s="9" t="str">
        <f t="shared" si="57"/>
        <v>N/A</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0</v>
      </c>
      <c r="D183" s="11" t="str">
        <f t="shared" si="54"/>
        <v>N/A</v>
      </c>
      <c r="E183" s="1">
        <v>0</v>
      </c>
      <c r="F183" s="11" t="str">
        <f t="shared" si="55"/>
        <v>N/A</v>
      </c>
      <c r="G183" s="1">
        <v>0</v>
      </c>
      <c r="H183" s="11" t="str">
        <f t="shared" si="56"/>
        <v>N/A</v>
      </c>
      <c r="I183" s="59" t="s">
        <v>1747</v>
      </c>
      <c r="J183" s="59" t="s">
        <v>1747</v>
      </c>
      <c r="K183" s="50" t="s">
        <v>739</v>
      </c>
      <c r="L183" s="11" t="str">
        <f t="shared" si="57"/>
        <v>N/A</v>
      </c>
    </row>
    <row r="184" spans="1:12" x14ac:dyDescent="0.2">
      <c r="A184" s="4" t="s">
        <v>1037</v>
      </c>
      <c r="B184" s="37" t="s">
        <v>213</v>
      </c>
      <c r="C184" s="38">
        <v>0</v>
      </c>
      <c r="D184" s="46" t="str">
        <f t="shared" si="54"/>
        <v>N/A</v>
      </c>
      <c r="E184" s="38">
        <v>0</v>
      </c>
      <c r="F184" s="46" t="str">
        <f t="shared" si="55"/>
        <v>N/A</v>
      </c>
      <c r="G184" s="38">
        <v>0</v>
      </c>
      <c r="H184" s="46" t="str">
        <f t="shared" si="56"/>
        <v>N/A</v>
      </c>
      <c r="I184" s="12" t="s">
        <v>1747</v>
      </c>
      <c r="J184" s="12" t="s">
        <v>1747</v>
      </c>
      <c r="K184" s="47" t="s">
        <v>739</v>
      </c>
      <c r="L184" s="9" t="str">
        <f t="shared" si="57"/>
        <v>N/A</v>
      </c>
    </row>
    <row r="185" spans="1:12" x14ac:dyDescent="0.2">
      <c r="A185" s="4" t="s">
        <v>1038</v>
      </c>
      <c r="B185" s="37" t="s">
        <v>213</v>
      </c>
      <c r="C185" s="38">
        <v>0</v>
      </c>
      <c r="D185" s="46" t="str">
        <f t="shared" si="54"/>
        <v>N/A</v>
      </c>
      <c r="E185" s="38">
        <v>0</v>
      </c>
      <c r="F185" s="46" t="str">
        <f t="shared" si="55"/>
        <v>N/A</v>
      </c>
      <c r="G185" s="38">
        <v>0</v>
      </c>
      <c r="H185" s="46" t="str">
        <f t="shared" si="56"/>
        <v>N/A</v>
      </c>
      <c r="I185" s="12" t="s">
        <v>1747</v>
      </c>
      <c r="J185" s="12" t="s">
        <v>1747</v>
      </c>
      <c r="K185" s="47" t="s">
        <v>739</v>
      </c>
      <c r="L185" s="9" t="str">
        <f t="shared" si="57"/>
        <v>N/A</v>
      </c>
    </row>
    <row r="186" spans="1:12" ht="25.5" x14ac:dyDescent="0.2">
      <c r="A186" s="4" t="s">
        <v>1039</v>
      </c>
      <c r="B186" s="37" t="s">
        <v>213</v>
      </c>
      <c r="C186" s="38">
        <v>0</v>
      </c>
      <c r="D186" s="46" t="str">
        <f t="shared" si="54"/>
        <v>N/A</v>
      </c>
      <c r="E186" s="38">
        <v>0</v>
      </c>
      <c r="F186" s="46" t="str">
        <f t="shared" si="55"/>
        <v>N/A</v>
      </c>
      <c r="G186" s="38">
        <v>0</v>
      </c>
      <c r="H186" s="46" t="str">
        <f t="shared" si="56"/>
        <v>N/A</v>
      </c>
      <c r="I186" s="12" t="s">
        <v>1747</v>
      </c>
      <c r="J186" s="12" t="s">
        <v>1747</v>
      </c>
      <c r="K186" s="47" t="s">
        <v>739</v>
      </c>
      <c r="L186" s="9" t="str">
        <f t="shared" si="57"/>
        <v>N/A</v>
      </c>
    </row>
    <row r="187" spans="1:12" ht="25.5" x14ac:dyDescent="0.2">
      <c r="A187" s="4" t="s">
        <v>1040</v>
      </c>
      <c r="B187" s="37" t="s">
        <v>213</v>
      </c>
      <c r="C187" s="38">
        <v>0</v>
      </c>
      <c r="D187" s="46" t="str">
        <f t="shared" si="54"/>
        <v>N/A</v>
      </c>
      <c r="E187" s="38">
        <v>0</v>
      </c>
      <c r="F187" s="46" t="str">
        <f t="shared" si="55"/>
        <v>N/A</v>
      </c>
      <c r="G187" s="38">
        <v>0</v>
      </c>
      <c r="H187" s="46" t="str">
        <f t="shared" si="56"/>
        <v>N/A</v>
      </c>
      <c r="I187" s="12" t="s">
        <v>1747</v>
      </c>
      <c r="J187" s="12" t="s">
        <v>1747</v>
      </c>
      <c r="K187" s="47" t="s">
        <v>739</v>
      </c>
      <c r="L187" s="9" t="str">
        <f t="shared" si="57"/>
        <v>N/A</v>
      </c>
    </row>
    <row r="188" spans="1:12" ht="25.5" x14ac:dyDescent="0.2">
      <c r="A188" s="4" t="s">
        <v>1041</v>
      </c>
      <c r="B188" s="37" t="s">
        <v>213</v>
      </c>
      <c r="C188" s="38">
        <v>0</v>
      </c>
      <c r="D188" s="46" t="str">
        <f t="shared" si="54"/>
        <v>N/A</v>
      </c>
      <c r="E188" s="38">
        <v>0</v>
      </c>
      <c r="F188" s="46" t="str">
        <f t="shared" si="55"/>
        <v>N/A</v>
      </c>
      <c r="G188" s="38">
        <v>0</v>
      </c>
      <c r="H188" s="46" t="str">
        <f t="shared" si="56"/>
        <v>N/A</v>
      </c>
      <c r="I188" s="12" t="s">
        <v>1747</v>
      </c>
      <c r="J188" s="12" t="s">
        <v>1747</v>
      </c>
      <c r="K188" s="47" t="s">
        <v>739</v>
      </c>
      <c r="L188" s="9" t="str">
        <f t="shared" si="57"/>
        <v>N/A</v>
      </c>
    </row>
    <row r="189" spans="1:12" x14ac:dyDescent="0.2">
      <c r="A189" s="6" t="s">
        <v>1042</v>
      </c>
      <c r="B189" s="50" t="s">
        <v>213</v>
      </c>
      <c r="C189" s="1">
        <v>0</v>
      </c>
      <c r="D189" s="11" t="str">
        <f t="shared" si="54"/>
        <v>N/A</v>
      </c>
      <c r="E189" s="1">
        <v>0</v>
      </c>
      <c r="F189" s="11" t="str">
        <f t="shared" si="55"/>
        <v>N/A</v>
      </c>
      <c r="G189" s="1">
        <v>0</v>
      </c>
      <c r="H189" s="11" t="str">
        <f t="shared" si="56"/>
        <v>N/A</v>
      </c>
      <c r="I189" s="59" t="s">
        <v>1747</v>
      </c>
      <c r="J189" s="59" t="s">
        <v>1747</v>
      </c>
      <c r="K189" s="50" t="s">
        <v>739</v>
      </c>
      <c r="L189" s="11" t="str">
        <f t="shared" si="57"/>
        <v>N/A</v>
      </c>
    </row>
    <row r="190" spans="1:12" ht="25.5" x14ac:dyDescent="0.2">
      <c r="A190" s="4" t="s">
        <v>1043</v>
      </c>
      <c r="B190" s="37" t="s">
        <v>213</v>
      </c>
      <c r="C190" s="38">
        <v>0</v>
      </c>
      <c r="D190" s="46" t="str">
        <f t="shared" si="54"/>
        <v>N/A</v>
      </c>
      <c r="E190" s="38">
        <v>0</v>
      </c>
      <c r="F190" s="46" t="str">
        <f t="shared" si="55"/>
        <v>N/A</v>
      </c>
      <c r="G190" s="38">
        <v>0</v>
      </c>
      <c r="H190" s="46" t="str">
        <f t="shared" si="56"/>
        <v>N/A</v>
      </c>
      <c r="I190" s="12" t="s">
        <v>1747</v>
      </c>
      <c r="J190" s="12" t="s">
        <v>1747</v>
      </c>
      <c r="K190" s="47" t="s">
        <v>739</v>
      </c>
      <c r="L190" s="9" t="str">
        <f t="shared" si="57"/>
        <v>N/A</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0</v>
      </c>
      <c r="D192" s="46" t="str">
        <f t="shared" si="54"/>
        <v>N/A</v>
      </c>
      <c r="E192" s="38">
        <v>0</v>
      </c>
      <c r="F192" s="46" t="str">
        <f t="shared" si="55"/>
        <v>N/A</v>
      </c>
      <c r="G192" s="38">
        <v>0</v>
      </c>
      <c r="H192" s="46" t="str">
        <f t="shared" si="56"/>
        <v>N/A</v>
      </c>
      <c r="I192" s="12" t="s">
        <v>1747</v>
      </c>
      <c r="J192" s="12" t="s">
        <v>1747</v>
      </c>
      <c r="K192" s="47" t="s">
        <v>739</v>
      </c>
      <c r="L192" s="9" t="str">
        <f t="shared" si="57"/>
        <v>N/A</v>
      </c>
    </row>
    <row r="193" spans="1:12" ht="25.5" x14ac:dyDescent="0.2">
      <c r="A193" s="4" t="s">
        <v>1046</v>
      </c>
      <c r="B193" s="37" t="s">
        <v>213</v>
      </c>
      <c r="C193" s="38">
        <v>0</v>
      </c>
      <c r="D193" s="46" t="str">
        <f t="shared" si="54"/>
        <v>N/A</v>
      </c>
      <c r="E193" s="38">
        <v>0</v>
      </c>
      <c r="F193" s="46" t="str">
        <f t="shared" si="55"/>
        <v>N/A</v>
      </c>
      <c r="G193" s="38">
        <v>0</v>
      </c>
      <c r="H193" s="46" t="str">
        <f t="shared" si="56"/>
        <v>N/A</v>
      </c>
      <c r="I193" s="12" t="s">
        <v>1747</v>
      </c>
      <c r="J193" s="12" t="s">
        <v>1747</v>
      </c>
      <c r="K193" s="47" t="s">
        <v>739</v>
      </c>
      <c r="L193" s="9" t="str">
        <f t="shared" si="57"/>
        <v>N/A</v>
      </c>
    </row>
    <row r="194" spans="1:12" ht="25.5" x14ac:dyDescent="0.2">
      <c r="A194" s="4" t="s">
        <v>1047</v>
      </c>
      <c r="B194" s="37" t="s">
        <v>213</v>
      </c>
      <c r="C194" s="38">
        <v>0</v>
      </c>
      <c r="D194" s="46" t="str">
        <f t="shared" si="54"/>
        <v>N/A</v>
      </c>
      <c r="E194" s="38">
        <v>0</v>
      </c>
      <c r="F194" s="46" t="str">
        <f t="shared" si="55"/>
        <v>N/A</v>
      </c>
      <c r="G194" s="38">
        <v>0</v>
      </c>
      <c r="H194" s="46" t="str">
        <f t="shared" si="56"/>
        <v>N/A</v>
      </c>
      <c r="I194" s="12" t="s">
        <v>1747</v>
      </c>
      <c r="J194" s="12" t="s">
        <v>1747</v>
      </c>
      <c r="K194" s="47" t="s">
        <v>739</v>
      </c>
      <c r="L194" s="9" t="str">
        <f t="shared" si="57"/>
        <v>N/A</v>
      </c>
    </row>
    <row r="195" spans="1:12" x14ac:dyDescent="0.2">
      <c r="A195" s="6" t="s">
        <v>1048</v>
      </c>
      <c r="B195" s="50" t="s">
        <v>213</v>
      </c>
      <c r="C195" s="1">
        <v>11</v>
      </c>
      <c r="D195" s="11" t="str">
        <f t="shared" si="54"/>
        <v>N/A</v>
      </c>
      <c r="E195" s="1">
        <v>0</v>
      </c>
      <c r="F195" s="11" t="str">
        <f t="shared" si="55"/>
        <v>N/A</v>
      </c>
      <c r="G195" s="1">
        <v>0</v>
      </c>
      <c r="H195" s="11" t="str">
        <f t="shared" si="56"/>
        <v>N/A</v>
      </c>
      <c r="I195" s="59">
        <v>-100</v>
      </c>
      <c r="J195" s="59" t="s">
        <v>1747</v>
      </c>
      <c r="K195" s="50" t="s">
        <v>739</v>
      </c>
      <c r="L195" s="11" t="str">
        <f t="shared" si="57"/>
        <v>N/A</v>
      </c>
    </row>
    <row r="196" spans="1:12" ht="25.5" x14ac:dyDescent="0.2">
      <c r="A196" s="4" t="s">
        <v>1049</v>
      </c>
      <c r="B196" s="37" t="s">
        <v>213</v>
      </c>
      <c r="C196" s="38">
        <v>0</v>
      </c>
      <c r="D196" s="46" t="str">
        <f t="shared" si="54"/>
        <v>N/A</v>
      </c>
      <c r="E196" s="38">
        <v>0</v>
      </c>
      <c r="F196" s="46" t="str">
        <f t="shared" si="55"/>
        <v>N/A</v>
      </c>
      <c r="G196" s="38">
        <v>0</v>
      </c>
      <c r="H196" s="46" t="str">
        <f t="shared" si="56"/>
        <v>N/A</v>
      </c>
      <c r="I196" s="12" t="s">
        <v>1747</v>
      </c>
      <c r="J196" s="12" t="s">
        <v>1747</v>
      </c>
      <c r="K196" s="47" t="s">
        <v>739</v>
      </c>
      <c r="L196" s="9" t="str">
        <f t="shared" si="57"/>
        <v>N/A</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1747</v>
      </c>
      <c r="J197" s="12" t="s">
        <v>1747</v>
      </c>
      <c r="K197" s="47" t="s">
        <v>739</v>
      </c>
      <c r="L197" s="9" t="str">
        <f t="shared" si="57"/>
        <v>N/A</v>
      </c>
    </row>
    <row r="198" spans="1:12" ht="25.5" x14ac:dyDescent="0.2">
      <c r="A198" s="4" t="s">
        <v>1051</v>
      </c>
      <c r="B198" s="37" t="s">
        <v>213</v>
      </c>
      <c r="C198" s="38">
        <v>11</v>
      </c>
      <c r="D198" s="46" t="str">
        <f t="shared" si="54"/>
        <v>N/A</v>
      </c>
      <c r="E198" s="38">
        <v>0</v>
      </c>
      <c r="F198" s="46" t="str">
        <f t="shared" si="55"/>
        <v>N/A</v>
      </c>
      <c r="G198" s="38">
        <v>0</v>
      </c>
      <c r="H198" s="46" t="str">
        <f t="shared" si="56"/>
        <v>N/A</v>
      </c>
      <c r="I198" s="12">
        <v>-100</v>
      </c>
      <c r="J198" s="12" t="s">
        <v>1747</v>
      </c>
      <c r="K198" s="47" t="s">
        <v>739</v>
      </c>
      <c r="L198" s="9" t="str">
        <f t="shared" si="57"/>
        <v>N/A</v>
      </c>
    </row>
    <row r="199" spans="1:12" ht="25.5" x14ac:dyDescent="0.2">
      <c r="A199" s="4" t="s">
        <v>1052</v>
      </c>
      <c r="B199" s="37" t="s">
        <v>213</v>
      </c>
      <c r="C199" s="38">
        <v>0</v>
      </c>
      <c r="D199" s="46" t="str">
        <f t="shared" si="54"/>
        <v>N/A</v>
      </c>
      <c r="E199" s="38">
        <v>0</v>
      </c>
      <c r="F199" s="46" t="str">
        <f t="shared" si="55"/>
        <v>N/A</v>
      </c>
      <c r="G199" s="38">
        <v>0</v>
      </c>
      <c r="H199" s="46" t="str">
        <f t="shared" si="56"/>
        <v>N/A</v>
      </c>
      <c r="I199" s="12" t="s">
        <v>1747</v>
      </c>
      <c r="J199" s="12" t="s">
        <v>1747</v>
      </c>
      <c r="K199" s="47" t="s">
        <v>739</v>
      </c>
      <c r="L199" s="9" t="str">
        <f t="shared" si="57"/>
        <v>N/A</v>
      </c>
    </row>
    <row r="200" spans="1:12" ht="25.5" x14ac:dyDescent="0.2">
      <c r="A200" s="4" t="s">
        <v>1053</v>
      </c>
      <c r="B200" s="37" t="s">
        <v>213</v>
      </c>
      <c r="C200" s="38">
        <v>0</v>
      </c>
      <c r="D200" s="46" t="str">
        <f t="shared" si="54"/>
        <v>N/A</v>
      </c>
      <c r="E200" s="38">
        <v>0</v>
      </c>
      <c r="F200" s="46" t="str">
        <f t="shared" si="55"/>
        <v>N/A</v>
      </c>
      <c r="G200" s="38">
        <v>0</v>
      </c>
      <c r="H200" s="46" t="str">
        <f t="shared" si="56"/>
        <v>N/A</v>
      </c>
      <c r="I200" s="12" t="s">
        <v>1747</v>
      </c>
      <c r="J200" s="12" t="s">
        <v>1747</v>
      </c>
      <c r="K200" s="47" t="s">
        <v>739</v>
      </c>
      <c r="L200" s="9" t="str">
        <f t="shared" si="57"/>
        <v>N/A</v>
      </c>
    </row>
    <row r="201" spans="1:12" x14ac:dyDescent="0.2">
      <c r="A201" s="6" t="s">
        <v>1054</v>
      </c>
      <c r="B201" s="50" t="s">
        <v>213</v>
      </c>
      <c r="C201" s="1">
        <v>2614</v>
      </c>
      <c r="D201" s="11" t="str">
        <f t="shared" si="54"/>
        <v>N/A</v>
      </c>
      <c r="E201" s="1">
        <v>2720</v>
      </c>
      <c r="F201" s="11" t="str">
        <f t="shared" si="55"/>
        <v>N/A</v>
      </c>
      <c r="G201" s="1">
        <v>2751</v>
      </c>
      <c r="H201" s="11" t="str">
        <f t="shared" si="56"/>
        <v>N/A</v>
      </c>
      <c r="I201" s="59">
        <v>4.0549999999999997</v>
      </c>
      <c r="J201" s="59">
        <v>1.1399999999999999</v>
      </c>
      <c r="K201" s="50" t="s">
        <v>739</v>
      </c>
      <c r="L201" s="11" t="str">
        <f t="shared" si="57"/>
        <v>Yes</v>
      </c>
    </row>
    <row r="202" spans="1:12" x14ac:dyDescent="0.2">
      <c r="A202" s="4" t="s">
        <v>1055</v>
      </c>
      <c r="B202" s="37" t="s">
        <v>213</v>
      </c>
      <c r="C202" s="38">
        <v>126</v>
      </c>
      <c r="D202" s="46" t="str">
        <f t="shared" si="54"/>
        <v>N/A</v>
      </c>
      <c r="E202" s="38">
        <v>143</v>
      </c>
      <c r="F202" s="46" t="str">
        <f t="shared" si="55"/>
        <v>N/A</v>
      </c>
      <c r="G202" s="38">
        <v>144</v>
      </c>
      <c r="H202" s="46" t="str">
        <f t="shared" si="56"/>
        <v>N/A</v>
      </c>
      <c r="I202" s="12">
        <v>13.49</v>
      </c>
      <c r="J202" s="12">
        <v>0.69930000000000003</v>
      </c>
      <c r="K202" s="47" t="s">
        <v>739</v>
      </c>
      <c r="L202" s="9" t="str">
        <f t="shared" si="57"/>
        <v>Yes</v>
      </c>
    </row>
    <row r="203" spans="1:12" x14ac:dyDescent="0.2">
      <c r="A203" s="4" t="s">
        <v>1056</v>
      </c>
      <c r="B203" s="37" t="s">
        <v>213</v>
      </c>
      <c r="C203" s="38">
        <v>11</v>
      </c>
      <c r="D203" s="46" t="str">
        <f t="shared" si="54"/>
        <v>N/A</v>
      </c>
      <c r="E203" s="38">
        <v>11</v>
      </c>
      <c r="F203" s="46" t="str">
        <f t="shared" si="55"/>
        <v>N/A</v>
      </c>
      <c r="G203" s="38">
        <v>11</v>
      </c>
      <c r="H203" s="46" t="str">
        <f t="shared" si="56"/>
        <v>N/A</v>
      </c>
      <c r="I203" s="12">
        <v>0</v>
      </c>
      <c r="J203" s="12">
        <v>50</v>
      </c>
      <c r="K203" s="47" t="s">
        <v>739</v>
      </c>
      <c r="L203" s="9" t="str">
        <f t="shared" si="57"/>
        <v>No</v>
      </c>
    </row>
    <row r="204" spans="1:12" ht="25.5" x14ac:dyDescent="0.2">
      <c r="A204" s="4" t="s">
        <v>1057</v>
      </c>
      <c r="B204" s="37" t="s">
        <v>213</v>
      </c>
      <c r="C204" s="38">
        <v>1111</v>
      </c>
      <c r="D204" s="46" t="str">
        <f t="shared" si="54"/>
        <v>N/A</v>
      </c>
      <c r="E204" s="38">
        <v>1179</v>
      </c>
      <c r="F204" s="46" t="str">
        <f t="shared" si="55"/>
        <v>N/A</v>
      </c>
      <c r="G204" s="38">
        <v>1205</v>
      </c>
      <c r="H204" s="46" t="str">
        <f t="shared" si="56"/>
        <v>N/A</v>
      </c>
      <c r="I204" s="12">
        <v>6.1210000000000004</v>
      </c>
      <c r="J204" s="12">
        <v>2.2050000000000001</v>
      </c>
      <c r="K204" s="47" t="s">
        <v>739</v>
      </c>
      <c r="L204" s="9" t="str">
        <f t="shared" si="57"/>
        <v>Yes</v>
      </c>
    </row>
    <row r="205" spans="1:12" ht="25.5" x14ac:dyDescent="0.2">
      <c r="A205" s="4" t="s">
        <v>1058</v>
      </c>
      <c r="B205" s="37" t="s">
        <v>213</v>
      </c>
      <c r="C205" s="38">
        <v>1371</v>
      </c>
      <c r="D205" s="46" t="str">
        <f t="shared" si="54"/>
        <v>N/A</v>
      </c>
      <c r="E205" s="38">
        <v>1388</v>
      </c>
      <c r="F205" s="46" t="str">
        <f t="shared" si="55"/>
        <v>N/A</v>
      </c>
      <c r="G205" s="38">
        <v>1388</v>
      </c>
      <c r="H205" s="46" t="str">
        <f t="shared" si="56"/>
        <v>N/A</v>
      </c>
      <c r="I205" s="12">
        <v>1.24</v>
      </c>
      <c r="J205" s="12">
        <v>0</v>
      </c>
      <c r="K205" s="47" t="s">
        <v>739</v>
      </c>
      <c r="L205" s="9" t="str">
        <f t="shared" si="57"/>
        <v>Yes</v>
      </c>
    </row>
    <row r="206" spans="1:12" ht="25.5" x14ac:dyDescent="0.2">
      <c r="A206" s="4" t="s">
        <v>1059</v>
      </c>
      <c r="B206" s="37" t="s">
        <v>213</v>
      </c>
      <c r="C206" s="38">
        <v>0</v>
      </c>
      <c r="D206" s="46" t="str">
        <f t="shared" si="54"/>
        <v>N/A</v>
      </c>
      <c r="E206" s="38">
        <v>11</v>
      </c>
      <c r="F206" s="46" t="str">
        <f t="shared" si="55"/>
        <v>N/A</v>
      </c>
      <c r="G206" s="38">
        <v>11</v>
      </c>
      <c r="H206" s="46" t="str">
        <f t="shared" si="56"/>
        <v>N/A</v>
      </c>
      <c r="I206" s="12" t="s">
        <v>1747</v>
      </c>
      <c r="J206" s="12">
        <v>25</v>
      </c>
      <c r="K206" s="47" t="s">
        <v>739</v>
      </c>
      <c r="L206" s="9" t="str">
        <f t="shared" si="57"/>
        <v>Yes</v>
      </c>
    </row>
    <row r="207" spans="1:12" x14ac:dyDescent="0.2">
      <c r="A207" s="6" t="s">
        <v>1060</v>
      </c>
      <c r="B207" s="37" t="s">
        <v>213</v>
      </c>
      <c r="C207" s="38">
        <v>0</v>
      </c>
      <c r="D207" s="46" t="str">
        <f t="shared" si="54"/>
        <v>N/A</v>
      </c>
      <c r="E207" s="38">
        <v>0</v>
      </c>
      <c r="F207" s="46" t="str">
        <f t="shared" si="55"/>
        <v>N/A</v>
      </c>
      <c r="G207" s="38">
        <v>0</v>
      </c>
      <c r="H207" s="46" t="str">
        <f t="shared" si="56"/>
        <v>N/A</v>
      </c>
      <c r="I207" s="12" t="s">
        <v>1747</v>
      </c>
      <c r="J207" s="12" t="s">
        <v>1747</v>
      </c>
      <c r="K207" s="47" t="s">
        <v>739</v>
      </c>
      <c r="L207" s="9" t="str">
        <f t="shared" si="57"/>
        <v>N/A</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0</v>
      </c>
      <c r="H210" s="46" t="str">
        <f t="shared" si="56"/>
        <v>N/A</v>
      </c>
      <c r="I210" s="12" t="s">
        <v>1747</v>
      </c>
      <c r="J210" s="12" t="s">
        <v>1747</v>
      </c>
      <c r="K210" s="47" t="s">
        <v>739</v>
      </c>
      <c r="L210" s="9" t="str">
        <f t="shared" si="57"/>
        <v>N/A</v>
      </c>
    </row>
    <row r="211" spans="1:12" ht="25.5" x14ac:dyDescent="0.2">
      <c r="A211" s="4" t="s">
        <v>1064</v>
      </c>
      <c r="B211" s="37" t="s">
        <v>213</v>
      </c>
      <c r="C211" s="38">
        <v>0</v>
      </c>
      <c r="D211" s="46" t="str">
        <f t="shared" si="54"/>
        <v>N/A</v>
      </c>
      <c r="E211" s="38">
        <v>0</v>
      </c>
      <c r="F211" s="46" t="str">
        <f t="shared" si="55"/>
        <v>N/A</v>
      </c>
      <c r="G211" s="38">
        <v>0</v>
      </c>
      <c r="H211" s="46" t="str">
        <f t="shared" si="56"/>
        <v>N/A</v>
      </c>
      <c r="I211" s="12" t="s">
        <v>1747</v>
      </c>
      <c r="J211" s="12" t="s">
        <v>1747</v>
      </c>
      <c r="K211" s="47" t="s">
        <v>739</v>
      </c>
      <c r="L211" s="9" t="str">
        <f t="shared" si="57"/>
        <v>N/A</v>
      </c>
    </row>
    <row r="212" spans="1:12" ht="25.5" x14ac:dyDescent="0.2">
      <c r="A212" s="4" t="s">
        <v>1065</v>
      </c>
      <c r="B212" s="37" t="s">
        <v>213</v>
      </c>
      <c r="C212" s="38">
        <v>0</v>
      </c>
      <c r="D212" s="46" t="str">
        <f t="shared" si="54"/>
        <v>N/A</v>
      </c>
      <c r="E212" s="38">
        <v>0</v>
      </c>
      <c r="F212" s="46" t="str">
        <f t="shared" si="55"/>
        <v>N/A</v>
      </c>
      <c r="G212" s="38">
        <v>0</v>
      </c>
      <c r="H212" s="46" t="str">
        <f t="shared" si="56"/>
        <v>N/A</v>
      </c>
      <c r="I212" s="12" t="s">
        <v>1747</v>
      </c>
      <c r="J212" s="12" t="s">
        <v>1747</v>
      </c>
      <c r="K212" s="47" t="s">
        <v>739</v>
      </c>
      <c r="L212" s="9" t="str">
        <f t="shared" si="57"/>
        <v>N/A</v>
      </c>
    </row>
    <row r="213" spans="1:12" x14ac:dyDescent="0.2">
      <c r="A213" s="6" t="s">
        <v>1066</v>
      </c>
      <c r="B213" s="37" t="s">
        <v>213</v>
      </c>
      <c r="C213" s="38">
        <v>0</v>
      </c>
      <c r="D213" s="46" t="str">
        <f t="shared" si="54"/>
        <v>N/A</v>
      </c>
      <c r="E213" s="38">
        <v>0</v>
      </c>
      <c r="F213" s="46" t="str">
        <f t="shared" si="55"/>
        <v>N/A</v>
      </c>
      <c r="G213" s="38">
        <v>0</v>
      </c>
      <c r="H213" s="46" t="str">
        <f t="shared" si="56"/>
        <v>N/A</v>
      </c>
      <c r="I213" s="12" t="s">
        <v>1747</v>
      </c>
      <c r="J213" s="12" t="s">
        <v>1747</v>
      </c>
      <c r="K213" s="47" t="s">
        <v>739</v>
      </c>
      <c r="L213" s="9" t="str">
        <f t="shared" si="57"/>
        <v>N/A</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0</v>
      </c>
      <c r="D216" s="46" t="str">
        <f t="shared" si="54"/>
        <v>N/A</v>
      </c>
      <c r="E216" s="38">
        <v>0</v>
      </c>
      <c r="F216" s="46" t="str">
        <f t="shared" si="55"/>
        <v>N/A</v>
      </c>
      <c r="G216" s="38">
        <v>0</v>
      </c>
      <c r="H216" s="46" t="str">
        <f t="shared" si="56"/>
        <v>N/A</v>
      </c>
      <c r="I216" s="12" t="s">
        <v>1747</v>
      </c>
      <c r="J216" s="12" t="s">
        <v>1747</v>
      </c>
      <c r="K216" s="47" t="s">
        <v>739</v>
      </c>
      <c r="L216" s="9" t="str">
        <f t="shared" si="57"/>
        <v>N/A</v>
      </c>
    </row>
    <row r="217" spans="1:12" ht="25.5" x14ac:dyDescent="0.2">
      <c r="A217" s="4" t="s">
        <v>1070</v>
      </c>
      <c r="B217" s="37" t="s">
        <v>213</v>
      </c>
      <c r="C217" s="38">
        <v>0</v>
      </c>
      <c r="D217" s="46" t="str">
        <f t="shared" si="54"/>
        <v>N/A</v>
      </c>
      <c r="E217" s="38">
        <v>0</v>
      </c>
      <c r="F217" s="46" t="str">
        <f t="shared" si="55"/>
        <v>N/A</v>
      </c>
      <c r="G217" s="38">
        <v>0</v>
      </c>
      <c r="H217" s="46" t="str">
        <f t="shared" si="56"/>
        <v>N/A</v>
      </c>
      <c r="I217" s="12" t="s">
        <v>1747</v>
      </c>
      <c r="J217" s="12" t="s">
        <v>1747</v>
      </c>
      <c r="K217" s="47" t="s">
        <v>739</v>
      </c>
      <c r="L217" s="9" t="str">
        <f t="shared" si="57"/>
        <v>N/A</v>
      </c>
    </row>
    <row r="218" spans="1:12" ht="25.5" x14ac:dyDescent="0.2">
      <c r="A218" s="4" t="s">
        <v>1071</v>
      </c>
      <c r="B218" s="37" t="s">
        <v>213</v>
      </c>
      <c r="C218" s="38">
        <v>0</v>
      </c>
      <c r="D218" s="46" t="str">
        <f t="shared" si="54"/>
        <v>N/A</v>
      </c>
      <c r="E218" s="38">
        <v>0</v>
      </c>
      <c r="F218" s="46" t="str">
        <f t="shared" si="55"/>
        <v>N/A</v>
      </c>
      <c r="G218" s="38">
        <v>0</v>
      </c>
      <c r="H218" s="46" t="str">
        <f t="shared" si="56"/>
        <v>N/A</v>
      </c>
      <c r="I218" s="12" t="s">
        <v>1747</v>
      </c>
      <c r="J218" s="12" t="s">
        <v>1747</v>
      </c>
      <c r="K218" s="47" t="s">
        <v>739</v>
      </c>
      <c r="L218" s="9" t="str">
        <f t="shared" si="57"/>
        <v>N/A</v>
      </c>
    </row>
    <row r="219" spans="1:12" x14ac:dyDescent="0.2">
      <c r="A219" s="6" t="s">
        <v>1072</v>
      </c>
      <c r="B219" s="37" t="s">
        <v>213</v>
      </c>
      <c r="C219" s="38">
        <v>0</v>
      </c>
      <c r="D219" s="46" t="str">
        <f t="shared" si="54"/>
        <v>N/A</v>
      </c>
      <c r="E219" s="38">
        <v>0</v>
      </c>
      <c r="F219" s="46" t="str">
        <f t="shared" si="55"/>
        <v>N/A</v>
      </c>
      <c r="G219" s="38">
        <v>0</v>
      </c>
      <c r="H219" s="46" t="str">
        <f t="shared" si="56"/>
        <v>N/A</v>
      </c>
      <c r="I219" s="12" t="s">
        <v>1747</v>
      </c>
      <c r="J219" s="12" t="s">
        <v>1747</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0</v>
      </c>
      <c r="H223" s="46" t="str">
        <f t="shared" si="56"/>
        <v>N/A</v>
      </c>
      <c r="I223" s="12" t="s">
        <v>1747</v>
      </c>
      <c r="J223" s="12" t="s">
        <v>1747</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0</v>
      </c>
      <c r="H224" s="46" t="str">
        <f t="shared" ref="H224:H230" si="58">IF($B224="N/A","N/A",IF(G224&gt;10,"No",IF(G224&lt;-10,"No","Yes")))</f>
        <v>N/A</v>
      </c>
      <c r="I224" s="12" t="s">
        <v>1747</v>
      </c>
      <c r="J224" s="12" t="s">
        <v>1747</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13.972249113</v>
      </c>
      <c r="D231" s="46" t="str">
        <f>IF($B231="N/A","N/A",IF(C231&lt;15,"Yes","No"))</f>
        <v>Yes</v>
      </c>
      <c r="E231" s="8">
        <v>17.242647058999999</v>
      </c>
      <c r="F231" s="46" t="str">
        <f>IF($B231="N/A","N/A",IF(E231&lt;15,"Yes","No"))</f>
        <v>No</v>
      </c>
      <c r="G231" s="8">
        <v>17.011995637999998</v>
      </c>
      <c r="H231" s="46" t="str">
        <f>IF($B231="N/A","N/A",IF(G231&lt;15,"Yes","No"))</f>
        <v>No</v>
      </c>
      <c r="I231" s="12">
        <v>23.41</v>
      </c>
      <c r="J231" s="12">
        <v>-1.34</v>
      </c>
      <c r="K231" s="47" t="s">
        <v>739</v>
      </c>
      <c r="L231" s="9" t="str">
        <f t="shared" si="59"/>
        <v>Yes</v>
      </c>
    </row>
    <row r="232" spans="1:12" x14ac:dyDescent="0.2">
      <c r="A232" s="18" t="s">
        <v>1085</v>
      </c>
      <c r="B232" s="37" t="s">
        <v>213</v>
      </c>
      <c r="C232" s="38" t="s">
        <v>213</v>
      </c>
      <c r="D232" s="46" t="str">
        <f t="shared" ref="D232" si="60">IF($B232="N/A","N/A",IF(C232&gt;10,"No",IF(C232&lt;-10,"No","Yes")))</f>
        <v>N/A</v>
      </c>
      <c r="E232" s="38">
        <v>701</v>
      </c>
      <c r="F232" s="46" t="str">
        <f t="shared" ref="F232" si="61">IF($B232="N/A","N/A",IF(E232&gt;10,"No",IF(E232&lt;-10,"No","Yes")))</f>
        <v>N/A</v>
      </c>
      <c r="G232" s="38">
        <v>1200</v>
      </c>
      <c r="H232" s="46" t="str">
        <f t="shared" ref="H232" si="62">IF($B232="N/A","N/A",IF(G232&gt;10,"No",IF(G232&lt;-10,"No","Yes")))</f>
        <v>N/A</v>
      </c>
      <c r="I232" s="12" t="s">
        <v>213</v>
      </c>
      <c r="J232" s="12">
        <v>71.180000000000007</v>
      </c>
      <c r="K232" s="47" t="s">
        <v>739</v>
      </c>
      <c r="L232" s="9" t="str">
        <f t="shared" si="59"/>
        <v>No</v>
      </c>
    </row>
    <row r="233" spans="1:12" ht="25.5" x14ac:dyDescent="0.2">
      <c r="A233" s="18" t="s">
        <v>1086</v>
      </c>
      <c r="B233" s="37" t="s">
        <v>279</v>
      </c>
      <c r="C233" s="8">
        <v>39.367750739000002</v>
      </c>
      <c r="D233" s="46" t="str">
        <f>IF($B233="N/A","N/A",IF(C233&lt;10,"Yes","No"))</f>
        <v>No</v>
      </c>
      <c r="E233" s="8">
        <v>23.746612465999998</v>
      </c>
      <c r="F233" s="46" t="str">
        <f>IF($B233="N/A","N/A",IF(E233&lt;10,"Yes","No"))</f>
        <v>No</v>
      </c>
      <c r="G233" s="8">
        <v>34.453057708999999</v>
      </c>
      <c r="H233" s="46" t="str">
        <f>IF($B233="N/A","N/A",IF(G233&lt;10,"Yes","No"))</f>
        <v>No</v>
      </c>
      <c r="I233" s="12">
        <v>-39.700000000000003</v>
      </c>
      <c r="J233" s="12">
        <v>45.09</v>
      </c>
      <c r="K233" s="47" t="s">
        <v>739</v>
      </c>
      <c r="L233" s="9" t="str">
        <f t="shared" si="59"/>
        <v>No</v>
      </c>
    </row>
    <row r="234" spans="1:12" x14ac:dyDescent="0.2">
      <c r="A234" s="2" t="s">
        <v>72</v>
      </c>
      <c r="B234" s="37" t="s">
        <v>213</v>
      </c>
      <c r="C234" s="8">
        <v>99.225556631000003</v>
      </c>
      <c r="D234" s="46" t="str">
        <f t="shared" si="54"/>
        <v>N/A</v>
      </c>
      <c r="E234" s="8">
        <v>100</v>
      </c>
      <c r="F234" s="46" t="str">
        <f t="shared" si="55"/>
        <v>N/A</v>
      </c>
      <c r="G234" s="8">
        <v>100</v>
      </c>
      <c r="H234" s="46" t="str">
        <f>IF($B234="N/A","N/A",IF(G234&gt;10,"No",IF(G234&lt;-10,"No","Yes")))</f>
        <v>N/A</v>
      </c>
      <c r="I234" s="12">
        <v>0.78049999999999997</v>
      </c>
      <c r="J234" s="12">
        <v>0</v>
      </c>
      <c r="K234" s="47" t="s">
        <v>739</v>
      </c>
      <c r="L234" s="9" t="str">
        <f t="shared" si="59"/>
        <v>Yes</v>
      </c>
    </row>
    <row r="235" spans="1:12" ht="25.5" x14ac:dyDescent="0.2">
      <c r="A235" s="18" t="s">
        <v>1087</v>
      </c>
      <c r="B235" s="37" t="s">
        <v>289</v>
      </c>
      <c r="C235" s="9">
        <v>0.29041626329999998</v>
      </c>
      <c r="D235" s="46" t="str">
        <f>IF($B235="N/A","N/A",IF(C235&lt;15,"Yes","No"))</f>
        <v>Yes</v>
      </c>
      <c r="E235" s="9">
        <v>0</v>
      </c>
      <c r="F235" s="46" t="str">
        <f>IF($B235="N/A","N/A",IF(E235&lt;15,"Yes","No"))</f>
        <v>Yes</v>
      </c>
      <c r="G235" s="9">
        <v>0</v>
      </c>
      <c r="H235" s="46" t="str">
        <f>IF($B235="N/A","N/A",IF(G235&lt;15,"Yes","No"))</f>
        <v>Yes</v>
      </c>
      <c r="I235" s="12">
        <v>-100</v>
      </c>
      <c r="J235" s="12" t="s">
        <v>1747</v>
      </c>
      <c r="K235" s="47" t="s">
        <v>739</v>
      </c>
      <c r="L235" s="9" t="str">
        <f t="shared" si="59"/>
        <v>N/A</v>
      </c>
    </row>
    <row r="236" spans="1:12" ht="25.5" x14ac:dyDescent="0.2">
      <c r="A236" s="18" t="s">
        <v>152</v>
      </c>
      <c r="B236" s="37" t="s">
        <v>213</v>
      </c>
      <c r="C236" s="38">
        <v>0</v>
      </c>
      <c r="D236" s="46" t="str">
        <f>IF($B236="N/A","N/A",IF(C236&gt;10,"No",IF(C236&lt;-10,"No","Yes")))</f>
        <v>N/A</v>
      </c>
      <c r="E236" s="38">
        <v>0</v>
      </c>
      <c r="F236" s="46" t="str">
        <f>IF($B236="N/A","N/A",IF(E236&gt;10,"No",IF(E236&lt;-10,"No","Yes")))</f>
        <v>N/A</v>
      </c>
      <c r="G236" s="38">
        <v>0</v>
      </c>
      <c r="H236" s="46" t="str">
        <f>IF($B236="N/A","N/A",IF(G236&gt;10,"No",IF(G236&lt;-10,"No","Yes")))</f>
        <v>N/A</v>
      </c>
      <c r="I236" s="12" t="s">
        <v>1747</v>
      </c>
      <c r="J236" s="12" t="s">
        <v>1747</v>
      </c>
      <c r="K236" s="47" t="s">
        <v>739</v>
      </c>
      <c r="L236" s="9" t="str">
        <f>IF(J236="Div by 0", "N/A", IF(K236="N/A","N/A", IF(J236&gt;VALUE(MID(K236,1,2)), "No", IF(J236&lt;-1*VALUE(MID(K236,1,2)), "No", "Yes"))))</f>
        <v>N/A</v>
      </c>
    </row>
    <row r="237" spans="1:12" x14ac:dyDescent="0.2">
      <c r="A237" s="18" t="s">
        <v>1088</v>
      </c>
      <c r="B237" s="37" t="s">
        <v>213</v>
      </c>
      <c r="C237" s="38">
        <v>4397</v>
      </c>
      <c r="D237" s="46" t="str">
        <f t="shared" ref="D237:D242" si="63">IF($B237="N/A","N/A",IF(C237&gt;10,"No",IF(C237&lt;-10,"No","Yes")))</f>
        <v>N/A</v>
      </c>
      <c r="E237" s="38">
        <v>2952</v>
      </c>
      <c r="F237" s="46" t="str">
        <f t="shared" ref="F237:F242" si="64">IF($B237="N/A","N/A",IF(E237&gt;10,"No",IF(E237&lt;-10,"No","Yes")))</f>
        <v>N/A</v>
      </c>
      <c r="G237" s="38">
        <v>3483</v>
      </c>
      <c r="H237" s="46" t="str">
        <f>IF($B237="N/A","N/A",IF(G237&gt;10,"No",IF(G237&lt;-10,"No","Yes")))</f>
        <v>N/A</v>
      </c>
      <c r="I237" s="12">
        <v>-32.9</v>
      </c>
      <c r="J237" s="12">
        <v>17.989999999999998</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t="s">
        <v>213</v>
      </c>
      <c r="F238" s="46" t="str">
        <f t="shared" si="64"/>
        <v>N/A</v>
      </c>
      <c r="G238" s="8">
        <v>100</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0</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t="s">
        <v>1747</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0</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v>17.011995637999998</v>
      </c>
      <c r="H242" s="46" t="str">
        <f t="shared" si="65"/>
        <v>N/A</v>
      </c>
      <c r="I242" s="12" t="s">
        <v>213</v>
      </c>
      <c r="J242" s="12" t="s">
        <v>213</v>
      </c>
      <c r="K242" s="47" t="s">
        <v>213</v>
      </c>
      <c r="L242" s="9" t="str">
        <f t="shared" si="66"/>
        <v>N/A</v>
      </c>
    </row>
    <row r="243" spans="1:12" x14ac:dyDescent="0.2">
      <c r="A243" s="6" t="s">
        <v>1094</v>
      </c>
      <c r="B243" s="37" t="s">
        <v>213</v>
      </c>
      <c r="C243" s="38">
        <v>270116</v>
      </c>
      <c r="D243" s="46" t="str">
        <f>IF($B243="N/A","N/A",IF(C243&gt;10,"No",IF(C243&lt;-10,"No","Yes")))</f>
        <v>N/A</v>
      </c>
      <c r="E243" s="38">
        <v>288653</v>
      </c>
      <c r="F243" s="46" t="str">
        <f>IF($B243="N/A","N/A",IF(E243&gt;10,"No",IF(E243&lt;-10,"No","Yes")))</f>
        <v>N/A</v>
      </c>
      <c r="G243" s="38">
        <v>308382</v>
      </c>
      <c r="H243" s="46" t="str">
        <f>IF($B243="N/A","N/A",IF(G243&gt;10,"No",IF(G243&lt;-10,"No","Yes")))</f>
        <v>N/A</v>
      </c>
      <c r="I243" s="12">
        <v>6.8630000000000004</v>
      </c>
      <c r="J243" s="12">
        <v>6.835</v>
      </c>
      <c r="K243" s="47" t="s">
        <v>739</v>
      </c>
      <c r="L243" s="9" t="str">
        <f t="shared" ref="L243:L276" si="67">IF(J243="Div by 0", "N/A", IF(K243="N/A","N/A", IF(J243&gt;VALUE(MID(K243,1,2)), "No", IF(J243&lt;-1*VALUE(MID(K243,1,2)), "No", "Yes"))))</f>
        <v>Yes</v>
      </c>
    </row>
    <row r="244" spans="1:12" x14ac:dyDescent="0.2">
      <c r="A244" s="2" t="s">
        <v>1095</v>
      </c>
      <c r="B244" s="37" t="s">
        <v>213</v>
      </c>
      <c r="C244" s="8">
        <v>90.018879799000004</v>
      </c>
      <c r="D244" s="46" t="str">
        <f>IF($B244="N/A","N/A",IF(C244&gt;10,"No",IF(C244&lt;-10,"No","Yes")))</f>
        <v>N/A</v>
      </c>
      <c r="E244" s="8">
        <v>89.998762733999996</v>
      </c>
      <c r="F244" s="46" t="str">
        <f>IF($B244="N/A","N/A",IF(E244&gt;10,"No",IF(E244&lt;-10,"No","Yes")))</f>
        <v>N/A</v>
      </c>
      <c r="G244" s="8">
        <v>89.155964022999996</v>
      </c>
      <c r="H244" s="46" t="str">
        <f>IF($B244="N/A","N/A",IF(G244&gt;10,"No",IF(G244&lt;-10,"No","Yes")))</f>
        <v>N/A</v>
      </c>
      <c r="I244" s="12">
        <v>-2.1999999999999999E-2</v>
      </c>
      <c r="J244" s="12">
        <v>-0.93600000000000005</v>
      </c>
      <c r="K244" s="47" t="s">
        <v>739</v>
      </c>
      <c r="L244" s="9" t="str">
        <f t="shared" si="67"/>
        <v>Yes</v>
      </c>
    </row>
    <row r="245" spans="1:12" x14ac:dyDescent="0.2">
      <c r="A245" s="2" t="s">
        <v>1096</v>
      </c>
      <c r="B245" s="37" t="s">
        <v>213</v>
      </c>
      <c r="C245" s="8">
        <v>95.74051498</v>
      </c>
      <c r="D245" s="46" t="str">
        <f>IF($B245="N/A","N/A",IF(C245&gt;10,"No",IF(C245&lt;-10,"No","Yes")))</f>
        <v>N/A</v>
      </c>
      <c r="E245" s="8">
        <v>86.637271983999995</v>
      </c>
      <c r="F245" s="46" t="str">
        <f>IF($B245="N/A","N/A",IF(E245&gt;10,"No",IF(E245&lt;-10,"No","Yes")))</f>
        <v>N/A</v>
      </c>
      <c r="G245" s="8">
        <v>86.655089046000001</v>
      </c>
      <c r="H245" s="46" t="str">
        <f>IF($B245="N/A","N/A",IF(G245&gt;10,"No",IF(G245&lt;-10,"No","Yes")))</f>
        <v>N/A</v>
      </c>
      <c r="I245" s="12">
        <v>-9.51</v>
      </c>
      <c r="J245" s="12">
        <v>2.06E-2</v>
      </c>
      <c r="K245" s="47" t="s">
        <v>739</v>
      </c>
      <c r="L245" s="9" t="str">
        <f t="shared" si="67"/>
        <v>Yes</v>
      </c>
    </row>
    <row r="246" spans="1:12" x14ac:dyDescent="0.2">
      <c r="A246" s="2" t="s">
        <v>1097</v>
      </c>
      <c r="B246" s="37" t="s">
        <v>213</v>
      </c>
      <c r="C246" s="8">
        <v>99.998402658000003</v>
      </c>
      <c r="D246" s="46" t="str">
        <f t="shared" ref="D246:D274" si="68">IF($B246="N/A","N/A",IF(C246&gt;10,"No",IF(C246&lt;-10,"No","Yes")))</f>
        <v>N/A</v>
      </c>
      <c r="E246" s="8">
        <v>99.858763199999999</v>
      </c>
      <c r="F246" s="46" t="str">
        <f t="shared" ref="F246:F274" si="69">IF($B246="N/A","N/A",IF(E246&gt;10,"No",IF(E246&lt;-10,"No","Yes")))</f>
        <v>N/A</v>
      </c>
      <c r="G246" s="8">
        <v>99.911526709</v>
      </c>
      <c r="H246" s="46" t="str">
        <f t="shared" ref="H246:H274" si="70">IF($B246="N/A","N/A",IF(G246&gt;10,"No",IF(G246&lt;-10,"No","Yes")))</f>
        <v>N/A</v>
      </c>
      <c r="I246" s="12">
        <v>-0.14000000000000001</v>
      </c>
      <c r="J246" s="12">
        <v>5.28E-2</v>
      </c>
      <c r="K246" s="47" t="s">
        <v>739</v>
      </c>
      <c r="L246" s="9" t="str">
        <f t="shared" si="67"/>
        <v>Yes</v>
      </c>
    </row>
    <row r="247" spans="1:12" x14ac:dyDescent="0.2">
      <c r="A247" s="2" t="s">
        <v>1098</v>
      </c>
      <c r="B247" s="37" t="s">
        <v>213</v>
      </c>
      <c r="C247" s="8">
        <v>99.920095066000002</v>
      </c>
      <c r="D247" s="46" t="str">
        <f t="shared" si="68"/>
        <v>N/A</v>
      </c>
      <c r="E247" s="8">
        <v>99.925482216000006</v>
      </c>
      <c r="F247" s="46" t="str">
        <f t="shared" si="69"/>
        <v>N/A</v>
      </c>
      <c r="G247" s="8">
        <v>99.942727241</v>
      </c>
      <c r="H247" s="46" t="str">
        <f t="shared" si="70"/>
        <v>N/A</v>
      </c>
      <c r="I247" s="12">
        <v>5.4000000000000003E-3</v>
      </c>
      <c r="J247" s="12">
        <v>1.7299999999999999E-2</v>
      </c>
      <c r="K247" s="47" t="s">
        <v>739</v>
      </c>
      <c r="L247" s="9" t="str">
        <f t="shared" si="67"/>
        <v>Yes</v>
      </c>
    </row>
    <row r="248" spans="1:12" x14ac:dyDescent="0.2">
      <c r="A248" s="2" t="s">
        <v>1099</v>
      </c>
      <c r="B248" s="37" t="s">
        <v>213</v>
      </c>
      <c r="C248" s="8">
        <v>97.633609264</v>
      </c>
      <c r="D248" s="46" t="str">
        <f t="shared" si="68"/>
        <v>N/A</v>
      </c>
      <c r="E248" s="8">
        <v>97.669866587000001</v>
      </c>
      <c r="F248" s="46" t="str">
        <f t="shared" si="69"/>
        <v>N/A</v>
      </c>
      <c r="G248" s="8">
        <v>98.020961016000001</v>
      </c>
      <c r="H248" s="46" t="str">
        <f t="shared" si="70"/>
        <v>N/A</v>
      </c>
      <c r="I248" s="12">
        <v>3.7100000000000001E-2</v>
      </c>
      <c r="J248" s="12">
        <v>0.35949999999999999</v>
      </c>
      <c r="K248" s="47" t="s">
        <v>739</v>
      </c>
      <c r="L248" s="9" t="str">
        <f t="shared" si="67"/>
        <v>Yes</v>
      </c>
    </row>
    <row r="249" spans="1:12" x14ac:dyDescent="0.2">
      <c r="A249" s="6" t="s">
        <v>1100</v>
      </c>
      <c r="B249" s="37" t="s">
        <v>213</v>
      </c>
      <c r="C249" s="38">
        <v>0</v>
      </c>
      <c r="D249" s="46" t="str">
        <f t="shared" si="68"/>
        <v>N/A</v>
      </c>
      <c r="E249" s="38">
        <v>0</v>
      </c>
      <c r="F249" s="46" t="str">
        <f t="shared" si="69"/>
        <v>N/A</v>
      </c>
      <c r="G249" s="38">
        <v>0</v>
      </c>
      <c r="H249" s="46" t="str">
        <f t="shared" si="70"/>
        <v>N/A</v>
      </c>
      <c r="I249" s="12" t="s">
        <v>1747</v>
      </c>
      <c r="J249" s="12" t="s">
        <v>1747</v>
      </c>
      <c r="K249" s="47" t="s">
        <v>739</v>
      </c>
      <c r="L249" s="9" t="str">
        <f t="shared" si="67"/>
        <v>N/A</v>
      </c>
    </row>
    <row r="250" spans="1:12" x14ac:dyDescent="0.2">
      <c r="A250" s="2" t="s">
        <v>1101</v>
      </c>
      <c r="B250" s="37" t="s">
        <v>213</v>
      </c>
      <c r="C250" s="8">
        <v>0</v>
      </c>
      <c r="D250" s="46" t="str">
        <f t="shared" si="68"/>
        <v>N/A</v>
      </c>
      <c r="E250" s="8">
        <v>0</v>
      </c>
      <c r="F250" s="46" t="str">
        <f t="shared" si="69"/>
        <v>N/A</v>
      </c>
      <c r="G250" s="8">
        <v>0</v>
      </c>
      <c r="H250" s="46" t="str">
        <f t="shared" si="70"/>
        <v>N/A</v>
      </c>
      <c r="I250" s="12" t="s">
        <v>1747</v>
      </c>
      <c r="J250" s="12" t="s">
        <v>1747</v>
      </c>
      <c r="K250" s="47" t="s">
        <v>739</v>
      </c>
      <c r="L250" s="9" t="str">
        <f t="shared" si="67"/>
        <v>N/A</v>
      </c>
    </row>
    <row r="251" spans="1:12" x14ac:dyDescent="0.2">
      <c r="A251" s="2" t="s">
        <v>1102</v>
      </c>
      <c r="B251" s="37" t="s">
        <v>213</v>
      </c>
      <c r="C251" s="8">
        <v>0</v>
      </c>
      <c r="D251" s="46" t="str">
        <f t="shared" si="68"/>
        <v>N/A</v>
      </c>
      <c r="E251" s="8">
        <v>0</v>
      </c>
      <c r="F251" s="46" t="str">
        <f t="shared" si="69"/>
        <v>N/A</v>
      </c>
      <c r="G251" s="8">
        <v>0</v>
      </c>
      <c r="H251" s="46" t="str">
        <f t="shared" si="70"/>
        <v>N/A</v>
      </c>
      <c r="I251" s="12" t="s">
        <v>1747</v>
      </c>
      <c r="J251" s="12" t="s">
        <v>1747</v>
      </c>
      <c r="K251" s="47" t="s">
        <v>739</v>
      </c>
      <c r="L251" s="9" t="str">
        <f t="shared" si="67"/>
        <v>N/A</v>
      </c>
    </row>
    <row r="252" spans="1:12" x14ac:dyDescent="0.2">
      <c r="A252" s="2" t="s">
        <v>1103</v>
      </c>
      <c r="B252" s="37" t="s">
        <v>213</v>
      </c>
      <c r="C252" s="8">
        <v>0</v>
      </c>
      <c r="D252" s="46" t="str">
        <f t="shared" si="68"/>
        <v>N/A</v>
      </c>
      <c r="E252" s="8">
        <v>0</v>
      </c>
      <c r="F252" s="46" t="str">
        <f t="shared" si="69"/>
        <v>N/A</v>
      </c>
      <c r="G252" s="8">
        <v>0</v>
      </c>
      <c r="H252" s="46" t="str">
        <f t="shared" si="70"/>
        <v>N/A</v>
      </c>
      <c r="I252" s="12" t="s">
        <v>1747</v>
      </c>
      <c r="J252" s="12" t="s">
        <v>1747</v>
      </c>
      <c r="K252" s="47" t="s">
        <v>739</v>
      </c>
      <c r="L252" s="9" t="str">
        <f t="shared" si="67"/>
        <v>N/A</v>
      </c>
    </row>
    <row r="253" spans="1:12" x14ac:dyDescent="0.2">
      <c r="A253" s="2" t="s">
        <v>1104</v>
      </c>
      <c r="B253" s="37" t="s">
        <v>213</v>
      </c>
      <c r="C253" s="8">
        <v>0</v>
      </c>
      <c r="D253" s="46" t="str">
        <f t="shared" si="68"/>
        <v>N/A</v>
      </c>
      <c r="E253" s="8">
        <v>0</v>
      </c>
      <c r="F253" s="46" t="str">
        <f t="shared" si="69"/>
        <v>N/A</v>
      </c>
      <c r="G253" s="8">
        <v>0</v>
      </c>
      <c r="H253" s="46" t="str">
        <f t="shared" si="70"/>
        <v>N/A</v>
      </c>
      <c r="I253" s="12" t="s">
        <v>1747</v>
      </c>
      <c r="J253" s="12" t="s">
        <v>1747</v>
      </c>
      <c r="K253" s="47" t="s">
        <v>739</v>
      </c>
      <c r="L253" s="9" t="str">
        <f t="shared" si="67"/>
        <v>N/A</v>
      </c>
    </row>
    <row r="254" spans="1:12" x14ac:dyDescent="0.2">
      <c r="A254" s="2" t="s">
        <v>1105</v>
      </c>
      <c r="B254" s="37" t="s">
        <v>213</v>
      </c>
      <c r="C254" s="8" t="s">
        <v>1747</v>
      </c>
      <c r="D254" s="46" t="str">
        <f t="shared" si="68"/>
        <v>N/A</v>
      </c>
      <c r="E254" s="8" t="s">
        <v>1747</v>
      </c>
      <c r="F254" s="46" t="str">
        <f t="shared" si="69"/>
        <v>N/A</v>
      </c>
      <c r="G254" s="8" t="s">
        <v>1747</v>
      </c>
      <c r="H254" s="46" t="str">
        <f t="shared" si="70"/>
        <v>N/A</v>
      </c>
      <c r="I254" s="12" t="s">
        <v>1747</v>
      </c>
      <c r="J254" s="12" t="s">
        <v>1747</v>
      </c>
      <c r="K254" s="47" t="s">
        <v>739</v>
      </c>
      <c r="L254" s="9" t="str">
        <f t="shared" si="67"/>
        <v>N/A</v>
      </c>
    </row>
    <row r="255" spans="1:12" x14ac:dyDescent="0.2">
      <c r="A255" s="2" t="s">
        <v>1106</v>
      </c>
      <c r="B255" s="37" t="s">
        <v>213</v>
      </c>
      <c r="C255" s="8" t="s">
        <v>1747</v>
      </c>
      <c r="D255" s="46" t="str">
        <f t="shared" si="68"/>
        <v>N/A</v>
      </c>
      <c r="E255" s="8" t="s">
        <v>1747</v>
      </c>
      <c r="F255" s="46" t="str">
        <f t="shared" si="69"/>
        <v>N/A</v>
      </c>
      <c r="G255" s="8" t="s">
        <v>1747</v>
      </c>
      <c r="H255" s="46" t="str">
        <f t="shared" si="70"/>
        <v>N/A</v>
      </c>
      <c r="I255" s="12" t="s">
        <v>1747</v>
      </c>
      <c r="J255" s="12" t="s">
        <v>1747</v>
      </c>
      <c r="K255" s="47" t="s">
        <v>739</v>
      </c>
      <c r="L255" s="9" t="str">
        <f>IF(J255="Div by 0", "N/A", IF(OR(J255="N/A",K255="N/A"),"N/A", IF(J255&gt;VALUE(MID(K255,1,2)), "No", IF(J255&lt;-1*VALUE(MID(K255,1,2)), "No", "Yes"))))</f>
        <v>N/A</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0</v>
      </c>
      <c r="D263" s="46" t="str">
        <f t="shared" si="68"/>
        <v>N/A</v>
      </c>
      <c r="E263" s="38">
        <v>0</v>
      </c>
      <c r="F263" s="46" t="str">
        <f t="shared" si="69"/>
        <v>N/A</v>
      </c>
      <c r="G263" s="38">
        <v>0</v>
      </c>
      <c r="H263" s="46" t="str">
        <f t="shared" si="70"/>
        <v>N/A</v>
      </c>
      <c r="I263" s="12" t="s">
        <v>1747</v>
      </c>
      <c r="J263" s="12" t="s">
        <v>1747</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0</v>
      </c>
      <c r="D273" s="46" t="str">
        <f t="shared" si="68"/>
        <v>N/A</v>
      </c>
      <c r="E273" s="38">
        <v>0</v>
      </c>
      <c r="F273" s="46" t="str">
        <f t="shared" si="69"/>
        <v>N/A</v>
      </c>
      <c r="G273" s="38">
        <v>0</v>
      </c>
      <c r="H273" s="46" t="str">
        <f t="shared" si="70"/>
        <v>N/A</v>
      </c>
      <c r="I273" s="12" t="s">
        <v>1747</v>
      </c>
      <c r="J273" s="12" t="s">
        <v>1747</v>
      </c>
      <c r="K273" s="47" t="s">
        <v>739</v>
      </c>
      <c r="L273" s="9" t="str">
        <f t="shared" si="67"/>
        <v>N/A</v>
      </c>
    </row>
    <row r="274" spans="1:12" x14ac:dyDescent="0.2">
      <c r="A274" s="81" t="s">
        <v>153</v>
      </c>
      <c r="B274" s="37" t="s">
        <v>213</v>
      </c>
      <c r="C274" s="38">
        <v>0</v>
      </c>
      <c r="D274" s="46" t="str">
        <f t="shared" si="68"/>
        <v>N/A</v>
      </c>
      <c r="E274" s="38">
        <v>0</v>
      </c>
      <c r="F274" s="46" t="str">
        <f t="shared" si="69"/>
        <v>N/A</v>
      </c>
      <c r="G274" s="38">
        <v>0</v>
      </c>
      <c r="H274" s="46" t="str">
        <f t="shared" si="70"/>
        <v>N/A</v>
      </c>
      <c r="I274" s="12" t="s">
        <v>1747</v>
      </c>
      <c r="J274" s="12" t="s">
        <v>1747</v>
      </c>
      <c r="K274" s="47" t="s">
        <v>739</v>
      </c>
      <c r="L274" s="9" t="str">
        <f t="shared" si="67"/>
        <v>N/A</v>
      </c>
    </row>
    <row r="275" spans="1:12" x14ac:dyDescent="0.2">
      <c r="A275" s="2" t="s">
        <v>154</v>
      </c>
      <c r="B275" s="50" t="s">
        <v>217</v>
      </c>
      <c r="C275" s="1">
        <v>3</v>
      </c>
      <c r="D275" s="46" t="str">
        <f t="shared" ref="D275:D276" si="71">IF($B275="N/A","N/A",IF(C275&gt;0,"No",IF(C275&lt;0,"No","Yes")))</f>
        <v>No</v>
      </c>
      <c r="E275" s="1">
        <v>0</v>
      </c>
      <c r="F275" s="46" t="str">
        <f t="shared" ref="F275:F276" si="72">IF($B275="N/A","N/A",IF(E275&gt;0,"No",IF(E275&lt;0,"No","Yes")))</f>
        <v>Yes</v>
      </c>
      <c r="G275" s="1">
        <v>0</v>
      </c>
      <c r="H275" s="46" t="str">
        <f t="shared" ref="H275:H276" si="73">IF($B275="N/A","N/A",IF(G275&gt;0,"No",IF(G275&lt;0,"No","Yes")))</f>
        <v>Yes</v>
      </c>
      <c r="I275" s="12">
        <v>-100</v>
      </c>
      <c r="J275" s="12" t="s">
        <v>1747</v>
      </c>
      <c r="K275" s="47" t="s">
        <v>739</v>
      </c>
      <c r="L275" s="9" t="str">
        <f t="shared" si="67"/>
        <v>N/A</v>
      </c>
    </row>
    <row r="276" spans="1:12" x14ac:dyDescent="0.2">
      <c r="A276" s="2" t="s">
        <v>155</v>
      </c>
      <c r="B276" s="50" t="s">
        <v>217</v>
      </c>
      <c r="C276" s="1">
        <v>0</v>
      </c>
      <c r="D276" s="46" t="str">
        <f t="shared" si="71"/>
        <v>Yes</v>
      </c>
      <c r="E276" s="1">
        <v>0</v>
      </c>
      <c r="F276" s="46" t="str">
        <f t="shared" si="72"/>
        <v>Yes</v>
      </c>
      <c r="G276" s="1">
        <v>0</v>
      </c>
      <c r="H276" s="46" t="str">
        <f t="shared" si="73"/>
        <v>Yes</v>
      </c>
      <c r="I276" s="12" t="s">
        <v>1747</v>
      </c>
      <c r="J276" s="12" t="s">
        <v>1747</v>
      </c>
      <c r="K276" s="47" t="s">
        <v>739</v>
      </c>
      <c r="L276" s="9" t="str">
        <f t="shared" si="67"/>
        <v>N/A</v>
      </c>
    </row>
    <row r="277" spans="1:12" x14ac:dyDescent="0.2">
      <c r="A277" s="18" t="s">
        <v>693</v>
      </c>
      <c r="B277" s="1" t="s">
        <v>213</v>
      </c>
      <c r="C277" s="1">
        <v>270661</v>
      </c>
      <c r="D277" s="11" t="str">
        <f t="shared" ref="D277:D284" si="74">IF($B277="N/A","N/A",IF(C277&gt;10,"No",IF(C277&lt;-10,"No","Yes")))</f>
        <v>N/A</v>
      </c>
      <c r="E277" s="1">
        <v>291568</v>
      </c>
      <c r="F277" s="11" t="str">
        <f t="shared" ref="F277:F278" si="75">IF($B277="N/A","N/A",IF(E277&gt;10,"No",IF(E277&lt;-10,"No","Yes")))</f>
        <v>N/A</v>
      </c>
      <c r="G277" s="1">
        <v>311192</v>
      </c>
      <c r="H277" s="11" t="str">
        <f t="shared" ref="H277:H278" si="76">IF($B277="N/A","N/A",IF(G277&gt;10,"No",IF(G277&lt;-10,"No","Yes")))</f>
        <v>N/A</v>
      </c>
      <c r="I277" s="12">
        <v>7.7240000000000002</v>
      </c>
      <c r="J277" s="12">
        <v>6.7309999999999999</v>
      </c>
      <c r="K277" s="1" t="s">
        <v>213</v>
      </c>
      <c r="L277" s="9" t="str">
        <f t="shared" ref="L277:L278" si="77">IF(J277="Div by 0", "N/A", IF(K277="N/A","N/A", IF(J277&gt;VALUE(MID(K277,1,2)), "No", IF(J277&lt;-1*VALUE(MID(K277,1,2)), "No", "Yes"))))</f>
        <v>N/A</v>
      </c>
    </row>
    <row r="278" spans="1:12" x14ac:dyDescent="0.2">
      <c r="A278" s="18" t="s">
        <v>694</v>
      </c>
      <c r="B278" s="1" t="s">
        <v>213</v>
      </c>
      <c r="C278" s="1">
        <v>223682.41667000001</v>
      </c>
      <c r="D278" s="11" t="str">
        <f t="shared" si="74"/>
        <v>N/A</v>
      </c>
      <c r="E278" s="1">
        <v>248359.58332999999</v>
      </c>
      <c r="F278" s="11" t="str">
        <f t="shared" si="75"/>
        <v>N/A</v>
      </c>
      <c r="G278" s="1">
        <v>263997.25</v>
      </c>
      <c r="H278" s="11" t="str">
        <f t="shared" si="76"/>
        <v>N/A</v>
      </c>
      <c r="I278" s="12">
        <v>11.03</v>
      </c>
      <c r="J278" s="12">
        <v>6.2960000000000003</v>
      </c>
      <c r="K278" s="1" t="s">
        <v>213</v>
      </c>
      <c r="L278" s="9" t="str">
        <f t="shared" si="77"/>
        <v>N/A</v>
      </c>
    </row>
    <row r="279" spans="1:12" x14ac:dyDescent="0.2">
      <c r="A279" s="18" t="s">
        <v>695</v>
      </c>
      <c r="B279" s="1" t="s">
        <v>213</v>
      </c>
      <c r="C279" s="1">
        <v>105</v>
      </c>
      <c r="D279" s="11" t="str">
        <f t="shared" si="74"/>
        <v>N/A</v>
      </c>
      <c r="E279" s="1">
        <v>106</v>
      </c>
      <c r="F279" s="11" t="str">
        <f t="shared" ref="F279:F284" si="78">IF($B279="N/A","N/A",IF(E279&gt;10,"No",IF(E279&lt;-10,"No","Yes")))</f>
        <v>N/A</v>
      </c>
      <c r="G279" s="1">
        <v>113</v>
      </c>
      <c r="H279" s="11" t="str">
        <f t="shared" ref="H279:H284" si="79">IF($B279="N/A","N/A",IF(G279&gt;10,"No",IF(G279&lt;-10,"No","Yes")))</f>
        <v>N/A</v>
      </c>
      <c r="I279" s="12">
        <v>0.95240000000000002</v>
      </c>
      <c r="J279" s="12">
        <v>6.6040000000000001</v>
      </c>
      <c r="K279" s="1" t="s">
        <v>213</v>
      </c>
      <c r="L279" s="9" t="str">
        <f t="shared" ref="L279:L285" si="80">IF(J279="Div by 0", "N/A", IF(K279="N/A","N/A", IF(J279&gt;VALUE(MID(K279,1,2)), "No", IF(J279&lt;-1*VALUE(MID(K279,1,2)), "No", "Yes"))))</f>
        <v>N/A</v>
      </c>
    </row>
    <row r="280" spans="1:12" x14ac:dyDescent="0.2">
      <c r="A280" s="18" t="s">
        <v>696</v>
      </c>
      <c r="B280" s="1" t="s">
        <v>213</v>
      </c>
      <c r="C280" s="1">
        <v>105</v>
      </c>
      <c r="D280" s="11" t="str">
        <f t="shared" si="74"/>
        <v>N/A</v>
      </c>
      <c r="E280" s="1">
        <v>109</v>
      </c>
      <c r="F280" s="11" t="str">
        <f t="shared" si="78"/>
        <v>N/A</v>
      </c>
      <c r="G280" s="1">
        <v>115</v>
      </c>
      <c r="H280" s="11" t="str">
        <f t="shared" si="79"/>
        <v>N/A</v>
      </c>
      <c r="I280" s="12">
        <v>3.81</v>
      </c>
      <c r="J280" s="12">
        <v>5.5049999999999999</v>
      </c>
      <c r="K280" s="1" t="s">
        <v>213</v>
      </c>
      <c r="L280" s="9" t="str">
        <f t="shared" si="80"/>
        <v>N/A</v>
      </c>
    </row>
    <row r="281" spans="1:12" x14ac:dyDescent="0.2">
      <c r="A281" s="18" t="s">
        <v>697</v>
      </c>
      <c r="B281" s="1" t="s">
        <v>213</v>
      </c>
      <c r="C281" s="1">
        <v>9.3333333333000006</v>
      </c>
      <c r="D281" s="11" t="str">
        <f t="shared" si="74"/>
        <v>N/A</v>
      </c>
      <c r="E281" s="1">
        <v>10.5</v>
      </c>
      <c r="F281" s="11" t="str">
        <f t="shared" si="78"/>
        <v>N/A</v>
      </c>
      <c r="G281" s="1">
        <v>11.333333333000001</v>
      </c>
      <c r="H281" s="11" t="str">
        <f t="shared" si="79"/>
        <v>N/A</v>
      </c>
      <c r="I281" s="12">
        <v>12.5</v>
      </c>
      <c r="J281" s="12">
        <v>7.9370000000000003</v>
      </c>
      <c r="K281" s="1" t="s">
        <v>213</v>
      </c>
      <c r="L281" s="9" t="str">
        <f t="shared" si="80"/>
        <v>N/A</v>
      </c>
    </row>
    <row r="282" spans="1:12" x14ac:dyDescent="0.2">
      <c r="A282" s="18" t="s">
        <v>698</v>
      </c>
      <c r="B282" s="1" t="s">
        <v>213</v>
      </c>
      <c r="C282" s="1">
        <v>2915</v>
      </c>
      <c r="D282" s="11" t="str">
        <f t="shared" si="74"/>
        <v>N/A</v>
      </c>
      <c r="E282" s="1">
        <v>3397</v>
      </c>
      <c r="F282" s="11" t="str">
        <f t="shared" si="78"/>
        <v>N/A</v>
      </c>
      <c r="G282" s="1">
        <v>3870</v>
      </c>
      <c r="H282" s="11" t="str">
        <f t="shared" si="79"/>
        <v>N/A</v>
      </c>
      <c r="I282" s="12">
        <v>16.54</v>
      </c>
      <c r="J282" s="12">
        <v>13.92</v>
      </c>
      <c r="K282" s="1" t="s">
        <v>213</v>
      </c>
      <c r="L282" s="9" t="str">
        <f t="shared" si="80"/>
        <v>N/A</v>
      </c>
    </row>
    <row r="283" spans="1:12" x14ac:dyDescent="0.2">
      <c r="A283" s="18" t="s">
        <v>699</v>
      </c>
      <c r="B283" s="1" t="s">
        <v>213</v>
      </c>
      <c r="C283" s="1">
        <v>3876</v>
      </c>
      <c r="D283" s="11" t="str">
        <f t="shared" si="74"/>
        <v>N/A</v>
      </c>
      <c r="E283" s="1">
        <v>4183</v>
      </c>
      <c r="F283" s="11" t="str">
        <f t="shared" si="78"/>
        <v>N/A</v>
      </c>
      <c r="G283" s="1">
        <v>4728</v>
      </c>
      <c r="H283" s="11" t="str">
        <f t="shared" si="79"/>
        <v>N/A</v>
      </c>
      <c r="I283" s="12">
        <v>7.9210000000000003</v>
      </c>
      <c r="J283" s="12">
        <v>13.03</v>
      </c>
      <c r="K283" s="1" t="s">
        <v>213</v>
      </c>
      <c r="L283" s="9" t="str">
        <f t="shared" si="80"/>
        <v>N/A</v>
      </c>
    </row>
    <row r="284" spans="1:12" ht="25.5" x14ac:dyDescent="0.2">
      <c r="A284" s="18" t="s">
        <v>700</v>
      </c>
      <c r="B284" s="1" t="s">
        <v>213</v>
      </c>
      <c r="C284" s="1">
        <v>2745.25</v>
      </c>
      <c r="D284" s="11" t="str">
        <f t="shared" si="74"/>
        <v>N/A</v>
      </c>
      <c r="E284" s="1">
        <v>3108.4166667</v>
      </c>
      <c r="F284" s="11" t="str">
        <f t="shared" si="78"/>
        <v>N/A</v>
      </c>
      <c r="G284" s="1">
        <v>3525.5833333</v>
      </c>
      <c r="H284" s="11" t="str">
        <f t="shared" si="79"/>
        <v>N/A</v>
      </c>
      <c r="I284" s="12">
        <v>13.23</v>
      </c>
      <c r="J284" s="12">
        <v>13.42</v>
      </c>
      <c r="K284" s="1" t="s">
        <v>213</v>
      </c>
      <c r="L284" s="9" t="str">
        <f t="shared" si="80"/>
        <v>N/A</v>
      </c>
    </row>
    <row r="285" spans="1:12" x14ac:dyDescent="0.2">
      <c r="A285" s="18" t="s">
        <v>404</v>
      </c>
      <c r="B285" s="37" t="s">
        <v>290</v>
      </c>
      <c r="C285" s="8">
        <v>8.5111974071999992</v>
      </c>
      <c r="D285" s="46" t="str">
        <f>IF($B285="N/A","N/A",IF(C285&lt;=40,"Yes","No"))</f>
        <v>Yes</v>
      </c>
      <c r="E285" s="8">
        <v>9.5857554038000004</v>
      </c>
      <c r="F285" s="46" t="str">
        <f>IF($B285="N/A","N/A",IF(E285&lt;=40,"Yes","No"))</f>
        <v>Yes</v>
      </c>
      <c r="G285" s="8">
        <v>10.332950630999999</v>
      </c>
      <c r="H285" s="46" t="str">
        <f>IF($B285="N/A","N/A",IF(G285&lt;=40,"Yes","No"))</f>
        <v>Yes</v>
      </c>
      <c r="I285" s="12">
        <v>12.63</v>
      </c>
      <c r="J285" s="12">
        <v>7.7949999999999999</v>
      </c>
      <c r="K285" s="47" t="s">
        <v>741</v>
      </c>
      <c r="L285" s="9" t="str">
        <f t="shared" si="80"/>
        <v>Yes</v>
      </c>
    </row>
    <row r="286" spans="1:12" x14ac:dyDescent="0.2">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1747</v>
      </c>
      <c r="J286" s="12" t="s">
        <v>1747</v>
      </c>
      <c r="K286" s="1" t="s">
        <v>213</v>
      </c>
      <c r="L286" s="9" t="str">
        <f t="shared" ref="L286:L287" si="84">IF(J286="Div by 0", "N/A", IF(K286="N/A","N/A", IF(J286&gt;VALUE(MID(K286,1,2)), "No", IF(J286&lt;-1*VALUE(MID(K286,1,2)), "No", "Yes"))))</f>
        <v>N/A</v>
      </c>
    </row>
    <row r="287" spans="1:12" x14ac:dyDescent="0.2">
      <c r="A287" s="18" t="s">
        <v>702</v>
      </c>
      <c r="B287" s="1" t="s">
        <v>213</v>
      </c>
      <c r="C287" s="1">
        <v>0</v>
      </c>
      <c r="D287" s="11" t="str">
        <f t="shared" si="81"/>
        <v>N/A</v>
      </c>
      <c r="E287" s="1">
        <v>0</v>
      </c>
      <c r="F287" s="11" t="str">
        <f t="shared" si="82"/>
        <v>N/A</v>
      </c>
      <c r="G287" s="1">
        <v>0</v>
      </c>
      <c r="H287" s="11" t="str">
        <f t="shared" si="83"/>
        <v>N/A</v>
      </c>
      <c r="I287" s="12" t="s">
        <v>1747</v>
      </c>
      <c r="J287" s="12" t="s">
        <v>1747</v>
      </c>
      <c r="K287" s="1" t="s">
        <v>213</v>
      </c>
      <c r="L287" s="9" t="str">
        <f t="shared" si="84"/>
        <v>N/A</v>
      </c>
    </row>
    <row r="288" spans="1:12" x14ac:dyDescent="0.2">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1747</v>
      </c>
      <c r="J288" s="12" t="s">
        <v>1747</v>
      </c>
      <c r="K288" s="1" t="s">
        <v>213</v>
      </c>
      <c r="L288" s="9" t="str">
        <f t="shared" ref="L288:L289" si="87">IF(J288="Div by 0", "N/A", IF(K288="N/A","N/A", IF(J288&gt;VALUE(MID(K288,1,2)), "No", IF(J288&lt;-1*VALUE(MID(K288,1,2)), "No", "Yes"))))</f>
        <v>N/A</v>
      </c>
    </row>
    <row r="289" spans="1:12" x14ac:dyDescent="0.2">
      <c r="A289" s="18" t="s">
        <v>715</v>
      </c>
      <c r="B289" s="1" t="s">
        <v>213</v>
      </c>
      <c r="C289" s="1">
        <v>0</v>
      </c>
      <c r="D289" s="11" t="str">
        <f t="shared" si="81"/>
        <v>N/A</v>
      </c>
      <c r="E289" s="1">
        <v>0</v>
      </c>
      <c r="F289" s="11" t="str">
        <f t="shared" si="85"/>
        <v>N/A</v>
      </c>
      <c r="G289" s="1">
        <v>0</v>
      </c>
      <c r="H289" s="11" t="str">
        <f t="shared" si="86"/>
        <v>N/A</v>
      </c>
      <c r="I289" s="12" t="s">
        <v>1747</v>
      </c>
      <c r="J289" s="12" t="s">
        <v>1747</v>
      </c>
      <c r="K289" s="1" t="s">
        <v>213</v>
      </c>
      <c r="L289" s="9" t="str">
        <f t="shared" si="87"/>
        <v>N/A</v>
      </c>
    </row>
    <row r="290" spans="1:12" x14ac:dyDescent="0.2">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1747</v>
      </c>
      <c r="J290" s="12" t="s">
        <v>1747</v>
      </c>
      <c r="K290" s="1" t="s">
        <v>213</v>
      </c>
      <c r="L290" s="9" t="str">
        <f t="shared" ref="L290:L301" si="90">IF(J290="Div by 0", "N/A", IF(K290="N/A","N/A", IF(J290&gt;VALUE(MID(K290,1,2)), "No", IF(J290&lt;-1*VALUE(MID(K290,1,2)), "No", "Yes"))))</f>
        <v>N/A</v>
      </c>
    </row>
    <row r="291" spans="1:12" x14ac:dyDescent="0.2">
      <c r="A291" s="18" t="s">
        <v>705</v>
      </c>
      <c r="B291" s="1" t="s">
        <v>213</v>
      </c>
      <c r="C291" s="1">
        <v>0</v>
      </c>
      <c r="D291" s="11" t="str">
        <f t="shared" si="81"/>
        <v>N/A</v>
      </c>
      <c r="E291" s="1">
        <v>0</v>
      </c>
      <c r="F291" s="11" t="str">
        <f t="shared" si="88"/>
        <v>N/A</v>
      </c>
      <c r="G291" s="1">
        <v>0</v>
      </c>
      <c r="H291" s="11" t="str">
        <f t="shared" si="89"/>
        <v>N/A</v>
      </c>
      <c r="I291" s="12" t="s">
        <v>1747</v>
      </c>
      <c r="J291" s="12" t="s">
        <v>1747</v>
      </c>
      <c r="K291" s="1" t="s">
        <v>213</v>
      </c>
      <c r="L291" s="9" t="str">
        <f t="shared" si="90"/>
        <v>N/A</v>
      </c>
    </row>
    <row r="292" spans="1:12" x14ac:dyDescent="0.2">
      <c r="A292" s="18" t="s">
        <v>723</v>
      </c>
      <c r="B292" s="37" t="s">
        <v>213</v>
      </c>
      <c r="C292" s="13" t="s">
        <v>1747</v>
      </c>
      <c r="D292" s="11" t="str">
        <f t="shared" si="81"/>
        <v>N/A</v>
      </c>
      <c r="E292" s="13" t="s">
        <v>1747</v>
      </c>
      <c r="F292" s="11" t="str">
        <f t="shared" si="88"/>
        <v>N/A</v>
      </c>
      <c r="G292" s="13" t="s">
        <v>1747</v>
      </c>
      <c r="H292" s="11" t="str">
        <f t="shared" si="89"/>
        <v>N/A</v>
      </c>
      <c r="I292" s="12" t="s">
        <v>1747</v>
      </c>
      <c r="J292" s="12" t="s">
        <v>1747</v>
      </c>
      <c r="K292" s="37" t="s">
        <v>213</v>
      </c>
      <c r="L292" s="9" t="str">
        <f t="shared" si="90"/>
        <v>N/A</v>
      </c>
    </row>
    <row r="293" spans="1:12" x14ac:dyDescent="0.2">
      <c r="A293" s="18" t="s">
        <v>716</v>
      </c>
      <c r="B293" s="1" t="s">
        <v>213</v>
      </c>
      <c r="C293" s="1">
        <v>0</v>
      </c>
      <c r="D293" s="11" t="str">
        <f t="shared" si="81"/>
        <v>N/A</v>
      </c>
      <c r="E293" s="1">
        <v>0</v>
      </c>
      <c r="F293" s="11" t="str">
        <f t="shared" si="88"/>
        <v>N/A</v>
      </c>
      <c r="G293" s="1">
        <v>0</v>
      </c>
      <c r="H293" s="11" t="str">
        <f t="shared" si="89"/>
        <v>N/A</v>
      </c>
      <c r="I293" s="12" t="s">
        <v>1747</v>
      </c>
      <c r="J293" s="12" t="s">
        <v>1747</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17</v>
      </c>
      <c r="D296" s="11" t="str">
        <f t="shared" si="81"/>
        <v>N/A</v>
      </c>
      <c r="E296" s="1">
        <v>49</v>
      </c>
      <c r="F296" s="11" t="str">
        <f t="shared" si="88"/>
        <v>N/A</v>
      </c>
      <c r="G296" s="1">
        <v>68</v>
      </c>
      <c r="H296" s="11" t="str">
        <f t="shared" si="89"/>
        <v>N/A</v>
      </c>
      <c r="I296" s="12">
        <v>188.2</v>
      </c>
      <c r="J296" s="12">
        <v>38.78</v>
      </c>
      <c r="K296" s="1" t="s">
        <v>213</v>
      </c>
      <c r="L296" s="9" t="str">
        <f t="shared" si="90"/>
        <v>N/A</v>
      </c>
    </row>
    <row r="297" spans="1:12" x14ac:dyDescent="0.2">
      <c r="A297" s="18" t="s">
        <v>718</v>
      </c>
      <c r="B297" s="1" t="s">
        <v>213</v>
      </c>
      <c r="C297" s="1">
        <v>8.1666666666999994</v>
      </c>
      <c r="D297" s="11" t="str">
        <f t="shared" si="81"/>
        <v>N/A</v>
      </c>
      <c r="E297" s="1">
        <v>29</v>
      </c>
      <c r="F297" s="11" t="str">
        <f t="shared" si="88"/>
        <v>N/A</v>
      </c>
      <c r="G297" s="1">
        <v>40.5</v>
      </c>
      <c r="H297" s="11" t="str">
        <f t="shared" si="89"/>
        <v>N/A</v>
      </c>
      <c r="I297" s="12">
        <v>255.1</v>
      </c>
      <c r="J297" s="12">
        <v>39.659999999999997</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3066</v>
      </c>
      <c r="D309" s="1" t="s">
        <v>213</v>
      </c>
      <c r="E309" s="1">
        <v>3530</v>
      </c>
      <c r="F309" s="1" t="s">
        <v>213</v>
      </c>
      <c r="G309" s="1">
        <v>4039</v>
      </c>
      <c r="H309" s="1" t="s">
        <v>213</v>
      </c>
      <c r="I309" s="12">
        <v>15.13</v>
      </c>
      <c r="J309" s="12">
        <v>14.42</v>
      </c>
      <c r="K309" s="1" t="s">
        <v>213</v>
      </c>
      <c r="L309" s="9" t="str">
        <f>IF(J309="Div by 0", "N/A", IF(K309="N/A","N/A", IF(J309&gt;VALUE(MID(K309,1,2)), "No", IF(J309&lt;-1*VALUE(MID(K309,1,2)), "No", "Yes"))))</f>
        <v>N/A</v>
      </c>
    </row>
    <row r="310" spans="1:12" x14ac:dyDescent="0.2">
      <c r="A310" s="82" t="s">
        <v>73</v>
      </c>
      <c r="B310" s="37" t="s">
        <v>213</v>
      </c>
      <c r="C310" s="38">
        <v>219441</v>
      </c>
      <c r="D310" s="46" t="str">
        <f>IF($B310="N/A","N/A",IF(C310&gt;10,"No",IF(C310&lt;-10,"No","Yes")))</f>
        <v>N/A</v>
      </c>
      <c r="E310" s="38">
        <v>247263</v>
      </c>
      <c r="F310" s="46" t="str">
        <f>IF($B310="N/A","N/A",IF(E310&gt;10,"No",IF(E310&lt;-10,"No","Yes")))</f>
        <v>N/A</v>
      </c>
      <c r="G310" s="38">
        <v>261031</v>
      </c>
      <c r="H310" s="46" t="str">
        <f>IF($B310="N/A","N/A",IF(G310&gt;10,"No",IF(G310&lt;-10,"No","Yes")))</f>
        <v>N/A</v>
      </c>
      <c r="I310" s="12">
        <v>12.68</v>
      </c>
      <c r="J310" s="12">
        <v>5.5679999999999996</v>
      </c>
      <c r="K310" s="47" t="s">
        <v>741</v>
      </c>
      <c r="L310" s="9" t="str">
        <f t="shared" ref="L310:L339" si="92">IF(J310="Div by 0", "N/A", IF(K310="N/A","N/A", IF(J310&gt;VALUE(MID(K310,1,2)), "No", IF(J310&lt;-1*VALUE(MID(K310,1,2)), "No", "Yes"))))</f>
        <v>Yes</v>
      </c>
    </row>
    <row r="311" spans="1:12" x14ac:dyDescent="0.2">
      <c r="A311" s="60" t="s">
        <v>182</v>
      </c>
      <c r="B311" s="37" t="s">
        <v>213</v>
      </c>
      <c r="C311" s="38">
        <v>20017</v>
      </c>
      <c r="D311" s="11" t="str">
        <f t="shared" ref="D311:D314" si="93">IF($B311="N/A","N/A",IF(C311&gt;10,"No",IF(C311&lt;-10,"No","Yes")))</f>
        <v>N/A</v>
      </c>
      <c r="E311" s="38">
        <v>20630</v>
      </c>
      <c r="F311" s="11" t="str">
        <f t="shared" ref="F311:F314" si="94">IF($B311="N/A","N/A",IF(E311&gt;10,"No",IF(E311&lt;-10,"No","Yes")))</f>
        <v>N/A</v>
      </c>
      <c r="G311" s="38">
        <v>21306</v>
      </c>
      <c r="H311" s="11" t="str">
        <f t="shared" ref="H311:H314" si="95">IF($B311="N/A","N/A",IF(G311&gt;10,"No",IF(G311&lt;-10,"No","Yes")))</f>
        <v>N/A</v>
      </c>
      <c r="I311" s="12">
        <v>3.0619999999999998</v>
      </c>
      <c r="J311" s="12">
        <v>3.2770000000000001</v>
      </c>
      <c r="K311" s="47" t="s">
        <v>741</v>
      </c>
      <c r="L311" s="9" t="str">
        <f>IF(J311="Div by 0", "N/A", IF(OR(J311="N/A",K311="N/A"),"N/A", IF(J311&gt;VALUE(MID(K311,1,2)), "No", IF(J311&lt;-1*VALUE(MID(K311,1,2)), "No", "Yes"))))</f>
        <v>Yes</v>
      </c>
    </row>
    <row r="312" spans="1:12" x14ac:dyDescent="0.2">
      <c r="A312" s="60" t="s">
        <v>183</v>
      </c>
      <c r="B312" s="37" t="s">
        <v>213</v>
      </c>
      <c r="C312" s="38">
        <v>23742</v>
      </c>
      <c r="D312" s="11" t="str">
        <f t="shared" si="93"/>
        <v>N/A</v>
      </c>
      <c r="E312" s="38">
        <v>24959</v>
      </c>
      <c r="F312" s="11" t="str">
        <f t="shared" si="94"/>
        <v>N/A</v>
      </c>
      <c r="G312" s="38">
        <v>25855</v>
      </c>
      <c r="H312" s="11" t="str">
        <f t="shared" si="95"/>
        <v>N/A</v>
      </c>
      <c r="I312" s="12">
        <v>5.1260000000000003</v>
      </c>
      <c r="J312" s="12">
        <v>3.59</v>
      </c>
      <c r="K312" s="47" t="s">
        <v>741</v>
      </c>
      <c r="L312" s="9" t="str">
        <f t="shared" ref="L312:L314" si="96">IF(J312="Div by 0", "N/A", IF(OR(J312="N/A",K312="N/A"),"N/A", IF(J312&gt;VALUE(MID(K312,1,2)), "No", IF(J312&lt;-1*VALUE(MID(K312,1,2)), "No", "Yes"))))</f>
        <v>Yes</v>
      </c>
    </row>
    <row r="313" spans="1:12" x14ac:dyDescent="0.2">
      <c r="A313" s="60" t="s">
        <v>184</v>
      </c>
      <c r="B313" s="37" t="s">
        <v>213</v>
      </c>
      <c r="C313" s="38">
        <v>106251</v>
      </c>
      <c r="D313" s="11" t="str">
        <f t="shared" si="93"/>
        <v>N/A</v>
      </c>
      <c r="E313" s="38">
        <v>121941</v>
      </c>
      <c r="F313" s="11" t="str">
        <f t="shared" si="94"/>
        <v>N/A</v>
      </c>
      <c r="G313" s="38">
        <v>128117</v>
      </c>
      <c r="H313" s="11" t="str">
        <f t="shared" si="95"/>
        <v>N/A</v>
      </c>
      <c r="I313" s="12">
        <v>14.77</v>
      </c>
      <c r="J313" s="12">
        <v>5.0650000000000004</v>
      </c>
      <c r="K313" s="47" t="s">
        <v>741</v>
      </c>
      <c r="L313" s="9" t="str">
        <f t="shared" si="96"/>
        <v>Yes</v>
      </c>
    </row>
    <row r="314" spans="1:12" x14ac:dyDescent="0.2">
      <c r="A314" s="7" t="s">
        <v>185</v>
      </c>
      <c r="B314" s="37" t="s">
        <v>213</v>
      </c>
      <c r="C314" s="38">
        <v>69431</v>
      </c>
      <c r="D314" s="11" t="str">
        <f t="shared" si="93"/>
        <v>N/A</v>
      </c>
      <c r="E314" s="38">
        <v>79733</v>
      </c>
      <c r="F314" s="11" t="str">
        <f t="shared" si="94"/>
        <v>N/A</v>
      </c>
      <c r="G314" s="38">
        <v>85753</v>
      </c>
      <c r="H314" s="11" t="str">
        <f t="shared" si="95"/>
        <v>N/A</v>
      </c>
      <c r="I314" s="12">
        <v>14.84</v>
      </c>
      <c r="J314" s="12">
        <v>7.55</v>
      </c>
      <c r="K314" s="47" t="s">
        <v>741</v>
      </c>
      <c r="L314" s="9" t="str">
        <f t="shared" si="96"/>
        <v>Yes</v>
      </c>
    </row>
    <row r="315" spans="1:12" x14ac:dyDescent="0.2">
      <c r="A315" s="60" t="s">
        <v>1125</v>
      </c>
      <c r="B315" s="13" t="s">
        <v>213</v>
      </c>
      <c r="C315" s="38">
        <v>106198</v>
      </c>
      <c r="D315" s="9" t="str">
        <f t="shared" ref="D315:F318" si="97">IF($B315="N/A","N/A",IF(C315&lt;0,"No","Yes"))</f>
        <v>N/A</v>
      </c>
      <c r="E315" s="38">
        <v>118510</v>
      </c>
      <c r="F315" s="9" t="str">
        <f t="shared" si="97"/>
        <v>N/A</v>
      </c>
      <c r="G315" s="38">
        <v>125089</v>
      </c>
      <c r="H315" s="9" t="str">
        <f t="shared" ref="H315:H318" si="98">IF($B315="N/A","N/A",IF(G315&lt;0,"No","Yes"))</f>
        <v>N/A</v>
      </c>
      <c r="I315" s="12">
        <v>11.59</v>
      </c>
      <c r="J315" s="12">
        <v>5.5510000000000002</v>
      </c>
      <c r="K315" s="1" t="s">
        <v>740</v>
      </c>
      <c r="L315" s="9" t="str">
        <f>IF(J315="Div by 0", "N/A", IF(OR(J315="N/A",K315="N/A"),"N/A", IF(J315&gt;VALUE(MID(K315,1,2)), "No", IF(J315&lt;-1*VALUE(MID(K315,1,2)), "No", "Yes"))))</f>
        <v>Yes</v>
      </c>
    </row>
    <row r="316" spans="1:12" x14ac:dyDescent="0.2">
      <c r="A316" s="60" t="s">
        <v>433</v>
      </c>
      <c r="B316" s="13" t="s">
        <v>213</v>
      </c>
      <c r="C316" s="38">
        <v>6793</v>
      </c>
      <c r="D316" s="9" t="str">
        <f t="shared" si="97"/>
        <v>N/A</v>
      </c>
      <c r="E316" s="38">
        <v>8005</v>
      </c>
      <c r="F316" s="9" t="str">
        <f t="shared" si="97"/>
        <v>N/A</v>
      </c>
      <c r="G316" s="38">
        <v>7380</v>
      </c>
      <c r="H316" s="9" t="str">
        <f t="shared" si="98"/>
        <v>N/A</v>
      </c>
      <c r="I316" s="12">
        <v>17.84</v>
      </c>
      <c r="J316" s="12">
        <v>-7.81</v>
      </c>
      <c r="K316" s="1" t="s">
        <v>740</v>
      </c>
      <c r="L316" s="9" t="str">
        <f t="shared" ref="L316:L318" si="99">IF(J316="Div by 0", "N/A", IF(OR(J316="N/A",K316="N/A"),"N/A", IF(J316&gt;VALUE(MID(K316,1,2)), "No", IF(J316&lt;-1*VALUE(MID(K316,1,2)), "No", "Yes"))))</f>
        <v>Yes</v>
      </c>
    </row>
    <row r="317" spans="1:12" x14ac:dyDescent="0.2">
      <c r="A317" s="60" t="s">
        <v>434</v>
      </c>
      <c r="B317" s="13" t="s">
        <v>213</v>
      </c>
      <c r="C317" s="38">
        <v>84910</v>
      </c>
      <c r="D317" s="9" t="str">
        <f t="shared" si="97"/>
        <v>N/A</v>
      </c>
      <c r="E317" s="38">
        <v>98828</v>
      </c>
      <c r="F317" s="9" t="str">
        <f t="shared" si="97"/>
        <v>N/A</v>
      </c>
      <c r="G317" s="38">
        <v>105744</v>
      </c>
      <c r="H317" s="9" t="str">
        <f t="shared" si="98"/>
        <v>N/A</v>
      </c>
      <c r="I317" s="12">
        <v>16.39</v>
      </c>
      <c r="J317" s="12">
        <v>6.9980000000000002</v>
      </c>
      <c r="K317" s="1" t="s">
        <v>740</v>
      </c>
      <c r="L317" s="9" t="str">
        <f t="shared" si="99"/>
        <v>Yes</v>
      </c>
    </row>
    <row r="318" spans="1:12" x14ac:dyDescent="0.2">
      <c r="A318" s="60" t="s">
        <v>1126</v>
      </c>
      <c r="B318" s="13" t="s">
        <v>213</v>
      </c>
      <c r="C318" s="38">
        <v>18541</v>
      </c>
      <c r="D318" s="9" t="str">
        <f t="shared" si="97"/>
        <v>N/A</v>
      </c>
      <c r="E318" s="38">
        <v>21745</v>
      </c>
      <c r="F318" s="9" t="str">
        <f t="shared" si="97"/>
        <v>N/A</v>
      </c>
      <c r="G318" s="38">
        <v>22505</v>
      </c>
      <c r="H318" s="9" t="str">
        <f t="shared" si="98"/>
        <v>N/A</v>
      </c>
      <c r="I318" s="12">
        <v>17.28</v>
      </c>
      <c r="J318" s="12">
        <v>3.4950000000000001</v>
      </c>
      <c r="K318" s="1" t="s">
        <v>740</v>
      </c>
      <c r="L318" s="9" t="str">
        <f t="shared" si="99"/>
        <v>Yes</v>
      </c>
    </row>
    <row r="319" spans="1:12" x14ac:dyDescent="0.2">
      <c r="A319" s="60" t="s">
        <v>98</v>
      </c>
      <c r="B319" s="37" t="s">
        <v>291</v>
      </c>
      <c r="C319" s="8">
        <v>98.774613677000005</v>
      </c>
      <c r="D319" s="46" t="str">
        <f>IF($B319="N/A","N/A",IF(C319&gt;80,"Yes","No"))</f>
        <v>Yes</v>
      </c>
      <c r="E319" s="8">
        <v>98.769731015000005</v>
      </c>
      <c r="F319" s="46" t="str">
        <f>IF($B319="N/A","N/A",IF(E319&gt;80,"Yes","No"))</f>
        <v>Yes</v>
      </c>
      <c r="G319" s="8">
        <v>98.669889783000002</v>
      </c>
      <c r="H319" s="46" t="str">
        <f>IF($B319="N/A","N/A",IF(G319&gt;80,"Yes","No"))</f>
        <v>Yes</v>
      </c>
      <c r="I319" s="12">
        <v>-5.0000000000000001E-3</v>
      </c>
      <c r="J319" s="12">
        <v>-0.10100000000000001</v>
      </c>
      <c r="K319" s="47" t="s">
        <v>741</v>
      </c>
      <c r="L319" s="9" t="str">
        <f t="shared" si="92"/>
        <v>Yes</v>
      </c>
    </row>
    <row r="320" spans="1:12" x14ac:dyDescent="0.2">
      <c r="A320" s="60" t="s">
        <v>332</v>
      </c>
      <c r="B320" s="37" t="s">
        <v>278</v>
      </c>
      <c r="C320" s="8">
        <v>2.7342200999999999E-3</v>
      </c>
      <c r="D320" s="46" t="str">
        <f>IF($B320="N/A","N/A",IF(C320&gt;=5,"No",IF(C320&lt;0,"No","Yes")))</f>
        <v>Yes</v>
      </c>
      <c r="E320" s="8">
        <v>2.0221383999999998E-3</v>
      </c>
      <c r="F320" s="46" t="str">
        <f>IF($B320="N/A","N/A",IF(E320&gt;=5,"No",IF(E320&lt;0,"No","Yes")))</f>
        <v>Yes</v>
      </c>
      <c r="G320" s="8">
        <v>1.532385E-3</v>
      </c>
      <c r="H320" s="46" t="str">
        <f>IF($B320="N/A","N/A",IF(G320&gt;=5,"No",IF(G320&lt;0,"No","Yes")))</f>
        <v>Yes</v>
      </c>
      <c r="I320" s="12">
        <v>-26</v>
      </c>
      <c r="J320" s="12">
        <v>-24.2</v>
      </c>
      <c r="K320" s="47" t="s">
        <v>741</v>
      </c>
      <c r="L320" s="9" t="str">
        <f t="shared" si="92"/>
        <v>No</v>
      </c>
    </row>
    <row r="321" spans="1:12" x14ac:dyDescent="0.2">
      <c r="A321" s="60" t="s">
        <v>340</v>
      </c>
      <c r="B321" s="50" t="s">
        <v>278</v>
      </c>
      <c r="C321" s="8">
        <v>1.2199178823000001</v>
      </c>
      <c r="D321" s="46" t="str">
        <f>IF($B321="N/A","N/A",IF(C321&gt;=5,"No",IF(C321&lt;0,"No","Yes")))</f>
        <v>Yes</v>
      </c>
      <c r="E321" s="8">
        <v>1.2165184439000001</v>
      </c>
      <c r="F321" s="46" t="str">
        <f>IF($B321="N/A","N/A",IF(E321&gt;=5,"No",IF(E321&lt;0,"No","Yes")))</f>
        <v>Yes</v>
      </c>
      <c r="G321" s="8">
        <v>1.3140201737999999</v>
      </c>
      <c r="H321" s="46" t="str">
        <f>IF($B321="N/A","N/A",IF(G321&gt;=5,"No",IF(G321&lt;0,"No","Yes")))</f>
        <v>Yes</v>
      </c>
      <c r="I321" s="12">
        <v>-0.27900000000000003</v>
      </c>
      <c r="J321" s="12">
        <v>8.0150000000000006</v>
      </c>
      <c r="K321" s="47" t="s">
        <v>741</v>
      </c>
      <c r="L321" s="9" t="str">
        <f t="shared" si="92"/>
        <v>Yes</v>
      </c>
    </row>
    <row r="322" spans="1:12" x14ac:dyDescent="0.2">
      <c r="A322" s="60" t="s">
        <v>333</v>
      </c>
      <c r="B322" s="50" t="s">
        <v>278</v>
      </c>
      <c r="C322" s="8">
        <v>0</v>
      </c>
      <c r="D322" s="46" t="str">
        <f>IF($B322="N/A","N/A",IF(C322&gt;=5,"No",IF(C322&lt;0,"No","Yes")))</f>
        <v>Yes</v>
      </c>
      <c r="E322" s="8">
        <v>0</v>
      </c>
      <c r="F322" s="46" t="str">
        <f>IF($B322="N/A","N/A",IF(E322&gt;=5,"No",IF(E322&lt;0,"No","Yes")))</f>
        <v>Yes</v>
      </c>
      <c r="G322" s="8">
        <v>0</v>
      </c>
      <c r="H322" s="46" t="str">
        <f>IF($B322="N/A","N/A",IF(G322&gt;=5,"No",IF(G322&lt;0,"No","Yes")))</f>
        <v>Yes</v>
      </c>
      <c r="I322" s="12" t="s">
        <v>1747</v>
      </c>
      <c r="J322" s="12" t="s">
        <v>1747</v>
      </c>
      <c r="K322" s="47" t="s">
        <v>741</v>
      </c>
      <c r="L322" s="9" t="str">
        <f t="shared" si="92"/>
        <v>N/A</v>
      </c>
    </row>
    <row r="323" spans="1:12" x14ac:dyDescent="0.2">
      <c r="A323" s="60" t="s">
        <v>334</v>
      </c>
      <c r="B323" s="50" t="s">
        <v>292</v>
      </c>
      <c r="C323" s="8">
        <v>0</v>
      </c>
      <c r="D323" s="46" t="str">
        <f>IF($B323="N/A","N/A",IF(C323&gt;0,"No",IF(C323&lt;0,"No","Yes")))</f>
        <v>Yes</v>
      </c>
      <c r="E323" s="8">
        <v>0</v>
      </c>
      <c r="F323" s="46" t="str">
        <f>IF($B323="N/A","N/A",IF(E323&gt;0,"No",IF(E323&lt;0,"No","Yes")))</f>
        <v>Yes</v>
      </c>
      <c r="G323" s="8">
        <v>0</v>
      </c>
      <c r="H323" s="46" t="str">
        <f>IF($B323="N/A","N/A",IF(G323&gt;0,"No",IF(G323&lt;0,"No","Yes")))</f>
        <v>Yes</v>
      </c>
      <c r="I323" s="12" t="s">
        <v>1747</v>
      </c>
      <c r="J323" s="12" t="s">
        <v>1747</v>
      </c>
      <c r="K323" s="47" t="s">
        <v>741</v>
      </c>
      <c r="L323" s="9" t="str">
        <f t="shared" si="92"/>
        <v>N/A</v>
      </c>
    </row>
    <row r="324" spans="1:12" x14ac:dyDescent="0.2">
      <c r="A324" s="60" t="s">
        <v>335</v>
      </c>
      <c r="B324" s="50" t="s">
        <v>278</v>
      </c>
      <c r="C324" s="8">
        <v>0</v>
      </c>
      <c r="D324" s="46" t="str">
        <f>IF($B324="N/A","N/A",IF(C324&gt;=5,"No",IF(C324&lt;0,"No","Yes")))</f>
        <v>Yes</v>
      </c>
      <c r="E324" s="8">
        <v>0</v>
      </c>
      <c r="F324" s="46" t="str">
        <f>IF($B324="N/A","N/A",IF(E324&gt;=5,"No",IF(E324&lt;0,"No","Yes")))</f>
        <v>Yes</v>
      </c>
      <c r="G324" s="8">
        <v>0</v>
      </c>
      <c r="H324" s="46" t="str">
        <f>IF($B324="N/A","N/A",IF(G324&gt;=5,"No",IF(G324&lt;0,"No","Yes")))</f>
        <v>Yes</v>
      </c>
      <c r="I324" s="12" t="s">
        <v>1747</v>
      </c>
      <c r="J324" s="12" t="s">
        <v>1747</v>
      </c>
      <c r="K324" s="47" t="s">
        <v>741</v>
      </c>
      <c r="L324" s="9" t="str">
        <f t="shared" si="92"/>
        <v>N/A</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2.7342200999999999E-3</v>
      </c>
      <c r="D326" s="46" t="str">
        <f t="shared" si="100"/>
        <v>No</v>
      </c>
      <c r="E326" s="8">
        <v>1.17284026E-2</v>
      </c>
      <c r="F326" s="46" t="str">
        <f t="shared" si="101"/>
        <v>No</v>
      </c>
      <c r="G326" s="8">
        <v>1.45576579E-2</v>
      </c>
      <c r="H326" s="46" t="str">
        <f t="shared" si="102"/>
        <v>No</v>
      </c>
      <c r="I326" s="12">
        <v>328.9</v>
      </c>
      <c r="J326" s="12">
        <v>24.12</v>
      </c>
      <c r="K326" s="47" t="s">
        <v>741</v>
      </c>
      <c r="L326" s="9" t="str">
        <f t="shared" si="92"/>
        <v>No</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1747</v>
      </c>
      <c r="J328" s="12" t="s">
        <v>1747</v>
      </c>
      <c r="K328" s="47" t="s">
        <v>741</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10.749130746000001</v>
      </c>
      <c r="D334" s="46" t="str">
        <f>IF($B334="N/A","N/A",IF(C334&gt;15,"No",IF(C334&lt;2,"No","Yes")))</f>
        <v>Yes</v>
      </c>
      <c r="E334" s="8">
        <v>10.265992081</v>
      </c>
      <c r="F334" s="46" t="str">
        <f>IF($B334="N/A","N/A",IF(E334&gt;15,"No",IF(E334&lt;2,"No","Yes")))</f>
        <v>Yes</v>
      </c>
      <c r="G334" s="8">
        <v>10.095735756</v>
      </c>
      <c r="H334" s="46" t="str">
        <f>IF($B334="N/A","N/A",IF(G334&gt;15,"No",IF(G334&lt;2,"No","Yes")))</f>
        <v>Yes</v>
      </c>
      <c r="I334" s="12">
        <v>-4.49</v>
      </c>
      <c r="J334" s="12">
        <v>-1.66</v>
      </c>
      <c r="K334" s="47" t="s">
        <v>741</v>
      </c>
      <c r="L334" s="9" t="str">
        <f t="shared" si="92"/>
        <v>Yes</v>
      </c>
    </row>
    <row r="335" spans="1:12" x14ac:dyDescent="0.2">
      <c r="A335" s="60" t="s">
        <v>1132</v>
      </c>
      <c r="B335" s="37" t="s">
        <v>213</v>
      </c>
      <c r="C335" s="38">
        <v>0</v>
      </c>
      <c r="D335" s="46" t="str">
        <f>IF($B335="N/A","N/A",IF(C335&gt;10,"No",IF(C335&lt;-10,"No","Yes")))</f>
        <v>N/A</v>
      </c>
      <c r="E335" s="38">
        <v>0</v>
      </c>
      <c r="F335" s="46" t="str">
        <f>IF($B335="N/A","N/A",IF(E335&gt;10,"No",IF(E335&lt;-10,"No","Yes")))</f>
        <v>N/A</v>
      </c>
      <c r="G335" s="38">
        <v>0</v>
      </c>
      <c r="H335" s="46" t="str">
        <f>IF($B335="N/A","N/A",IF(G335&gt;10,"No",IF(G335&lt;-10,"No","Yes")))</f>
        <v>N/A</v>
      </c>
      <c r="I335" s="12" t="s">
        <v>1747</v>
      </c>
      <c r="J335" s="12" t="s">
        <v>1747</v>
      </c>
      <c r="K335" s="47" t="s">
        <v>741</v>
      </c>
      <c r="L335" s="9" t="str">
        <f t="shared" si="92"/>
        <v>N/A</v>
      </c>
    </row>
    <row r="336" spans="1:12" x14ac:dyDescent="0.2">
      <c r="A336" s="60" t="s">
        <v>1687</v>
      </c>
      <c r="B336" s="37" t="s">
        <v>213</v>
      </c>
      <c r="C336" s="38">
        <v>20030</v>
      </c>
      <c r="D336" s="46" t="str">
        <f>IF($B336="N/A","N/A",IF(C336&gt;10,"No",IF(C336&lt;-10,"No","Yes")))</f>
        <v>N/A</v>
      </c>
      <c r="E336" s="38">
        <v>22930</v>
      </c>
      <c r="F336" s="46" t="str">
        <f>IF($B336="N/A","N/A",IF(E336&gt;10,"No",IF(E336&lt;-10,"No","Yes")))</f>
        <v>N/A</v>
      </c>
      <c r="G336" s="38">
        <v>24084</v>
      </c>
      <c r="H336" s="46" t="str">
        <f>IF($B336="N/A","N/A",IF(G336&gt;10,"No",IF(G336&lt;-10,"No","Yes")))</f>
        <v>N/A</v>
      </c>
      <c r="I336" s="12">
        <v>14.48</v>
      </c>
      <c r="J336" s="12">
        <v>5.0330000000000004</v>
      </c>
      <c r="K336" s="47" t="s">
        <v>741</v>
      </c>
      <c r="L336" s="9" t="str">
        <f t="shared" si="92"/>
        <v>Yes</v>
      </c>
    </row>
    <row r="337" spans="1:12" x14ac:dyDescent="0.2">
      <c r="A337" s="60" t="s">
        <v>1688</v>
      </c>
      <c r="B337" s="37" t="s">
        <v>213</v>
      </c>
      <c r="C337" s="38">
        <v>583</v>
      </c>
      <c r="D337" s="46" t="str">
        <f>IF($B337="N/A","N/A",IF(C337&gt;10,"No",IF(C337&lt;-10,"No","Yes")))</f>
        <v>N/A</v>
      </c>
      <c r="E337" s="38">
        <v>817</v>
      </c>
      <c r="F337" s="46" t="str">
        <f>IF($B337="N/A","N/A",IF(E337&gt;10,"No",IF(E337&lt;-10,"No","Yes")))</f>
        <v>N/A</v>
      </c>
      <c r="G337" s="38">
        <v>823</v>
      </c>
      <c r="H337" s="46" t="str">
        <f>IF($B337="N/A","N/A",IF(G337&gt;10,"No",IF(G337&lt;-10,"No","Yes")))</f>
        <v>N/A</v>
      </c>
      <c r="I337" s="12">
        <v>40.14</v>
      </c>
      <c r="J337" s="12">
        <v>0.73440000000000005</v>
      </c>
      <c r="K337" s="47" t="s">
        <v>741</v>
      </c>
      <c r="L337" s="9" t="str">
        <f t="shared" si="92"/>
        <v>Yes</v>
      </c>
    </row>
    <row r="338" spans="1:12" x14ac:dyDescent="0.2">
      <c r="A338" s="60" t="s">
        <v>1689</v>
      </c>
      <c r="B338" s="37" t="s">
        <v>213</v>
      </c>
      <c r="C338" s="38">
        <v>0</v>
      </c>
      <c r="D338" s="46" t="str">
        <f>IF($B338="N/A","N/A",IF(C338&gt;10,"No",IF(C338&lt;-10,"No","Yes")))</f>
        <v>N/A</v>
      </c>
      <c r="E338" s="38">
        <v>0</v>
      </c>
      <c r="F338" s="46" t="str">
        <f>IF($B338="N/A","N/A",IF(E338&gt;10,"No",IF(E338&lt;-10,"No","Yes")))</f>
        <v>N/A</v>
      </c>
      <c r="G338" s="38">
        <v>0</v>
      </c>
      <c r="H338" s="46" t="str">
        <f>IF($B338="N/A","N/A",IF(G338&gt;10,"No",IF(G338&lt;-10,"No","Yes")))</f>
        <v>N/A</v>
      </c>
      <c r="I338" s="12" t="s">
        <v>1747</v>
      </c>
      <c r="J338" s="12" t="s">
        <v>1747</v>
      </c>
      <c r="K338" s="47" t="s">
        <v>741</v>
      </c>
      <c r="L338" s="9" t="str">
        <f t="shared" si="92"/>
        <v>N/A</v>
      </c>
    </row>
    <row r="339" spans="1:12" x14ac:dyDescent="0.2">
      <c r="A339" s="60" t="s">
        <v>1690</v>
      </c>
      <c r="B339" s="37" t="s">
        <v>213</v>
      </c>
      <c r="C339" s="38">
        <v>0</v>
      </c>
      <c r="D339" s="46" t="str">
        <f>IF($B339="N/A","N/A",IF(C339&gt;10,"No",IF(C339&lt;-10,"No","Yes")))</f>
        <v>N/A</v>
      </c>
      <c r="E339" s="38">
        <v>0</v>
      </c>
      <c r="F339" s="46" t="str">
        <f>IF($B339="N/A","N/A",IF(E339&gt;10,"No",IF(E339&lt;-10,"No","Yes")))</f>
        <v>N/A</v>
      </c>
      <c r="G339" s="38">
        <v>0</v>
      </c>
      <c r="H339" s="46" t="str">
        <f>IF($B339="N/A","N/A",IF(G339&gt;10,"No",IF(G339&lt;-10,"No","Yes")))</f>
        <v>N/A</v>
      </c>
      <c r="I339" s="12" t="s">
        <v>1747</v>
      </c>
      <c r="J339" s="12" t="s">
        <v>1747</v>
      </c>
      <c r="K339" s="47" t="s">
        <v>741</v>
      </c>
      <c r="L339" s="9" t="str">
        <f t="shared" si="92"/>
        <v>N/A</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1166222271</v>
      </c>
      <c r="D6" s="11" t="str">
        <f t="shared" ref="D6:D12" si="0">IF($B6="N/A","N/A",IF(C6&gt;10,"No",IF(C6&lt;-10,"No","Yes")))</f>
        <v>N/A</v>
      </c>
      <c r="E6" s="14">
        <v>1313189882</v>
      </c>
      <c r="F6" s="11" t="str">
        <f t="shared" ref="F6:F12" si="1">IF($B6="N/A","N/A",IF(E6&gt;10,"No",IF(E6&lt;-10,"No","Yes")))</f>
        <v>N/A</v>
      </c>
      <c r="G6" s="14">
        <v>1430602761</v>
      </c>
      <c r="H6" s="11" t="str">
        <f t="shared" ref="H6:H12" si="2">IF($B6="N/A","N/A",IF(G6&gt;10,"No",IF(G6&lt;-10,"No","Yes")))</f>
        <v>N/A</v>
      </c>
      <c r="I6" s="12">
        <v>12.6</v>
      </c>
      <c r="J6" s="12">
        <v>8.9410000000000007</v>
      </c>
      <c r="K6" s="50" t="s">
        <v>739</v>
      </c>
      <c r="L6" s="9" t="str">
        <f t="shared" ref="L6:L13" si="3">IF(J6="Div by 0", "N/A", IF(K6="N/A","N/A", IF(J6&gt;VALUE(MID(K6,1,2)), "No", IF(J6&lt;-1*VALUE(MID(K6,1,2)), "No", "Yes"))))</f>
        <v>Yes</v>
      </c>
    </row>
    <row r="7" spans="1:12" x14ac:dyDescent="0.2">
      <c r="A7" s="4" t="s">
        <v>1133</v>
      </c>
      <c r="B7" s="50" t="s">
        <v>213</v>
      </c>
      <c r="C7" s="14">
        <v>4260.515077</v>
      </c>
      <c r="D7" s="11" t="str">
        <f t="shared" si="0"/>
        <v>N/A</v>
      </c>
      <c r="E7" s="14">
        <v>4449.8469446999998</v>
      </c>
      <c r="F7" s="11" t="str">
        <f t="shared" si="1"/>
        <v>N/A</v>
      </c>
      <c r="G7" s="14">
        <v>4537.8937216000004</v>
      </c>
      <c r="H7" s="11" t="str">
        <f t="shared" si="2"/>
        <v>N/A</v>
      </c>
      <c r="I7" s="12">
        <v>4.444</v>
      </c>
      <c r="J7" s="12">
        <v>1.9790000000000001</v>
      </c>
      <c r="K7" s="50" t="s">
        <v>739</v>
      </c>
      <c r="L7" s="9" t="str">
        <f t="shared" si="3"/>
        <v>Yes</v>
      </c>
    </row>
    <row r="8" spans="1:12" x14ac:dyDescent="0.2">
      <c r="A8" s="4" t="s">
        <v>724</v>
      </c>
      <c r="B8" s="50" t="s">
        <v>213</v>
      </c>
      <c r="C8" s="14">
        <v>1049</v>
      </c>
      <c r="D8" s="11" t="str">
        <f t="shared" si="0"/>
        <v>N/A</v>
      </c>
      <c r="E8" s="14">
        <v>1132</v>
      </c>
      <c r="F8" s="11" t="str">
        <f t="shared" si="1"/>
        <v>N/A</v>
      </c>
      <c r="G8" s="14">
        <v>1145</v>
      </c>
      <c r="H8" s="11" t="str">
        <f t="shared" si="2"/>
        <v>N/A</v>
      </c>
      <c r="I8" s="12">
        <v>7.9119999999999999</v>
      </c>
      <c r="J8" s="12">
        <v>1.1479999999999999</v>
      </c>
      <c r="K8" s="50" t="s">
        <v>739</v>
      </c>
      <c r="L8" s="9" t="str">
        <f t="shared" si="3"/>
        <v>Yes</v>
      </c>
    </row>
    <row r="9" spans="1:12" x14ac:dyDescent="0.2">
      <c r="A9" s="4" t="s">
        <v>725</v>
      </c>
      <c r="B9" s="50" t="s">
        <v>213</v>
      </c>
      <c r="C9" s="14">
        <v>1727</v>
      </c>
      <c r="D9" s="11" t="str">
        <f t="shared" si="0"/>
        <v>N/A</v>
      </c>
      <c r="E9" s="14">
        <v>1944</v>
      </c>
      <c r="F9" s="11" t="str">
        <f t="shared" si="1"/>
        <v>N/A</v>
      </c>
      <c r="G9" s="14">
        <v>1920</v>
      </c>
      <c r="H9" s="11" t="str">
        <f t="shared" si="2"/>
        <v>N/A</v>
      </c>
      <c r="I9" s="12">
        <v>12.57</v>
      </c>
      <c r="J9" s="12">
        <v>-1.23</v>
      </c>
      <c r="K9" s="50" t="s">
        <v>739</v>
      </c>
      <c r="L9" s="9" t="str">
        <f t="shared" si="3"/>
        <v>Yes</v>
      </c>
    </row>
    <row r="10" spans="1:12" x14ac:dyDescent="0.2">
      <c r="A10" s="4" t="s">
        <v>726</v>
      </c>
      <c r="B10" s="50" t="s">
        <v>213</v>
      </c>
      <c r="C10" s="14">
        <v>3560</v>
      </c>
      <c r="D10" s="11" t="str">
        <f t="shared" si="0"/>
        <v>N/A</v>
      </c>
      <c r="E10" s="14">
        <v>4020</v>
      </c>
      <c r="F10" s="11" t="str">
        <f t="shared" si="1"/>
        <v>N/A</v>
      </c>
      <c r="G10" s="14">
        <v>4446</v>
      </c>
      <c r="H10" s="11" t="str">
        <f t="shared" si="2"/>
        <v>N/A</v>
      </c>
      <c r="I10" s="12">
        <v>12.92</v>
      </c>
      <c r="J10" s="12">
        <v>10.6</v>
      </c>
      <c r="K10" s="50" t="s">
        <v>739</v>
      </c>
      <c r="L10" s="9" t="str">
        <f t="shared" si="3"/>
        <v>Yes</v>
      </c>
    </row>
    <row r="11" spans="1:12" x14ac:dyDescent="0.2">
      <c r="A11" s="4" t="s">
        <v>727</v>
      </c>
      <c r="B11" s="50" t="s">
        <v>213</v>
      </c>
      <c r="C11" s="14">
        <v>11623</v>
      </c>
      <c r="D11" s="11" t="str">
        <f t="shared" si="0"/>
        <v>N/A</v>
      </c>
      <c r="E11" s="14">
        <v>12894</v>
      </c>
      <c r="F11" s="11" t="str">
        <f t="shared" si="1"/>
        <v>N/A</v>
      </c>
      <c r="G11" s="14">
        <v>17452</v>
      </c>
      <c r="H11" s="11" t="str">
        <f t="shared" si="2"/>
        <v>N/A</v>
      </c>
      <c r="I11" s="12">
        <v>10.94</v>
      </c>
      <c r="J11" s="12">
        <v>35.35</v>
      </c>
      <c r="K11" s="50" t="s">
        <v>739</v>
      </c>
      <c r="L11" s="9" t="str">
        <f t="shared" si="3"/>
        <v>No</v>
      </c>
    </row>
    <row r="12" spans="1:12" x14ac:dyDescent="0.2">
      <c r="A12" s="4" t="s">
        <v>728</v>
      </c>
      <c r="B12" s="50" t="s">
        <v>213</v>
      </c>
      <c r="C12" s="14">
        <v>65330</v>
      </c>
      <c r="D12" s="11" t="str">
        <f t="shared" si="0"/>
        <v>N/A</v>
      </c>
      <c r="E12" s="14">
        <v>58232</v>
      </c>
      <c r="F12" s="11" t="str">
        <f t="shared" si="1"/>
        <v>N/A</v>
      </c>
      <c r="G12" s="14">
        <v>40947</v>
      </c>
      <c r="H12" s="11" t="str">
        <f t="shared" si="2"/>
        <v>N/A</v>
      </c>
      <c r="I12" s="12">
        <v>-10.9</v>
      </c>
      <c r="J12" s="12">
        <v>-29.7</v>
      </c>
      <c r="K12" s="50" t="s">
        <v>739</v>
      </c>
      <c r="L12" s="9" t="str">
        <f t="shared" si="3"/>
        <v>Yes</v>
      </c>
    </row>
    <row r="13" spans="1:12" x14ac:dyDescent="0.2">
      <c r="A13" s="4" t="s">
        <v>74</v>
      </c>
      <c r="B13" s="50" t="s">
        <v>213</v>
      </c>
      <c r="C13" s="14">
        <v>1005928</v>
      </c>
      <c r="D13" s="11" t="str">
        <f>IF($B13="N/A","N/A",IF(C13&gt;10,"No",IF(C13&lt;-10,"No","Yes")))</f>
        <v>N/A</v>
      </c>
      <c r="E13" s="14">
        <v>936835</v>
      </c>
      <c r="F13" s="11" t="str">
        <f>IF($B13="N/A","N/A",IF(E13&gt;10,"No",IF(E13&lt;-10,"No","Yes")))</f>
        <v>N/A</v>
      </c>
      <c r="G13" s="14">
        <v>725309</v>
      </c>
      <c r="H13" s="11" t="str">
        <f>IF($B13="N/A","N/A",IF(G13&gt;10,"No",IF(G13&lt;-10,"No","Yes")))</f>
        <v>N/A</v>
      </c>
      <c r="I13" s="12">
        <v>-6.87</v>
      </c>
      <c r="J13" s="12">
        <v>-22.6</v>
      </c>
      <c r="K13" s="50" t="s">
        <v>739</v>
      </c>
      <c r="L13" s="9" t="str">
        <f t="shared" si="3"/>
        <v>Yes</v>
      </c>
    </row>
    <row r="14" spans="1:12" x14ac:dyDescent="0.2">
      <c r="A14" s="65" t="s">
        <v>157</v>
      </c>
      <c r="B14" s="37" t="s">
        <v>213</v>
      </c>
      <c r="C14" s="8">
        <v>3.5798310731999998</v>
      </c>
      <c r="D14" s="46" t="str">
        <f t="shared" ref="D14:D18" si="4">IF($B14="N/A","N/A",IF(C14&gt;10,"No",IF(C14&lt;-10,"No","Yes")))</f>
        <v>N/A</v>
      </c>
      <c r="E14" s="8">
        <v>3.4729540609999998</v>
      </c>
      <c r="F14" s="46" t="str">
        <f t="shared" ref="F14:F18" si="5">IF($B14="N/A","N/A",IF(E14&gt;10,"No",IF(E14&lt;-10,"No","Yes")))</f>
        <v>N/A</v>
      </c>
      <c r="G14" s="8">
        <v>3.0946180418</v>
      </c>
      <c r="H14" s="46" t="str">
        <f t="shared" ref="H14:H18" si="6">IF($B14="N/A","N/A",IF(G14&gt;10,"No",IF(G14&lt;-10,"No","Yes")))</f>
        <v>N/A</v>
      </c>
      <c r="I14" s="12">
        <v>-2.99</v>
      </c>
      <c r="J14" s="12">
        <v>-10.9</v>
      </c>
      <c r="K14" s="47" t="s">
        <v>739</v>
      </c>
      <c r="L14" s="9" t="str">
        <f t="shared" ref="L14:L18" si="7">IF(J14="Div by 0", "N/A", IF(K14="N/A","N/A", IF(J14&gt;VALUE(MID(K14,1,2)), "No", IF(J14&lt;-1*VALUE(MID(K14,1,2)), "No", "Yes"))))</f>
        <v>Yes</v>
      </c>
    </row>
    <row r="15" spans="1:12" x14ac:dyDescent="0.2">
      <c r="A15" s="4" t="s">
        <v>419</v>
      </c>
      <c r="B15" s="37" t="s">
        <v>213</v>
      </c>
      <c r="C15" s="8">
        <v>9.3392070485000005</v>
      </c>
      <c r="D15" s="46" t="str">
        <f t="shared" si="4"/>
        <v>N/A</v>
      </c>
      <c r="E15" s="8">
        <v>10.157957685</v>
      </c>
      <c r="F15" s="46" t="str">
        <f t="shared" si="5"/>
        <v>N/A</v>
      </c>
      <c r="G15" s="8">
        <v>11.005066572</v>
      </c>
      <c r="H15" s="46" t="str">
        <f t="shared" si="6"/>
        <v>N/A</v>
      </c>
      <c r="I15" s="12">
        <v>8.7669999999999995</v>
      </c>
      <c r="J15" s="12">
        <v>8.3390000000000004</v>
      </c>
      <c r="K15" s="47" t="s">
        <v>739</v>
      </c>
      <c r="L15" s="9" t="str">
        <f t="shared" si="7"/>
        <v>Yes</v>
      </c>
    </row>
    <row r="16" spans="1:12" x14ac:dyDescent="0.2">
      <c r="A16" s="4" t="s">
        <v>420</v>
      </c>
      <c r="B16" s="37" t="s">
        <v>213</v>
      </c>
      <c r="C16" s="8">
        <v>4.8173187040999998</v>
      </c>
      <c r="D16" s="46" t="str">
        <f t="shared" si="4"/>
        <v>N/A</v>
      </c>
      <c r="E16" s="8">
        <v>4.9887992035000002</v>
      </c>
      <c r="F16" s="46" t="str">
        <f t="shared" si="5"/>
        <v>N/A</v>
      </c>
      <c r="G16" s="8">
        <v>5.3461368201999999</v>
      </c>
      <c r="H16" s="46" t="str">
        <f t="shared" si="6"/>
        <v>N/A</v>
      </c>
      <c r="I16" s="12">
        <v>3.56</v>
      </c>
      <c r="J16" s="12">
        <v>7.1630000000000003</v>
      </c>
      <c r="K16" s="47" t="s">
        <v>739</v>
      </c>
      <c r="L16" s="9" t="str">
        <f t="shared" si="7"/>
        <v>Yes</v>
      </c>
    </row>
    <row r="17" spans="1:12" x14ac:dyDescent="0.2">
      <c r="A17" s="4" t="s">
        <v>421</v>
      </c>
      <c r="B17" s="37" t="s">
        <v>213</v>
      </c>
      <c r="C17" s="8">
        <v>1.8313526292</v>
      </c>
      <c r="D17" s="46" t="str">
        <f t="shared" si="4"/>
        <v>N/A</v>
      </c>
      <c r="E17" s="8">
        <v>1.9860066924999999</v>
      </c>
      <c r="F17" s="46" t="str">
        <f t="shared" si="5"/>
        <v>N/A</v>
      </c>
      <c r="G17" s="8">
        <v>1.7585768049999999</v>
      </c>
      <c r="H17" s="46" t="str">
        <f t="shared" si="6"/>
        <v>N/A</v>
      </c>
      <c r="I17" s="12">
        <v>8.4450000000000003</v>
      </c>
      <c r="J17" s="12">
        <v>-11.5</v>
      </c>
      <c r="K17" s="47" t="s">
        <v>739</v>
      </c>
      <c r="L17" s="9" t="str">
        <f t="shared" si="7"/>
        <v>Yes</v>
      </c>
    </row>
    <row r="18" spans="1:12" x14ac:dyDescent="0.2">
      <c r="A18" s="4" t="s">
        <v>422</v>
      </c>
      <c r="B18" s="37" t="s">
        <v>213</v>
      </c>
      <c r="C18" s="8">
        <v>4.0731027700000002</v>
      </c>
      <c r="D18" s="46" t="str">
        <f t="shared" si="4"/>
        <v>N/A</v>
      </c>
      <c r="E18" s="8">
        <v>3.4784519407999999</v>
      </c>
      <c r="F18" s="46" t="str">
        <f t="shared" si="5"/>
        <v>N/A</v>
      </c>
      <c r="G18" s="8">
        <v>2.4671342473000002</v>
      </c>
      <c r="H18" s="46" t="str">
        <f t="shared" si="6"/>
        <v>N/A</v>
      </c>
      <c r="I18" s="12">
        <v>-14.6</v>
      </c>
      <c r="J18" s="12">
        <v>-29.1</v>
      </c>
      <c r="K18" s="47" t="s">
        <v>739</v>
      </c>
      <c r="L18" s="9" t="str">
        <f t="shared" si="7"/>
        <v>Yes</v>
      </c>
    </row>
    <row r="19" spans="1:12" x14ac:dyDescent="0.2">
      <c r="A19" s="4" t="s">
        <v>75</v>
      </c>
      <c r="B19" s="50" t="s">
        <v>213</v>
      </c>
      <c r="C19" s="38">
        <v>11</v>
      </c>
      <c r="D19" s="46" t="str">
        <f t="shared" ref="D19:D50" si="8">IF($B19="N/A","N/A",IF(C19&gt;10,"No",IF(C19&lt;-10,"No","Yes")))</f>
        <v>N/A</v>
      </c>
      <c r="E19" s="38">
        <v>0</v>
      </c>
      <c r="F19" s="46" t="str">
        <f t="shared" ref="F19:F50" si="9">IF($B19="N/A","N/A",IF(E19&gt;10,"No",IF(E19&lt;-10,"No","Yes")))</f>
        <v>N/A</v>
      </c>
      <c r="G19" s="38">
        <v>0</v>
      </c>
      <c r="H19" s="46" t="str">
        <f t="shared" ref="H19:H50" si="10">IF($B19="N/A","N/A",IF(G19&gt;10,"No",IF(G19&lt;-10,"No","Yes")))</f>
        <v>N/A</v>
      </c>
      <c r="I19" s="12">
        <v>-100</v>
      </c>
      <c r="J19" s="12" t="s">
        <v>1747</v>
      </c>
      <c r="K19" s="50" t="s">
        <v>213</v>
      </c>
      <c r="L19" s="9" t="str">
        <f t="shared" ref="L19:L25" si="11">IF(J19="Div by 0", "N/A", IF(K19="N/A","N/A", IF(J19&gt;VALUE(MID(K19,1,2)), "No", IF(J19&lt;-1*VALUE(MID(K19,1,2)), "No", "Yes"))))</f>
        <v>N/A</v>
      </c>
    </row>
    <row r="20" spans="1:12" x14ac:dyDescent="0.2">
      <c r="A20" s="4" t="s">
        <v>76</v>
      </c>
      <c r="B20" s="50" t="s">
        <v>213</v>
      </c>
      <c r="C20" s="38">
        <v>11</v>
      </c>
      <c r="D20" s="46" t="str">
        <f t="shared" si="8"/>
        <v>N/A</v>
      </c>
      <c r="E20" s="38">
        <v>11</v>
      </c>
      <c r="F20" s="46" t="str">
        <f t="shared" si="9"/>
        <v>N/A</v>
      </c>
      <c r="G20" s="38">
        <v>11</v>
      </c>
      <c r="H20" s="46" t="str">
        <f t="shared" si="10"/>
        <v>N/A</v>
      </c>
      <c r="I20" s="12">
        <v>12.5</v>
      </c>
      <c r="J20" s="12">
        <v>-44.4</v>
      </c>
      <c r="K20" s="50" t="s">
        <v>213</v>
      </c>
      <c r="L20" s="9" t="str">
        <f t="shared" si="11"/>
        <v>N/A</v>
      </c>
    </row>
    <row r="21" spans="1:12" x14ac:dyDescent="0.2">
      <c r="A21" s="65" t="s">
        <v>1133</v>
      </c>
      <c r="B21" s="50" t="s">
        <v>213</v>
      </c>
      <c r="C21" s="14">
        <v>4260.515077</v>
      </c>
      <c r="D21" s="11" t="str">
        <f t="shared" si="8"/>
        <v>N/A</v>
      </c>
      <c r="E21" s="14">
        <v>4449.8469446999998</v>
      </c>
      <c r="F21" s="11" t="str">
        <f t="shared" si="9"/>
        <v>N/A</v>
      </c>
      <c r="G21" s="14">
        <v>4537.8937216000004</v>
      </c>
      <c r="H21" s="11" t="str">
        <f t="shared" si="10"/>
        <v>N/A</v>
      </c>
      <c r="I21" s="12">
        <v>4.444</v>
      </c>
      <c r="J21" s="12">
        <v>1.9790000000000001</v>
      </c>
      <c r="K21" s="50" t="s">
        <v>739</v>
      </c>
      <c r="L21" s="9" t="str">
        <f t="shared" si="11"/>
        <v>Yes</v>
      </c>
    </row>
    <row r="22" spans="1:12" x14ac:dyDescent="0.2">
      <c r="A22" s="4" t="s">
        <v>1716</v>
      </c>
      <c r="B22" s="50" t="s">
        <v>213</v>
      </c>
      <c r="C22" s="14">
        <v>11914.102412</v>
      </c>
      <c r="D22" s="11" t="str">
        <f t="shared" si="8"/>
        <v>N/A</v>
      </c>
      <c r="E22" s="14">
        <v>14197.278962</v>
      </c>
      <c r="F22" s="11" t="str">
        <f t="shared" si="9"/>
        <v>N/A</v>
      </c>
      <c r="G22" s="14">
        <v>14796.339617</v>
      </c>
      <c r="H22" s="11" t="str">
        <f t="shared" si="10"/>
        <v>N/A</v>
      </c>
      <c r="I22" s="12">
        <v>19.16</v>
      </c>
      <c r="J22" s="12">
        <v>4.22</v>
      </c>
      <c r="K22" s="50" t="s">
        <v>739</v>
      </c>
      <c r="L22" s="9" t="str">
        <f t="shared" si="11"/>
        <v>Yes</v>
      </c>
    </row>
    <row r="23" spans="1:12" x14ac:dyDescent="0.2">
      <c r="A23" s="4" t="s">
        <v>1134</v>
      </c>
      <c r="B23" s="50" t="s">
        <v>213</v>
      </c>
      <c r="C23" s="14">
        <v>13677.361299</v>
      </c>
      <c r="D23" s="11" t="str">
        <f t="shared" si="8"/>
        <v>N/A</v>
      </c>
      <c r="E23" s="14">
        <v>13688.472425</v>
      </c>
      <c r="F23" s="11" t="str">
        <f t="shared" si="9"/>
        <v>N/A</v>
      </c>
      <c r="G23" s="14">
        <v>14432.160792999999</v>
      </c>
      <c r="H23" s="11" t="str">
        <f t="shared" si="10"/>
        <v>N/A</v>
      </c>
      <c r="I23" s="12">
        <v>8.1199999999999994E-2</v>
      </c>
      <c r="J23" s="12">
        <v>5.4329999999999998</v>
      </c>
      <c r="K23" s="50" t="s">
        <v>739</v>
      </c>
      <c r="L23" s="9" t="str">
        <f t="shared" si="11"/>
        <v>Yes</v>
      </c>
    </row>
    <row r="24" spans="1:12" x14ac:dyDescent="0.2">
      <c r="A24" s="4" t="s">
        <v>1135</v>
      </c>
      <c r="B24" s="50" t="s">
        <v>213</v>
      </c>
      <c r="C24" s="14">
        <v>1710.1714985999999</v>
      </c>
      <c r="D24" s="11" t="str">
        <f t="shared" si="8"/>
        <v>N/A</v>
      </c>
      <c r="E24" s="14">
        <v>1766.2451943000001</v>
      </c>
      <c r="F24" s="11" t="str">
        <f t="shared" si="9"/>
        <v>N/A</v>
      </c>
      <c r="G24" s="14">
        <v>1717.1005737</v>
      </c>
      <c r="H24" s="11" t="str">
        <f t="shared" si="10"/>
        <v>N/A</v>
      </c>
      <c r="I24" s="12">
        <v>3.2789999999999999</v>
      </c>
      <c r="J24" s="12">
        <v>-2.78</v>
      </c>
      <c r="K24" s="50" t="s">
        <v>739</v>
      </c>
      <c r="L24" s="9" t="str">
        <f t="shared" si="11"/>
        <v>Yes</v>
      </c>
    </row>
    <row r="25" spans="1:12" x14ac:dyDescent="0.2">
      <c r="A25" s="4" t="s">
        <v>1136</v>
      </c>
      <c r="B25" s="50" t="s">
        <v>213</v>
      </c>
      <c r="C25" s="14">
        <v>3051.6513071999998</v>
      </c>
      <c r="D25" s="11" t="str">
        <f t="shared" si="8"/>
        <v>N/A</v>
      </c>
      <c r="E25" s="14">
        <v>3249.4448425</v>
      </c>
      <c r="F25" s="11" t="str">
        <f t="shared" si="9"/>
        <v>N/A</v>
      </c>
      <c r="G25" s="14">
        <v>3328.3252123000002</v>
      </c>
      <c r="H25" s="11" t="str">
        <f t="shared" si="10"/>
        <v>N/A</v>
      </c>
      <c r="I25" s="12">
        <v>6.4820000000000002</v>
      </c>
      <c r="J25" s="12">
        <v>2.4279999999999999</v>
      </c>
      <c r="K25" s="50" t="s">
        <v>739</v>
      </c>
      <c r="L25" s="9" t="str">
        <f t="shared" si="11"/>
        <v>Yes</v>
      </c>
    </row>
    <row r="26" spans="1:12" x14ac:dyDescent="0.2">
      <c r="A26" s="2" t="s">
        <v>1137</v>
      </c>
      <c r="B26" s="50" t="s">
        <v>213</v>
      </c>
      <c r="C26" s="14">
        <v>4431.7721322999996</v>
      </c>
      <c r="D26" s="11" t="str">
        <f t="shared" si="8"/>
        <v>N/A</v>
      </c>
      <c r="E26" s="14">
        <v>4679.4522378000001</v>
      </c>
      <c r="F26" s="11" t="str">
        <f t="shared" si="9"/>
        <v>N/A</v>
      </c>
      <c r="G26" s="14">
        <v>4786.8439330000001</v>
      </c>
      <c r="H26" s="11" t="str">
        <f t="shared" si="10"/>
        <v>N/A</v>
      </c>
      <c r="I26" s="12">
        <v>5.5890000000000004</v>
      </c>
      <c r="J26" s="12">
        <v>2.2949999999999999</v>
      </c>
      <c r="K26" s="50" t="s">
        <v>739</v>
      </c>
      <c r="L26" s="9" t="str">
        <f>IF(J26="Div by 0", "N/A", IF(OR(J26="N/A",K26="N/A"),"N/A", IF(J26&gt;VALUE(MID(K26,1,2)), "No", IF(J26&lt;-1*VALUE(MID(K26,1,2)), "No", "Yes"))))</f>
        <v>Yes</v>
      </c>
    </row>
    <row r="27" spans="1:12" x14ac:dyDescent="0.2">
      <c r="A27" s="2" t="s">
        <v>1138</v>
      </c>
      <c r="B27" s="50" t="s">
        <v>213</v>
      </c>
      <c r="C27" s="14">
        <v>4065.6733465000002</v>
      </c>
      <c r="D27" s="11" t="str">
        <f t="shared" si="8"/>
        <v>N/A</v>
      </c>
      <c r="E27" s="14">
        <v>4193.0511607999997</v>
      </c>
      <c r="F27" s="11" t="str">
        <f t="shared" si="9"/>
        <v>N/A</v>
      </c>
      <c r="G27" s="14">
        <v>4262.4157696000002</v>
      </c>
      <c r="H27" s="11" t="str">
        <f t="shared" si="10"/>
        <v>N/A</v>
      </c>
      <c r="I27" s="12">
        <v>3.133</v>
      </c>
      <c r="J27" s="12">
        <v>1.6539999999999999</v>
      </c>
      <c r="K27" s="50" t="s">
        <v>739</v>
      </c>
      <c r="L27" s="9" t="str">
        <f>IF(J27="Div by 0", "N/A", IF(OR(J27="N/A",K27="N/A"),"N/A", IF(J27&gt;VALUE(MID(K27,1,2)), "No", IF(J27&lt;-1*VALUE(MID(K27,1,2)), "No", "Yes"))))</f>
        <v>Yes</v>
      </c>
    </row>
    <row r="28" spans="1:12" x14ac:dyDescent="0.2">
      <c r="A28" s="65" t="s">
        <v>1139</v>
      </c>
      <c r="B28" s="50" t="s">
        <v>213</v>
      </c>
      <c r="C28" s="14">
        <v>11661.832112</v>
      </c>
      <c r="D28" s="11" t="str">
        <f t="shared" si="8"/>
        <v>N/A</v>
      </c>
      <c r="E28" s="14">
        <v>12929.676167</v>
      </c>
      <c r="F28" s="11" t="str">
        <f t="shared" si="9"/>
        <v>N/A</v>
      </c>
      <c r="G28" s="14">
        <v>13233.730115</v>
      </c>
      <c r="H28" s="11" t="str">
        <f t="shared" si="10"/>
        <v>N/A</v>
      </c>
      <c r="I28" s="12">
        <v>10.87</v>
      </c>
      <c r="J28" s="12">
        <v>2.3519999999999999</v>
      </c>
      <c r="K28" s="50" t="s">
        <v>739</v>
      </c>
      <c r="L28" s="9" t="str">
        <f>IF(J28="Div by 0", "N/A", IF(K28="N/A","N/A", IF(J28&gt;VALUE(MID(K28,1,2)), "No", IF(J28&lt;-1*VALUE(MID(K28,1,2)), "No", "Yes"))))</f>
        <v>Yes</v>
      </c>
    </row>
    <row r="29" spans="1:12" x14ac:dyDescent="0.2">
      <c r="A29" s="2" t="s">
        <v>1140</v>
      </c>
      <c r="B29" s="50" t="s">
        <v>213</v>
      </c>
      <c r="C29" s="14">
        <v>12110.999691999999</v>
      </c>
      <c r="D29" s="11" t="str">
        <f t="shared" si="8"/>
        <v>N/A</v>
      </c>
      <c r="E29" s="14">
        <v>14321.629881000001</v>
      </c>
      <c r="F29" s="11" t="str">
        <f t="shared" si="9"/>
        <v>N/A</v>
      </c>
      <c r="G29" s="14">
        <v>14870.687126999999</v>
      </c>
      <c r="H29" s="11" t="str">
        <f t="shared" si="10"/>
        <v>N/A</v>
      </c>
      <c r="I29" s="12">
        <v>18.25</v>
      </c>
      <c r="J29" s="12">
        <v>3.8340000000000001</v>
      </c>
      <c r="K29" s="50" t="s">
        <v>739</v>
      </c>
      <c r="L29" s="9" t="str">
        <f>IF(J29="Div by 0", "N/A", IF(K29="N/A","N/A", IF(J29&gt;VALUE(MID(K29,1,2)), "No", IF(J29&lt;-1*VALUE(MID(K29,1,2)), "No", "Yes"))))</f>
        <v>Yes</v>
      </c>
    </row>
    <row r="30" spans="1:12" x14ac:dyDescent="0.2">
      <c r="A30" s="2" t="s">
        <v>1141</v>
      </c>
      <c r="B30" s="50" t="s">
        <v>213</v>
      </c>
      <c r="C30" s="14">
        <v>11084.164618000001</v>
      </c>
      <c r="D30" s="11" t="str">
        <f t="shared" si="8"/>
        <v>N/A</v>
      </c>
      <c r="E30" s="14">
        <v>10716.911128</v>
      </c>
      <c r="F30" s="11" t="str">
        <f t="shared" si="9"/>
        <v>N/A</v>
      </c>
      <c r="G30" s="14">
        <v>10722.093891</v>
      </c>
      <c r="H30" s="11" t="str">
        <f t="shared" si="10"/>
        <v>N/A</v>
      </c>
      <c r="I30" s="12">
        <v>-3.31</v>
      </c>
      <c r="J30" s="12">
        <v>4.8399999999999999E-2</v>
      </c>
      <c r="K30" s="50" t="s">
        <v>739</v>
      </c>
      <c r="L30" s="9" t="str">
        <f>IF(J30="Div by 0", "N/A", IF(K30="N/A","N/A", IF(J30&gt;VALUE(MID(K30,1,2)), "No", IF(J30&lt;-1*VALUE(MID(K30,1,2)), "No", "Yes"))))</f>
        <v>Yes</v>
      </c>
    </row>
    <row r="31" spans="1:12" x14ac:dyDescent="0.2">
      <c r="A31" s="2" t="s">
        <v>1142</v>
      </c>
      <c r="B31" s="50" t="s">
        <v>213</v>
      </c>
      <c r="C31" s="14">
        <v>12172.732910999999</v>
      </c>
      <c r="D31" s="11" t="str">
        <f t="shared" si="8"/>
        <v>N/A</v>
      </c>
      <c r="E31" s="14">
        <v>13629.211799999999</v>
      </c>
      <c r="F31" s="11" t="str">
        <f t="shared" si="9"/>
        <v>N/A</v>
      </c>
      <c r="G31" s="14">
        <v>14156.956311</v>
      </c>
      <c r="H31" s="11" t="str">
        <f t="shared" si="10"/>
        <v>N/A</v>
      </c>
      <c r="I31" s="12">
        <v>11.97</v>
      </c>
      <c r="J31" s="12">
        <v>3.8719999999999999</v>
      </c>
      <c r="K31" s="50" t="s">
        <v>739</v>
      </c>
      <c r="L31" s="9" t="str">
        <f>IF(J31="Div by 0", "N/A", IF(OR(J31="N/A",K31="N/A"),"N/A", IF(J31&gt;VALUE(MID(K31,1,2)), "No", IF(J31&lt;-1*VALUE(MID(K31,1,2)), "No", "Yes"))))</f>
        <v>Yes</v>
      </c>
    </row>
    <row r="32" spans="1:12" x14ac:dyDescent="0.2">
      <c r="A32" s="2" t="s">
        <v>1143</v>
      </c>
      <c r="B32" s="50" t="s">
        <v>213</v>
      </c>
      <c r="C32" s="14">
        <v>10928.309224000001</v>
      </c>
      <c r="D32" s="11" t="str">
        <f t="shared" si="8"/>
        <v>N/A</v>
      </c>
      <c r="E32" s="14">
        <v>11938.090729</v>
      </c>
      <c r="F32" s="11" t="str">
        <f t="shared" si="9"/>
        <v>N/A</v>
      </c>
      <c r="G32" s="14">
        <v>11936.315972</v>
      </c>
      <c r="H32" s="11" t="str">
        <f t="shared" si="10"/>
        <v>N/A</v>
      </c>
      <c r="I32" s="12">
        <v>9.24</v>
      </c>
      <c r="J32" s="12">
        <v>-1.4999999999999999E-2</v>
      </c>
      <c r="K32" s="50" t="s">
        <v>739</v>
      </c>
      <c r="L32" s="9" t="str">
        <f>IF(J32="Div by 0", "N/A", IF(OR(J32="N/A",K32="N/A"),"N/A", IF(J32&gt;VALUE(MID(K32,1,2)), "No", IF(J32&lt;-1*VALUE(MID(K32,1,2)), "No", "Yes"))))</f>
        <v>Yes</v>
      </c>
    </row>
    <row r="33" spans="1:12" x14ac:dyDescent="0.2">
      <c r="A33" s="2" t="s">
        <v>1719</v>
      </c>
      <c r="B33" s="50" t="s">
        <v>213</v>
      </c>
      <c r="C33" s="14">
        <v>3955.6822157000001</v>
      </c>
      <c r="D33" s="11" t="str">
        <f t="shared" si="8"/>
        <v>N/A</v>
      </c>
      <c r="E33" s="14">
        <v>5612.1641138000005</v>
      </c>
      <c r="F33" s="11" t="str">
        <f t="shared" si="9"/>
        <v>N/A</v>
      </c>
      <c r="G33" s="14">
        <v>4166.3899614000002</v>
      </c>
      <c r="H33" s="11" t="str">
        <f t="shared" si="10"/>
        <v>N/A</v>
      </c>
      <c r="I33" s="12">
        <v>41.88</v>
      </c>
      <c r="J33" s="12">
        <v>-25.8</v>
      </c>
      <c r="K33" s="50" t="s">
        <v>739</v>
      </c>
      <c r="L33" s="9" t="str">
        <f t="shared" ref="L33:L45" si="12">IF(J33="Div by 0", "N/A", IF(K33="N/A","N/A", IF(J33&gt;VALUE(MID(K33,1,2)), "No", IF(J33&lt;-1*VALUE(MID(K33,1,2)), "No", "Yes"))))</f>
        <v>Yes</v>
      </c>
    </row>
    <row r="34" spans="1:12" x14ac:dyDescent="0.2">
      <c r="A34" s="2" t="s">
        <v>1720</v>
      </c>
      <c r="B34" s="50" t="s">
        <v>213</v>
      </c>
      <c r="C34" s="14">
        <v>786.48412698000004</v>
      </c>
      <c r="D34" s="11" t="str">
        <f t="shared" si="8"/>
        <v>N/A</v>
      </c>
      <c r="E34" s="14">
        <v>709.22916667000004</v>
      </c>
      <c r="F34" s="11" t="str">
        <f t="shared" si="9"/>
        <v>N/A</v>
      </c>
      <c r="G34" s="14">
        <v>1158.2335329</v>
      </c>
      <c r="H34" s="11" t="str">
        <f t="shared" si="10"/>
        <v>N/A</v>
      </c>
      <c r="I34" s="12">
        <v>-9.82</v>
      </c>
      <c r="J34" s="12">
        <v>63.31</v>
      </c>
      <c r="K34" s="50" t="s">
        <v>739</v>
      </c>
      <c r="L34" s="9" t="str">
        <f t="shared" si="12"/>
        <v>No</v>
      </c>
    </row>
    <row r="35" spans="1:12" x14ac:dyDescent="0.2">
      <c r="A35" s="2" t="s">
        <v>1721</v>
      </c>
      <c r="B35" s="50" t="s">
        <v>213</v>
      </c>
      <c r="C35" s="14">
        <v>10282.602712</v>
      </c>
      <c r="D35" s="11" t="str">
        <f t="shared" si="8"/>
        <v>N/A</v>
      </c>
      <c r="E35" s="14">
        <v>11340.197732000001</v>
      </c>
      <c r="F35" s="11" t="str">
        <f t="shared" si="9"/>
        <v>N/A</v>
      </c>
      <c r="G35" s="14">
        <v>14619.910250000001</v>
      </c>
      <c r="H35" s="11" t="str">
        <f t="shared" si="10"/>
        <v>N/A</v>
      </c>
      <c r="I35" s="12">
        <v>10.29</v>
      </c>
      <c r="J35" s="12">
        <v>28.92</v>
      </c>
      <c r="K35" s="50" t="s">
        <v>739</v>
      </c>
      <c r="L35" s="9" t="str">
        <f t="shared" si="12"/>
        <v>Yes</v>
      </c>
    </row>
    <row r="36" spans="1:12" x14ac:dyDescent="0.2">
      <c r="A36" s="2" t="s">
        <v>1722</v>
      </c>
      <c r="B36" s="50" t="s">
        <v>213</v>
      </c>
      <c r="C36" s="14">
        <v>385.26759984</v>
      </c>
      <c r="D36" s="11" t="str">
        <f t="shared" si="8"/>
        <v>N/A</v>
      </c>
      <c r="E36" s="14">
        <v>267.41087039000001</v>
      </c>
      <c r="F36" s="11" t="str">
        <f t="shared" si="9"/>
        <v>N/A</v>
      </c>
      <c r="G36" s="14">
        <v>468.50709805000002</v>
      </c>
      <c r="H36" s="11" t="str">
        <f t="shared" si="10"/>
        <v>N/A</v>
      </c>
      <c r="I36" s="12">
        <v>-30.6</v>
      </c>
      <c r="J36" s="12">
        <v>75.2</v>
      </c>
      <c r="K36" s="50" t="s">
        <v>739</v>
      </c>
      <c r="L36" s="9" t="str">
        <f t="shared" si="12"/>
        <v>No</v>
      </c>
    </row>
    <row r="37" spans="1:12" x14ac:dyDescent="0.2">
      <c r="A37" s="2" t="s">
        <v>1723</v>
      </c>
      <c r="B37" s="50" t="s">
        <v>213</v>
      </c>
      <c r="C37" s="14">
        <v>40199.889589999999</v>
      </c>
      <c r="D37" s="11" t="str">
        <f t="shared" si="8"/>
        <v>N/A</v>
      </c>
      <c r="E37" s="14">
        <v>42457.614087000002</v>
      </c>
      <c r="F37" s="11" t="str">
        <f t="shared" si="9"/>
        <v>N/A</v>
      </c>
      <c r="G37" s="14">
        <v>22700.46875</v>
      </c>
      <c r="H37" s="11" t="str">
        <f t="shared" si="10"/>
        <v>N/A</v>
      </c>
      <c r="I37" s="12">
        <v>5.6159999999999997</v>
      </c>
      <c r="J37" s="12">
        <v>-46.5</v>
      </c>
      <c r="K37" s="50" t="s">
        <v>739</v>
      </c>
      <c r="L37" s="9" t="str">
        <f t="shared" si="12"/>
        <v>No</v>
      </c>
    </row>
    <row r="38" spans="1:12" x14ac:dyDescent="0.2">
      <c r="A38" s="2" t="s">
        <v>1724</v>
      </c>
      <c r="B38" s="50" t="s">
        <v>213</v>
      </c>
      <c r="C38" s="14" t="s">
        <v>1747</v>
      </c>
      <c r="D38" s="11" t="str">
        <f t="shared" si="8"/>
        <v>N/A</v>
      </c>
      <c r="E38" s="14" t="s">
        <v>1747</v>
      </c>
      <c r="F38" s="11" t="str">
        <f t="shared" si="9"/>
        <v>N/A</v>
      </c>
      <c r="G38" s="14" t="s">
        <v>1747</v>
      </c>
      <c r="H38" s="11" t="str">
        <f t="shared" si="10"/>
        <v>N/A</v>
      </c>
      <c r="I38" s="12" t="s">
        <v>1747</v>
      </c>
      <c r="J38" s="12" t="s">
        <v>1747</v>
      </c>
      <c r="K38" s="50" t="s">
        <v>739</v>
      </c>
      <c r="L38" s="9" t="str">
        <f t="shared" si="12"/>
        <v>N/A</v>
      </c>
    </row>
    <row r="39" spans="1:12" x14ac:dyDescent="0.2">
      <c r="A39" s="2" t="s">
        <v>1725</v>
      </c>
      <c r="B39" s="50" t="s">
        <v>213</v>
      </c>
      <c r="C39" s="14">
        <v>196.34764826</v>
      </c>
      <c r="D39" s="11" t="str">
        <f t="shared" si="8"/>
        <v>N/A</v>
      </c>
      <c r="E39" s="14">
        <v>213.16651583999999</v>
      </c>
      <c r="F39" s="11" t="str">
        <f t="shared" si="9"/>
        <v>N/A</v>
      </c>
      <c r="G39" s="14">
        <v>312.25602659999998</v>
      </c>
      <c r="H39" s="11" t="str">
        <f t="shared" si="10"/>
        <v>N/A</v>
      </c>
      <c r="I39" s="12">
        <v>8.5660000000000007</v>
      </c>
      <c r="J39" s="12">
        <v>46.48</v>
      </c>
      <c r="K39" s="50" t="s">
        <v>739</v>
      </c>
      <c r="L39" s="9" t="str">
        <f t="shared" si="12"/>
        <v>No</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39586.061683</v>
      </c>
      <c r="D41" s="11" t="str">
        <f t="shared" si="8"/>
        <v>N/A</v>
      </c>
      <c r="E41" s="14">
        <v>47255.688391000003</v>
      </c>
      <c r="F41" s="11" t="str">
        <f t="shared" si="9"/>
        <v>N/A</v>
      </c>
      <c r="G41" s="14">
        <v>20070.911837</v>
      </c>
      <c r="H41" s="11" t="str">
        <f t="shared" si="10"/>
        <v>N/A</v>
      </c>
      <c r="I41" s="12">
        <v>19.37</v>
      </c>
      <c r="J41" s="12">
        <v>-57.5</v>
      </c>
      <c r="K41" s="50" t="s">
        <v>739</v>
      </c>
      <c r="L41" s="9" t="str">
        <f t="shared" si="12"/>
        <v>No</v>
      </c>
    </row>
    <row r="42" spans="1:12" x14ac:dyDescent="0.2">
      <c r="A42" s="2" t="s">
        <v>1728</v>
      </c>
      <c r="B42" s="50" t="s">
        <v>213</v>
      </c>
      <c r="C42" s="14" t="s">
        <v>1747</v>
      </c>
      <c r="D42" s="11" t="str">
        <f t="shared" si="8"/>
        <v>N/A</v>
      </c>
      <c r="E42" s="14" t="s">
        <v>1747</v>
      </c>
      <c r="F42" s="11" t="str">
        <f t="shared" si="9"/>
        <v>N/A</v>
      </c>
      <c r="G42" s="14" t="s">
        <v>1747</v>
      </c>
      <c r="H42" s="11" t="str">
        <f t="shared" si="10"/>
        <v>N/A</v>
      </c>
      <c r="I42" s="12" t="s">
        <v>1747</v>
      </c>
      <c r="J42" s="12" t="s">
        <v>1747</v>
      </c>
      <c r="K42" s="50" t="s">
        <v>739</v>
      </c>
      <c r="L42" s="9" t="str">
        <f t="shared" si="12"/>
        <v>N/A</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12963.248729999999</v>
      </c>
      <c r="D44" s="11" t="str">
        <f t="shared" si="8"/>
        <v>N/A</v>
      </c>
      <c r="E44" s="14">
        <v>14486.362507</v>
      </c>
      <c r="F44" s="11" t="str">
        <f t="shared" si="9"/>
        <v>N/A</v>
      </c>
      <c r="G44" s="14">
        <v>14934.795093000001</v>
      </c>
      <c r="H44" s="11" t="str">
        <f t="shared" si="10"/>
        <v>N/A</v>
      </c>
      <c r="I44" s="12">
        <v>11.75</v>
      </c>
      <c r="J44" s="12">
        <v>3.0960000000000001</v>
      </c>
      <c r="K44" s="50" t="s">
        <v>739</v>
      </c>
      <c r="L44" s="9" t="str">
        <f t="shared" si="12"/>
        <v>Yes</v>
      </c>
    </row>
    <row r="45" spans="1:12" ht="25.5" x14ac:dyDescent="0.2">
      <c r="A45" s="2" t="s">
        <v>1145</v>
      </c>
      <c r="B45" s="50" t="s">
        <v>213</v>
      </c>
      <c r="C45" s="14">
        <v>347.27993206999997</v>
      </c>
      <c r="D45" s="11" t="str">
        <f t="shared" si="8"/>
        <v>N/A</v>
      </c>
      <c r="E45" s="14">
        <v>268.35979380999999</v>
      </c>
      <c r="F45" s="11" t="str">
        <f t="shared" si="9"/>
        <v>N/A</v>
      </c>
      <c r="G45" s="14">
        <v>451.96112753</v>
      </c>
      <c r="H45" s="11" t="str">
        <f t="shared" si="10"/>
        <v>N/A</v>
      </c>
      <c r="I45" s="12">
        <v>-22.7</v>
      </c>
      <c r="J45" s="12">
        <v>68.42</v>
      </c>
      <c r="K45" s="50" t="s">
        <v>739</v>
      </c>
      <c r="L45" s="9" t="str">
        <f t="shared" si="12"/>
        <v>No</v>
      </c>
    </row>
    <row r="46" spans="1:12" x14ac:dyDescent="0.2">
      <c r="A46" s="2" t="s">
        <v>1146</v>
      </c>
      <c r="B46" s="37" t="s">
        <v>213</v>
      </c>
      <c r="C46" s="49">
        <v>60018.942324000003</v>
      </c>
      <c r="D46" s="46" t="str">
        <f t="shared" si="8"/>
        <v>N/A</v>
      </c>
      <c r="E46" s="49">
        <v>60909.160713999998</v>
      </c>
      <c r="F46" s="46" t="str">
        <f t="shared" si="9"/>
        <v>N/A</v>
      </c>
      <c r="G46" s="49">
        <v>60434.731033999997</v>
      </c>
      <c r="H46" s="46" t="str">
        <f t="shared" si="10"/>
        <v>N/A</v>
      </c>
      <c r="I46" s="12">
        <v>1.4830000000000001</v>
      </c>
      <c r="J46" s="12">
        <v>-0.77900000000000003</v>
      </c>
      <c r="K46" s="47" t="s">
        <v>739</v>
      </c>
      <c r="L46" s="9" t="str">
        <f>IF(J46="Div by 0", "N/A", IF(K46="N/A","N/A", IF(J46&gt;VALUE(MID(K46,1,2)), "No", IF(J46&lt;-1*VALUE(MID(K46,1,2)), "No", "Yes"))))</f>
        <v>Yes</v>
      </c>
    </row>
    <row r="47" spans="1:12" x14ac:dyDescent="0.2">
      <c r="A47" s="66" t="s">
        <v>1147</v>
      </c>
      <c r="B47" s="37" t="s">
        <v>213</v>
      </c>
      <c r="C47" s="49">
        <v>43311.121282</v>
      </c>
      <c r="D47" s="46" t="str">
        <f t="shared" si="8"/>
        <v>N/A</v>
      </c>
      <c r="E47" s="49">
        <v>39946.130731999998</v>
      </c>
      <c r="F47" s="46" t="str">
        <f t="shared" si="9"/>
        <v>N/A</v>
      </c>
      <c r="G47" s="49">
        <v>35742.843759000003</v>
      </c>
      <c r="H47" s="46" t="str">
        <f t="shared" si="10"/>
        <v>N/A</v>
      </c>
      <c r="I47" s="12">
        <v>-7.77</v>
      </c>
      <c r="J47" s="12">
        <v>-10.5</v>
      </c>
      <c r="K47" s="47" t="s">
        <v>739</v>
      </c>
      <c r="L47" s="9" t="str">
        <f>IF(J47="Div by 0", "N/A", IF(K47="N/A","N/A", IF(J47&gt;VALUE(MID(K47,1,2)), "No", IF(J47&lt;-1*VALUE(MID(K47,1,2)), "No", "Yes"))))</f>
        <v>Yes</v>
      </c>
    </row>
    <row r="48" spans="1:12" ht="25.5" x14ac:dyDescent="0.2">
      <c r="A48" s="2" t="s">
        <v>1148</v>
      </c>
      <c r="B48" s="37" t="s">
        <v>213</v>
      </c>
      <c r="C48" s="49">
        <v>61616.115043999998</v>
      </c>
      <c r="D48" s="46" t="str">
        <f t="shared" si="8"/>
        <v>N/A</v>
      </c>
      <c r="E48" s="49">
        <v>93802.222221999997</v>
      </c>
      <c r="F48" s="46" t="str">
        <f t="shared" si="9"/>
        <v>N/A</v>
      </c>
      <c r="G48" s="49">
        <v>78916</v>
      </c>
      <c r="H48" s="46" t="str">
        <f t="shared" si="10"/>
        <v>N/A</v>
      </c>
      <c r="I48" s="12">
        <v>52.24</v>
      </c>
      <c r="J48" s="12">
        <v>-15.9</v>
      </c>
      <c r="K48" s="47" t="s">
        <v>739</v>
      </c>
      <c r="L48" s="9" t="str">
        <f>IF(J48="Div by 0", "N/A", IF(K48="N/A","N/A", IF(J48&gt;VALUE(MID(K48,1,2)), "No", IF(J48&lt;-1*VALUE(MID(K48,1,2)), "No", "Yes"))))</f>
        <v>Yes</v>
      </c>
    </row>
    <row r="49" spans="1:12" x14ac:dyDescent="0.2">
      <c r="A49" s="6" t="s">
        <v>1149</v>
      </c>
      <c r="B49" s="37" t="s">
        <v>213</v>
      </c>
      <c r="C49" s="49">
        <v>44466.367214999998</v>
      </c>
      <c r="D49" s="46" t="str">
        <f t="shared" si="8"/>
        <v>N/A</v>
      </c>
      <c r="E49" s="49">
        <v>44939.998528999997</v>
      </c>
      <c r="F49" s="46" t="str">
        <f t="shared" si="9"/>
        <v>N/A</v>
      </c>
      <c r="G49" s="49">
        <v>48319.092329999999</v>
      </c>
      <c r="H49" s="46" t="str">
        <f t="shared" si="10"/>
        <v>N/A</v>
      </c>
      <c r="I49" s="12">
        <v>1.0649999999999999</v>
      </c>
      <c r="J49" s="12">
        <v>7.5190000000000001</v>
      </c>
      <c r="K49" s="47" t="s">
        <v>739</v>
      </c>
      <c r="L49" s="9" t="str">
        <f t="shared" ref="L49:L59" si="13">IF(J49="Div by 0", "N/A", IF(K49="N/A","N/A", IF(J49&gt;VALUE(MID(K49,1,2)), "No", IF(J49&lt;-1*VALUE(MID(K49,1,2)), "No", "Yes"))))</f>
        <v>Yes</v>
      </c>
    </row>
    <row r="50" spans="1:12" ht="25.5" x14ac:dyDescent="0.2">
      <c r="A50" s="2" t="s">
        <v>1150</v>
      </c>
      <c r="B50" s="37" t="s">
        <v>213</v>
      </c>
      <c r="C50" s="49">
        <v>35982.278925999999</v>
      </c>
      <c r="D50" s="46" t="str">
        <f t="shared" si="8"/>
        <v>N/A</v>
      </c>
      <c r="E50" s="49" t="s">
        <v>1747</v>
      </c>
      <c r="F50" s="46" t="str">
        <f t="shared" si="9"/>
        <v>N/A</v>
      </c>
      <c r="G50" s="49" t="s">
        <v>1747</v>
      </c>
      <c r="H50" s="46" t="str">
        <f t="shared" si="10"/>
        <v>N/A</v>
      </c>
      <c r="I50" s="12" t="s">
        <v>1747</v>
      </c>
      <c r="J50" s="12" t="s">
        <v>1747</v>
      </c>
      <c r="K50" s="47" t="s">
        <v>739</v>
      </c>
      <c r="L50" s="9" t="str">
        <f t="shared" si="13"/>
        <v>N/A</v>
      </c>
    </row>
    <row r="51" spans="1:12" x14ac:dyDescent="0.2">
      <c r="A51" s="2" t="s">
        <v>1151</v>
      </c>
      <c r="B51" s="37" t="s">
        <v>213</v>
      </c>
      <c r="C51" s="49" t="s">
        <v>1747</v>
      </c>
      <c r="D51" s="46" t="str">
        <f t="shared" ref="D51:D82" si="14">IF($B51="N/A","N/A",IF(C51&gt;10,"No",IF(C51&lt;-10,"No","Yes")))</f>
        <v>N/A</v>
      </c>
      <c r="E51" s="49" t="s">
        <v>1747</v>
      </c>
      <c r="F51" s="46" t="str">
        <f t="shared" ref="F51:F82" si="15">IF($B51="N/A","N/A",IF(E51&gt;10,"No",IF(E51&lt;-10,"No","Yes")))</f>
        <v>N/A</v>
      </c>
      <c r="G51" s="49" t="s">
        <v>1747</v>
      </c>
      <c r="H51" s="46" t="str">
        <f t="shared" ref="H51:H82" si="16">IF($B51="N/A","N/A",IF(G51&gt;10,"No",IF(G51&lt;-10,"No","Yes")))</f>
        <v>N/A</v>
      </c>
      <c r="I51" s="12" t="s">
        <v>1747</v>
      </c>
      <c r="J51" s="12" t="s">
        <v>1747</v>
      </c>
      <c r="K51" s="47" t="s">
        <v>739</v>
      </c>
      <c r="L51" s="9" t="str">
        <f t="shared" si="13"/>
        <v>N/A</v>
      </c>
    </row>
    <row r="52" spans="1:12" ht="25.5" x14ac:dyDescent="0.2">
      <c r="A52" s="2" t="s">
        <v>1152</v>
      </c>
      <c r="B52" s="37" t="s">
        <v>213</v>
      </c>
      <c r="C52" s="49" t="s">
        <v>1747</v>
      </c>
      <c r="D52" s="46" t="str">
        <f t="shared" si="14"/>
        <v>N/A</v>
      </c>
      <c r="E52" s="49" t="s">
        <v>1747</v>
      </c>
      <c r="F52" s="46" t="str">
        <f t="shared" si="15"/>
        <v>N/A</v>
      </c>
      <c r="G52" s="49" t="s">
        <v>1747</v>
      </c>
      <c r="H52" s="46" t="str">
        <f t="shared" si="16"/>
        <v>N/A</v>
      </c>
      <c r="I52" s="12" t="s">
        <v>1747</v>
      </c>
      <c r="J52" s="12" t="s">
        <v>1747</v>
      </c>
      <c r="K52" s="47" t="s">
        <v>739</v>
      </c>
      <c r="L52" s="9" t="str">
        <f t="shared" si="13"/>
        <v>N/A</v>
      </c>
    </row>
    <row r="53" spans="1:12" ht="25.5" x14ac:dyDescent="0.2">
      <c r="A53" s="2" t="s">
        <v>1153</v>
      </c>
      <c r="B53" s="37" t="s">
        <v>213</v>
      </c>
      <c r="C53" s="49" t="s">
        <v>1747</v>
      </c>
      <c r="D53" s="46" t="str">
        <f t="shared" si="14"/>
        <v>N/A</v>
      </c>
      <c r="E53" s="49" t="s">
        <v>1747</v>
      </c>
      <c r="F53" s="46" t="str">
        <f t="shared" si="15"/>
        <v>N/A</v>
      </c>
      <c r="G53" s="49" t="s">
        <v>1747</v>
      </c>
      <c r="H53" s="46" t="str">
        <f t="shared" si="16"/>
        <v>N/A</v>
      </c>
      <c r="I53" s="12" t="s">
        <v>1747</v>
      </c>
      <c r="J53" s="12" t="s">
        <v>1747</v>
      </c>
      <c r="K53" s="47" t="s">
        <v>739</v>
      </c>
      <c r="L53" s="9" t="str">
        <f t="shared" si="13"/>
        <v>N/A</v>
      </c>
    </row>
    <row r="54" spans="1:12" ht="25.5" x14ac:dyDescent="0.2">
      <c r="A54" s="2" t="s">
        <v>1154</v>
      </c>
      <c r="B54" s="37" t="s">
        <v>213</v>
      </c>
      <c r="C54" s="49">
        <v>40323</v>
      </c>
      <c r="D54" s="46" t="str">
        <f t="shared" si="14"/>
        <v>N/A</v>
      </c>
      <c r="E54" s="49" t="s">
        <v>1747</v>
      </c>
      <c r="F54" s="46" t="str">
        <f t="shared" si="15"/>
        <v>N/A</v>
      </c>
      <c r="G54" s="49" t="s">
        <v>1747</v>
      </c>
      <c r="H54" s="46" t="str">
        <f t="shared" si="16"/>
        <v>N/A</v>
      </c>
      <c r="I54" s="12" t="s">
        <v>1747</v>
      </c>
      <c r="J54" s="12" t="s">
        <v>1747</v>
      </c>
      <c r="K54" s="47" t="s">
        <v>739</v>
      </c>
      <c r="L54" s="9" t="str">
        <f t="shared" si="13"/>
        <v>N/A</v>
      </c>
    </row>
    <row r="55" spans="1:12" ht="25.5" x14ac:dyDescent="0.2">
      <c r="A55" s="2" t="s">
        <v>1155</v>
      </c>
      <c r="B55" s="37" t="s">
        <v>213</v>
      </c>
      <c r="C55" s="49">
        <v>46038.839327000002</v>
      </c>
      <c r="D55" s="46" t="str">
        <f t="shared" si="14"/>
        <v>N/A</v>
      </c>
      <c r="E55" s="49">
        <v>44939.998528999997</v>
      </c>
      <c r="F55" s="46" t="str">
        <f t="shared" si="15"/>
        <v>N/A</v>
      </c>
      <c r="G55" s="49">
        <v>48319.092329999999</v>
      </c>
      <c r="H55" s="46" t="str">
        <f t="shared" si="16"/>
        <v>N/A</v>
      </c>
      <c r="I55" s="12">
        <v>-2.39</v>
      </c>
      <c r="J55" s="12">
        <v>7.5190000000000001</v>
      </c>
      <c r="K55" s="47" t="s">
        <v>739</v>
      </c>
      <c r="L55" s="9" t="str">
        <f t="shared" si="13"/>
        <v>Yes</v>
      </c>
    </row>
    <row r="56" spans="1:12" ht="25.5" x14ac:dyDescent="0.2">
      <c r="A56" s="2" t="s">
        <v>1156</v>
      </c>
      <c r="B56" s="37" t="s">
        <v>213</v>
      </c>
      <c r="C56" s="49" t="s">
        <v>1747</v>
      </c>
      <c r="D56" s="46" t="str">
        <f t="shared" si="14"/>
        <v>N/A</v>
      </c>
      <c r="E56" s="49" t="s">
        <v>1747</v>
      </c>
      <c r="F56" s="46" t="str">
        <f t="shared" si="15"/>
        <v>N/A</v>
      </c>
      <c r="G56" s="49" t="s">
        <v>1747</v>
      </c>
      <c r="H56" s="46" t="str">
        <f t="shared" si="16"/>
        <v>N/A</v>
      </c>
      <c r="I56" s="12" t="s">
        <v>1747</v>
      </c>
      <c r="J56" s="12" t="s">
        <v>1747</v>
      </c>
      <c r="K56" s="47" t="s">
        <v>739</v>
      </c>
      <c r="L56" s="9" t="str">
        <f t="shared" si="13"/>
        <v>N/A</v>
      </c>
    </row>
    <row r="57" spans="1:12" ht="25.5" x14ac:dyDescent="0.2">
      <c r="A57" s="2" t="s">
        <v>1157</v>
      </c>
      <c r="B57" s="37" t="s">
        <v>213</v>
      </c>
      <c r="C57" s="49" t="s">
        <v>1747</v>
      </c>
      <c r="D57" s="46" t="str">
        <f t="shared" si="14"/>
        <v>N/A</v>
      </c>
      <c r="E57" s="49" t="s">
        <v>1747</v>
      </c>
      <c r="F57" s="46" t="str">
        <f t="shared" si="15"/>
        <v>N/A</v>
      </c>
      <c r="G57" s="49" t="s">
        <v>1747</v>
      </c>
      <c r="H57" s="46" t="str">
        <f t="shared" si="16"/>
        <v>N/A</v>
      </c>
      <c r="I57" s="12" t="s">
        <v>1747</v>
      </c>
      <c r="J57" s="12" t="s">
        <v>1747</v>
      </c>
      <c r="K57" s="47" t="s">
        <v>739</v>
      </c>
      <c r="L57" s="9" t="str">
        <f t="shared" si="13"/>
        <v>N/A</v>
      </c>
    </row>
    <row r="58" spans="1:12" ht="25.5" x14ac:dyDescent="0.2">
      <c r="A58" s="2" t="s">
        <v>1158</v>
      </c>
      <c r="B58" s="37" t="s">
        <v>213</v>
      </c>
      <c r="C58" s="49" t="s">
        <v>1747</v>
      </c>
      <c r="D58" s="46" t="str">
        <f t="shared" si="14"/>
        <v>N/A</v>
      </c>
      <c r="E58" s="49" t="s">
        <v>1747</v>
      </c>
      <c r="F58" s="46" t="str">
        <f t="shared" si="15"/>
        <v>N/A</v>
      </c>
      <c r="G58" s="49" t="s">
        <v>1747</v>
      </c>
      <c r="H58" s="46" t="str">
        <f t="shared" si="16"/>
        <v>N/A</v>
      </c>
      <c r="I58" s="12" t="s">
        <v>1747</v>
      </c>
      <c r="J58" s="12" t="s">
        <v>1747</v>
      </c>
      <c r="K58" s="47" t="s">
        <v>739</v>
      </c>
      <c r="L58" s="9" t="str">
        <f t="shared" si="13"/>
        <v>N/A</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91530937</v>
      </c>
      <c r="F60" s="46" t="str">
        <f t="shared" si="15"/>
        <v>N/A</v>
      </c>
      <c r="G60" s="49">
        <v>92902916</v>
      </c>
      <c r="H60" s="46" t="str">
        <f t="shared" si="16"/>
        <v>N/A</v>
      </c>
      <c r="I60" s="12" t="s">
        <v>213</v>
      </c>
      <c r="J60" s="12">
        <v>1.4990000000000001</v>
      </c>
      <c r="K60" s="47" t="s">
        <v>739</v>
      </c>
      <c r="L60" s="9" t="str">
        <f t="shared" ref="L60:L70" si="17">IF(J60="Div by 0", "N/A", IF(K60="N/A","N/A", IF(J60&gt;VALUE(MID(K60,1,2)), "No", IF(J60&lt;-1*VALUE(MID(K60,1,2)), "No", "Yes"))))</f>
        <v>Yes</v>
      </c>
    </row>
    <row r="61" spans="1:12" ht="25.5" x14ac:dyDescent="0.2">
      <c r="A61" s="2" t="s">
        <v>1160</v>
      </c>
      <c r="B61" s="37" t="s">
        <v>213</v>
      </c>
      <c r="C61" s="49" t="s">
        <v>213</v>
      </c>
      <c r="D61" s="46" t="str">
        <f t="shared" si="14"/>
        <v>N/A</v>
      </c>
      <c r="E61" s="49">
        <v>0</v>
      </c>
      <c r="F61" s="46" t="str">
        <f t="shared" si="15"/>
        <v>N/A</v>
      </c>
      <c r="G61" s="49">
        <v>0</v>
      </c>
      <c r="H61" s="46" t="str">
        <f t="shared" si="16"/>
        <v>N/A</v>
      </c>
      <c r="I61" s="12" t="s">
        <v>213</v>
      </c>
      <c r="J61" s="12" t="s">
        <v>1747</v>
      </c>
      <c r="K61" s="47" t="s">
        <v>739</v>
      </c>
      <c r="L61" s="9" t="str">
        <f t="shared" si="17"/>
        <v>N/A</v>
      </c>
    </row>
    <row r="62" spans="1:12" x14ac:dyDescent="0.2">
      <c r="A62" s="2" t="s">
        <v>1161</v>
      </c>
      <c r="B62" s="37" t="s">
        <v>213</v>
      </c>
      <c r="C62" s="49" t="s">
        <v>213</v>
      </c>
      <c r="D62" s="46" t="str">
        <f t="shared" si="14"/>
        <v>N/A</v>
      </c>
      <c r="E62" s="49">
        <v>0</v>
      </c>
      <c r="F62" s="46" t="str">
        <f t="shared" si="15"/>
        <v>N/A</v>
      </c>
      <c r="G62" s="49">
        <v>0</v>
      </c>
      <c r="H62" s="46" t="str">
        <f t="shared" si="16"/>
        <v>N/A</v>
      </c>
      <c r="I62" s="12" t="s">
        <v>213</v>
      </c>
      <c r="J62" s="12" t="s">
        <v>1747</v>
      </c>
      <c r="K62" s="47" t="s">
        <v>739</v>
      </c>
      <c r="L62" s="9" t="str">
        <f t="shared" si="17"/>
        <v>N/A</v>
      </c>
    </row>
    <row r="63" spans="1:12" ht="25.5" x14ac:dyDescent="0.2">
      <c r="A63" s="2" t="s">
        <v>1162</v>
      </c>
      <c r="B63" s="37" t="s">
        <v>213</v>
      </c>
      <c r="C63" s="49" t="s">
        <v>213</v>
      </c>
      <c r="D63" s="46" t="str">
        <f t="shared" si="14"/>
        <v>N/A</v>
      </c>
      <c r="E63" s="49">
        <v>0</v>
      </c>
      <c r="F63" s="46" t="str">
        <f t="shared" si="15"/>
        <v>N/A</v>
      </c>
      <c r="G63" s="49">
        <v>0</v>
      </c>
      <c r="H63" s="46" t="str">
        <f t="shared" si="16"/>
        <v>N/A</v>
      </c>
      <c r="I63" s="12" t="s">
        <v>213</v>
      </c>
      <c r="J63" s="12" t="s">
        <v>1747</v>
      </c>
      <c r="K63" s="47" t="s">
        <v>739</v>
      </c>
      <c r="L63" s="9" t="str">
        <f t="shared" si="17"/>
        <v>N/A</v>
      </c>
    </row>
    <row r="64" spans="1:12" ht="25.5" x14ac:dyDescent="0.2">
      <c r="A64" s="2" t="s">
        <v>1163</v>
      </c>
      <c r="B64" s="37" t="s">
        <v>213</v>
      </c>
      <c r="C64" s="49" t="s">
        <v>213</v>
      </c>
      <c r="D64" s="46" t="str">
        <f t="shared" si="14"/>
        <v>N/A</v>
      </c>
      <c r="E64" s="49">
        <v>0</v>
      </c>
      <c r="F64" s="46" t="str">
        <f t="shared" si="15"/>
        <v>N/A</v>
      </c>
      <c r="G64" s="49">
        <v>0</v>
      </c>
      <c r="H64" s="46" t="str">
        <f t="shared" si="16"/>
        <v>N/A</v>
      </c>
      <c r="I64" s="12" t="s">
        <v>213</v>
      </c>
      <c r="J64" s="12" t="s">
        <v>1747</v>
      </c>
      <c r="K64" s="47" t="s">
        <v>739</v>
      </c>
      <c r="L64" s="9" t="str">
        <f t="shared" si="17"/>
        <v>N/A</v>
      </c>
    </row>
    <row r="65" spans="1:12" ht="25.5" x14ac:dyDescent="0.2">
      <c r="A65" s="2" t="s">
        <v>1164</v>
      </c>
      <c r="B65" s="37" t="s">
        <v>213</v>
      </c>
      <c r="C65" s="49" t="s">
        <v>213</v>
      </c>
      <c r="D65" s="46" t="str">
        <f t="shared" si="14"/>
        <v>N/A</v>
      </c>
      <c r="E65" s="49">
        <v>0</v>
      </c>
      <c r="F65" s="46" t="str">
        <f t="shared" si="15"/>
        <v>N/A</v>
      </c>
      <c r="G65" s="49">
        <v>0</v>
      </c>
      <c r="H65" s="46" t="str">
        <f t="shared" si="16"/>
        <v>N/A</v>
      </c>
      <c r="I65" s="12" t="s">
        <v>213</v>
      </c>
      <c r="J65" s="12" t="s">
        <v>1747</v>
      </c>
      <c r="K65" s="47" t="s">
        <v>739</v>
      </c>
      <c r="L65" s="9" t="str">
        <f t="shared" si="17"/>
        <v>N/A</v>
      </c>
    </row>
    <row r="66" spans="1:12" ht="25.5" x14ac:dyDescent="0.2">
      <c r="A66" s="2" t="s">
        <v>1165</v>
      </c>
      <c r="B66" s="37" t="s">
        <v>213</v>
      </c>
      <c r="C66" s="49" t="s">
        <v>213</v>
      </c>
      <c r="D66" s="46" t="str">
        <f t="shared" si="14"/>
        <v>N/A</v>
      </c>
      <c r="E66" s="49">
        <v>91530937</v>
      </c>
      <c r="F66" s="46" t="str">
        <f t="shared" si="15"/>
        <v>N/A</v>
      </c>
      <c r="G66" s="49">
        <v>92902916</v>
      </c>
      <c r="H66" s="46" t="str">
        <f t="shared" si="16"/>
        <v>N/A</v>
      </c>
      <c r="I66" s="12" t="s">
        <v>213</v>
      </c>
      <c r="J66" s="12">
        <v>1.4990000000000001</v>
      </c>
      <c r="K66" s="47" t="s">
        <v>739</v>
      </c>
      <c r="L66" s="9" t="str">
        <f t="shared" si="17"/>
        <v>Yes</v>
      </c>
    </row>
    <row r="67" spans="1:12" ht="25.5" x14ac:dyDescent="0.2">
      <c r="A67" s="2" t="s">
        <v>1166</v>
      </c>
      <c r="B67" s="37" t="s">
        <v>213</v>
      </c>
      <c r="C67" s="49" t="s">
        <v>213</v>
      </c>
      <c r="D67" s="46" t="str">
        <f t="shared" si="14"/>
        <v>N/A</v>
      </c>
      <c r="E67" s="49">
        <v>0</v>
      </c>
      <c r="F67" s="46" t="str">
        <f t="shared" si="15"/>
        <v>N/A</v>
      </c>
      <c r="G67" s="49">
        <v>0</v>
      </c>
      <c r="H67" s="46" t="str">
        <f t="shared" si="16"/>
        <v>N/A</v>
      </c>
      <c r="I67" s="12" t="s">
        <v>213</v>
      </c>
      <c r="J67" s="12" t="s">
        <v>1747</v>
      </c>
      <c r="K67" s="47" t="s">
        <v>739</v>
      </c>
      <c r="L67" s="9" t="str">
        <f t="shared" si="17"/>
        <v>N/A</v>
      </c>
    </row>
    <row r="68" spans="1:12" ht="25.5" x14ac:dyDescent="0.2">
      <c r="A68" s="2" t="s">
        <v>1167</v>
      </c>
      <c r="B68" s="37" t="s">
        <v>213</v>
      </c>
      <c r="C68" s="49" t="s">
        <v>213</v>
      </c>
      <c r="D68" s="46" t="str">
        <f t="shared" si="14"/>
        <v>N/A</v>
      </c>
      <c r="E68" s="49">
        <v>0</v>
      </c>
      <c r="F68" s="46" t="str">
        <f t="shared" si="15"/>
        <v>N/A</v>
      </c>
      <c r="G68" s="49">
        <v>0</v>
      </c>
      <c r="H68" s="46" t="str">
        <f t="shared" si="16"/>
        <v>N/A</v>
      </c>
      <c r="I68" s="12" t="s">
        <v>213</v>
      </c>
      <c r="J68" s="12" t="s">
        <v>1747</v>
      </c>
      <c r="K68" s="47" t="s">
        <v>739</v>
      </c>
      <c r="L68" s="9" t="str">
        <f t="shared" si="17"/>
        <v>N/A</v>
      </c>
    </row>
    <row r="69" spans="1:12" ht="25.5" x14ac:dyDescent="0.2">
      <c r="A69" s="2" t="s">
        <v>1168</v>
      </c>
      <c r="B69" s="37" t="s">
        <v>213</v>
      </c>
      <c r="C69" s="49" t="s">
        <v>213</v>
      </c>
      <c r="D69" s="46" t="str">
        <f t="shared" si="14"/>
        <v>N/A</v>
      </c>
      <c r="E69" s="49">
        <v>0</v>
      </c>
      <c r="F69" s="46" t="str">
        <f t="shared" si="15"/>
        <v>N/A</v>
      </c>
      <c r="G69" s="49">
        <v>0</v>
      </c>
      <c r="H69" s="46" t="str">
        <f t="shared" si="16"/>
        <v>N/A</v>
      </c>
      <c r="I69" s="12" t="s">
        <v>213</v>
      </c>
      <c r="J69" s="12" t="s">
        <v>1747</v>
      </c>
      <c r="K69" s="47" t="s">
        <v>739</v>
      </c>
      <c r="L69" s="9" t="str">
        <f t="shared" si="17"/>
        <v>N/A</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v>30058.663117</v>
      </c>
      <c r="D71" s="46" t="str">
        <f t="shared" si="14"/>
        <v>N/A</v>
      </c>
      <c r="E71" s="49">
        <v>33651.079779</v>
      </c>
      <c r="F71" s="46" t="str">
        <f t="shared" si="15"/>
        <v>N/A</v>
      </c>
      <c r="G71" s="49">
        <v>33770.598328</v>
      </c>
      <c r="H71" s="46" t="str">
        <f t="shared" si="16"/>
        <v>N/A</v>
      </c>
      <c r="I71" s="12">
        <v>11.95</v>
      </c>
      <c r="J71" s="12">
        <v>0.35520000000000002</v>
      </c>
      <c r="K71" s="47" t="s">
        <v>739</v>
      </c>
      <c r="L71" s="9" t="str">
        <f t="shared" ref="L71:L81" si="18">IF(J71="Div by 0", "N/A", IF(K71="N/A","N/A", IF(J71&gt;VALUE(MID(K71,1,2)), "No", IF(J71&lt;-1*VALUE(MID(K71,1,2)), "No", "Yes"))))</f>
        <v>Yes</v>
      </c>
    </row>
    <row r="72" spans="1:12" ht="25.5" x14ac:dyDescent="0.2">
      <c r="A72" s="2" t="s">
        <v>1171</v>
      </c>
      <c r="B72" s="37" t="s">
        <v>213</v>
      </c>
      <c r="C72" s="49">
        <v>1817.7954545</v>
      </c>
      <c r="D72" s="46" t="str">
        <f t="shared" si="14"/>
        <v>N/A</v>
      </c>
      <c r="E72" s="49" t="s">
        <v>1747</v>
      </c>
      <c r="F72" s="46" t="str">
        <f t="shared" si="15"/>
        <v>N/A</v>
      </c>
      <c r="G72" s="49" t="s">
        <v>1747</v>
      </c>
      <c r="H72" s="46" t="str">
        <f t="shared" si="16"/>
        <v>N/A</v>
      </c>
      <c r="I72" s="12" t="s">
        <v>1747</v>
      </c>
      <c r="J72" s="12" t="s">
        <v>1747</v>
      </c>
      <c r="K72" s="47" t="s">
        <v>739</v>
      </c>
      <c r="L72" s="9" t="str">
        <f t="shared" si="18"/>
        <v>N/A</v>
      </c>
    </row>
    <row r="73" spans="1:12" ht="25.5" x14ac:dyDescent="0.2">
      <c r="A73" s="2" t="s">
        <v>1172</v>
      </c>
      <c r="B73" s="37" t="s">
        <v>213</v>
      </c>
      <c r="C73" s="49" t="s">
        <v>1747</v>
      </c>
      <c r="D73" s="46" t="str">
        <f t="shared" si="14"/>
        <v>N/A</v>
      </c>
      <c r="E73" s="49" t="s">
        <v>1747</v>
      </c>
      <c r="F73" s="46" t="str">
        <f t="shared" si="15"/>
        <v>N/A</v>
      </c>
      <c r="G73" s="49" t="s">
        <v>1747</v>
      </c>
      <c r="H73" s="46" t="str">
        <f t="shared" si="16"/>
        <v>N/A</v>
      </c>
      <c r="I73" s="12" t="s">
        <v>1747</v>
      </c>
      <c r="J73" s="12" t="s">
        <v>1747</v>
      </c>
      <c r="K73" s="47" t="s">
        <v>739</v>
      </c>
      <c r="L73" s="9" t="str">
        <f t="shared" si="18"/>
        <v>N/A</v>
      </c>
    </row>
    <row r="74" spans="1:12" ht="25.5" x14ac:dyDescent="0.2">
      <c r="A74" s="2" t="s">
        <v>1173</v>
      </c>
      <c r="B74" s="37" t="s">
        <v>213</v>
      </c>
      <c r="C74" s="49" t="s">
        <v>1747</v>
      </c>
      <c r="D74" s="46" t="str">
        <f t="shared" si="14"/>
        <v>N/A</v>
      </c>
      <c r="E74" s="49" t="s">
        <v>1747</v>
      </c>
      <c r="F74" s="46" t="str">
        <f t="shared" si="15"/>
        <v>N/A</v>
      </c>
      <c r="G74" s="49" t="s">
        <v>1747</v>
      </c>
      <c r="H74" s="46" t="str">
        <f t="shared" si="16"/>
        <v>N/A</v>
      </c>
      <c r="I74" s="12" t="s">
        <v>1747</v>
      </c>
      <c r="J74" s="12" t="s">
        <v>1747</v>
      </c>
      <c r="K74" s="47" t="s">
        <v>739</v>
      </c>
      <c r="L74" s="9" t="str">
        <f t="shared" si="18"/>
        <v>N/A</v>
      </c>
    </row>
    <row r="75" spans="1:12" ht="25.5" x14ac:dyDescent="0.2">
      <c r="A75" s="2" t="s">
        <v>1174</v>
      </c>
      <c r="B75" s="37" t="s">
        <v>213</v>
      </c>
      <c r="C75" s="49" t="s">
        <v>1747</v>
      </c>
      <c r="D75" s="46" t="str">
        <f t="shared" si="14"/>
        <v>N/A</v>
      </c>
      <c r="E75" s="49" t="s">
        <v>1747</v>
      </c>
      <c r="F75" s="46" t="str">
        <f t="shared" si="15"/>
        <v>N/A</v>
      </c>
      <c r="G75" s="49" t="s">
        <v>1747</v>
      </c>
      <c r="H75" s="46" t="str">
        <f t="shared" si="16"/>
        <v>N/A</v>
      </c>
      <c r="I75" s="12" t="s">
        <v>1747</v>
      </c>
      <c r="J75" s="12" t="s">
        <v>1747</v>
      </c>
      <c r="K75" s="47" t="s">
        <v>739</v>
      </c>
      <c r="L75" s="9" t="str">
        <f t="shared" si="18"/>
        <v>N/A</v>
      </c>
    </row>
    <row r="76" spans="1:12" ht="25.5" x14ac:dyDescent="0.2">
      <c r="A76" s="2" t="s">
        <v>1175</v>
      </c>
      <c r="B76" s="37" t="s">
        <v>213</v>
      </c>
      <c r="C76" s="49">
        <v>613</v>
      </c>
      <c r="D76" s="46" t="str">
        <f t="shared" si="14"/>
        <v>N/A</v>
      </c>
      <c r="E76" s="49" t="s">
        <v>1747</v>
      </c>
      <c r="F76" s="46" t="str">
        <f t="shared" si="15"/>
        <v>N/A</v>
      </c>
      <c r="G76" s="49" t="s">
        <v>1747</v>
      </c>
      <c r="H76" s="46" t="str">
        <f t="shared" si="16"/>
        <v>N/A</v>
      </c>
      <c r="I76" s="12" t="s">
        <v>1747</v>
      </c>
      <c r="J76" s="12" t="s">
        <v>1747</v>
      </c>
      <c r="K76" s="47" t="s">
        <v>739</v>
      </c>
      <c r="L76" s="9" t="str">
        <f t="shared" si="18"/>
        <v>N/A</v>
      </c>
    </row>
    <row r="77" spans="1:12" ht="25.5" x14ac:dyDescent="0.2">
      <c r="A77" s="2" t="s">
        <v>1176</v>
      </c>
      <c r="B77" s="37" t="s">
        <v>213</v>
      </c>
      <c r="C77" s="49">
        <v>35298.917751000001</v>
      </c>
      <c r="D77" s="46" t="str">
        <f t="shared" si="14"/>
        <v>N/A</v>
      </c>
      <c r="E77" s="49">
        <v>33651.079779</v>
      </c>
      <c r="F77" s="46" t="str">
        <f t="shared" si="15"/>
        <v>N/A</v>
      </c>
      <c r="G77" s="49">
        <v>33770.598328</v>
      </c>
      <c r="H77" s="46" t="str">
        <f t="shared" si="16"/>
        <v>N/A</v>
      </c>
      <c r="I77" s="12">
        <v>-4.67</v>
      </c>
      <c r="J77" s="12">
        <v>0.35520000000000002</v>
      </c>
      <c r="K77" s="47" t="s">
        <v>739</v>
      </c>
      <c r="L77" s="9" t="str">
        <f t="shared" si="18"/>
        <v>Yes</v>
      </c>
    </row>
    <row r="78" spans="1:12" ht="25.5" x14ac:dyDescent="0.2">
      <c r="A78" s="2" t="s">
        <v>1177</v>
      </c>
      <c r="B78" s="37" t="s">
        <v>213</v>
      </c>
      <c r="C78" s="49" t="s">
        <v>1747</v>
      </c>
      <c r="D78" s="46" t="str">
        <f t="shared" si="14"/>
        <v>N/A</v>
      </c>
      <c r="E78" s="49" t="s">
        <v>1747</v>
      </c>
      <c r="F78" s="46" t="str">
        <f t="shared" si="15"/>
        <v>N/A</v>
      </c>
      <c r="G78" s="49" t="s">
        <v>1747</v>
      </c>
      <c r="H78" s="46" t="str">
        <f t="shared" si="16"/>
        <v>N/A</v>
      </c>
      <c r="I78" s="12" t="s">
        <v>1747</v>
      </c>
      <c r="J78" s="12" t="s">
        <v>1747</v>
      </c>
      <c r="K78" s="47" t="s">
        <v>739</v>
      </c>
      <c r="L78" s="9" t="str">
        <f t="shared" si="18"/>
        <v>N/A</v>
      </c>
    </row>
    <row r="79" spans="1:12" ht="25.5" x14ac:dyDescent="0.2">
      <c r="A79" s="2" t="s">
        <v>1178</v>
      </c>
      <c r="B79" s="37" t="s">
        <v>213</v>
      </c>
      <c r="C79" s="49" t="s">
        <v>1747</v>
      </c>
      <c r="D79" s="46" t="str">
        <f t="shared" si="14"/>
        <v>N/A</v>
      </c>
      <c r="E79" s="49" t="s">
        <v>1747</v>
      </c>
      <c r="F79" s="46" t="str">
        <f t="shared" si="15"/>
        <v>N/A</v>
      </c>
      <c r="G79" s="49" t="s">
        <v>1747</v>
      </c>
      <c r="H79" s="46" t="str">
        <f t="shared" si="16"/>
        <v>N/A</v>
      </c>
      <c r="I79" s="12" t="s">
        <v>1747</v>
      </c>
      <c r="J79" s="12" t="s">
        <v>1747</v>
      </c>
      <c r="K79" s="47" t="s">
        <v>739</v>
      </c>
      <c r="L79" s="9" t="str">
        <f t="shared" si="18"/>
        <v>N/A</v>
      </c>
    </row>
    <row r="80" spans="1:12" ht="25.5" x14ac:dyDescent="0.2">
      <c r="A80" s="2" t="s">
        <v>1179</v>
      </c>
      <c r="B80" s="37" t="s">
        <v>213</v>
      </c>
      <c r="C80" s="49" t="s">
        <v>1747</v>
      </c>
      <c r="D80" s="46" t="str">
        <f t="shared" si="14"/>
        <v>N/A</v>
      </c>
      <c r="E80" s="49" t="s">
        <v>1747</v>
      </c>
      <c r="F80" s="46" t="str">
        <f t="shared" si="15"/>
        <v>N/A</v>
      </c>
      <c r="G80" s="49" t="s">
        <v>1747</v>
      </c>
      <c r="H80" s="46" t="str">
        <f t="shared" si="16"/>
        <v>N/A</v>
      </c>
      <c r="I80" s="12" t="s">
        <v>1747</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92383325</v>
      </c>
      <c r="F82" s="46" t="str">
        <f t="shared" si="15"/>
        <v>N/A</v>
      </c>
      <c r="G82" s="49">
        <v>93411079</v>
      </c>
      <c r="H82" s="46" t="str">
        <f t="shared" si="16"/>
        <v>N/A</v>
      </c>
      <c r="I82" s="12" t="s">
        <v>213</v>
      </c>
      <c r="J82" s="12">
        <v>1.1120000000000001</v>
      </c>
      <c r="K82" s="47" t="s">
        <v>739</v>
      </c>
      <c r="L82" s="9" t="str">
        <f t="shared" ref="L82:L138" si="19">IF(J82="Div by 0", "N/A", IF(K82="N/A","N/A", IF(J82&gt;VALUE(MID(K82,1,2)), "No", IF(J82&lt;-1*VALUE(MID(K82,1,2)), "No", "Yes"))))</f>
        <v>Yes</v>
      </c>
    </row>
    <row r="83" spans="1:12" x14ac:dyDescent="0.2">
      <c r="A83" s="2" t="s">
        <v>363</v>
      </c>
      <c r="B83" s="37" t="s">
        <v>213</v>
      </c>
      <c r="C83" s="49" t="s">
        <v>213</v>
      </c>
      <c r="D83" s="46" t="str">
        <f t="shared" ref="D83:D114" si="20">IF($B83="N/A","N/A",IF(C83&gt;10,"No",IF(C83&lt;-10,"No","Yes")))</f>
        <v>N/A</v>
      </c>
      <c r="E83" s="38">
        <v>2952</v>
      </c>
      <c r="F83" s="46" t="str">
        <f t="shared" ref="F83:F114" si="21">IF($B83="N/A","N/A",IF(E83&gt;10,"No",IF(E83&lt;-10,"No","Yes")))</f>
        <v>N/A</v>
      </c>
      <c r="G83" s="38">
        <v>3483</v>
      </c>
      <c r="H83" s="46" t="str">
        <f t="shared" ref="H83:H114" si="22">IF($B83="N/A","N/A",IF(G83&gt;10,"No",IF(G83&lt;-10,"No","Yes")))</f>
        <v>N/A</v>
      </c>
      <c r="I83" s="12" t="s">
        <v>213</v>
      </c>
      <c r="J83" s="12">
        <v>17.989999999999998</v>
      </c>
      <c r="K83" s="47" t="s">
        <v>739</v>
      </c>
      <c r="L83" s="9" t="str">
        <f t="shared" si="19"/>
        <v>Yes</v>
      </c>
    </row>
    <row r="84" spans="1:12" x14ac:dyDescent="0.2">
      <c r="A84" s="2" t="s">
        <v>358</v>
      </c>
      <c r="B84" s="37" t="s">
        <v>213</v>
      </c>
      <c r="C84" s="49" t="s">
        <v>213</v>
      </c>
      <c r="D84" s="46" t="str">
        <f t="shared" si="20"/>
        <v>N/A</v>
      </c>
      <c r="E84" s="49">
        <v>31295.164294999999</v>
      </c>
      <c r="F84" s="46" t="str">
        <f t="shared" si="21"/>
        <v>N/A</v>
      </c>
      <c r="G84" s="49">
        <v>26819.144129</v>
      </c>
      <c r="H84" s="46" t="str">
        <f t="shared" si="22"/>
        <v>N/A</v>
      </c>
      <c r="I84" s="12" t="s">
        <v>213</v>
      </c>
      <c r="J84" s="12">
        <v>-14.3</v>
      </c>
      <c r="K84" s="47" t="s">
        <v>739</v>
      </c>
      <c r="L84" s="9" t="str">
        <f t="shared" si="19"/>
        <v>Yes</v>
      </c>
    </row>
    <row r="85" spans="1:12" ht="25.5" x14ac:dyDescent="0.2">
      <c r="A85" s="2" t="s">
        <v>1181</v>
      </c>
      <c r="B85" s="37" t="s">
        <v>213</v>
      </c>
      <c r="C85" s="49" t="s">
        <v>213</v>
      </c>
      <c r="D85" s="46" t="str">
        <f t="shared" si="20"/>
        <v>N/A</v>
      </c>
      <c r="E85" s="49">
        <v>138493</v>
      </c>
      <c r="F85" s="46" t="str">
        <f t="shared" si="21"/>
        <v>N/A</v>
      </c>
      <c r="G85" s="49">
        <v>109854</v>
      </c>
      <c r="H85" s="46" t="str">
        <f t="shared" si="22"/>
        <v>N/A</v>
      </c>
      <c r="I85" s="12" t="s">
        <v>213</v>
      </c>
      <c r="J85" s="12">
        <v>-20.7</v>
      </c>
      <c r="K85" s="47" t="s">
        <v>739</v>
      </c>
      <c r="L85" s="9" t="str">
        <f t="shared" si="19"/>
        <v>Yes</v>
      </c>
    </row>
    <row r="86" spans="1:12" x14ac:dyDescent="0.2">
      <c r="A86" s="2" t="s">
        <v>729</v>
      </c>
      <c r="B86" s="37" t="s">
        <v>213</v>
      </c>
      <c r="C86" s="49" t="s">
        <v>213</v>
      </c>
      <c r="D86" s="46" t="str">
        <f t="shared" si="20"/>
        <v>N/A</v>
      </c>
      <c r="E86" s="38">
        <v>391</v>
      </c>
      <c r="F86" s="46" t="str">
        <f t="shared" si="21"/>
        <v>N/A</v>
      </c>
      <c r="G86" s="38">
        <v>971</v>
      </c>
      <c r="H86" s="46" t="str">
        <f t="shared" si="22"/>
        <v>N/A</v>
      </c>
      <c r="I86" s="12" t="s">
        <v>213</v>
      </c>
      <c r="J86" s="12">
        <v>148.30000000000001</v>
      </c>
      <c r="K86" s="47" t="s">
        <v>739</v>
      </c>
      <c r="L86" s="9" t="str">
        <f t="shared" si="19"/>
        <v>No</v>
      </c>
    </row>
    <row r="87" spans="1:12" ht="25.5" x14ac:dyDescent="0.2">
      <c r="A87" s="2" t="s">
        <v>1182</v>
      </c>
      <c r="B87" s="37" t="s">
        <v>213</v>
      </c>
      <c r="C87" s="49" t="s">
        <v>213</v>
      </c>
      <c r="D87" s="46" t="str">
        <f t="shared" si="20"/>
        <v>N/A</v>
      </c>
      <c r="E87" s="49">
        <v>354.20204604000003</v>
      </c>
      <c r="F87" s="46" t="str">
        <f t="shared" si="21"/>
        <v>N/A</v>
      </c>
      <c r="G87" s="49">
        <v>113.13491246</v>
      </c>
      <c r="H87" s="46" t="str">
        <f t="shared" si="22"/>
        <v>N/A</v>
      </c>
      <c r="I87" s="12" t="s">
        <v>213</v>
      </c>
      <c r="J87" s="12">
        <v>-68.099999999999994</v>
      </c>
      <c r="K87" s="47" t="s">
        <v>739</v>
      </c>
      <c r="L87" s="9" t="str">
        <f t="shared" si="19"/>
        <v>No</v>
      </c>
    </row>
    <row r="88" spans="1:12" ht="25.5" x14ac:dyDescent="0.2">
      <c r="A88" s="2" t="s">
        <v>1183</v>
      </c>
      <c r="B88" s="37" t="s">
        <v>213</v>
      </c>
      <c r="C88" s="49" t="s">
        <v>213</v>
      </c>
      <c r="D88" s="46" t="str">
        <f t="shared" si="20"/>
        <v>N/A</v>
      </c>
      <c r="E88" s="49">
        <v>17814210</v>
      </c>
      <c r="F88" s="46" t="str">
        <f t="shared" si="21"/>
        <v>N/A</v>
      </c>
      <c r="G88" s="49">
        <v>17620689</v>
      </c>
      <c r="H88" s="46" t="str">
        <f t="shared" si="22"/>
        <v>N/A</v>
      </c>
      <c r="I88" s="12" t="s">
        <v>213</v>
      </c>
      <c r="J88" s="12">
        <v>-1.0900000000000001</v>
      </c>
      <c r="K88" s="47" t="s">
        <v>739</v>
      </c>
      <c r="L88" s="9" t="str">
        <f t="shared" si="19"/>
        <v>Yes</v>
      </c>
    </row>
    <row r="89" spans="1:12" x14ac:dyDescent="0.2">
      <c r="A89" s="2" t="s">
        <v>730</v>
      </c>
      <c r="B89" s="37" t="s">
        <v>213</v>
      </c>
      <c r="C89" s="49" t="s">
        <v>213</v>
      </c>
      <c r="D89" s="46" t="str">
        <f t="shared" si="20"/>
        <v>N/A</v>
      </c>
      <c r="E89" s="38">
        <v>718</v>
      </c>
      <c r="F89" s="46" t="str">
        <f t="shared" si="21"/>
        <v>N/A</v>
      </c>
      <c r="G89" s="38">
        <v>686</v>
      </c>
      <c r="H89" s="46" t="str">
        <f t="shared" si="22"/>
        <v>N/A</v>
      </c>
      <c r="I89" s="12" t="s">
        <v>213</v>
      </c>
      <c r="J89" s="12">
        <v>-4.46</v>
      </c>
      <c r="K89" s="47" t="s">
        <v>739</v>
      </c>
      <c r="L89" s="9" t="str">
        <f t="shared" si="19"/>
        <v>Yes</v>
      </c>
    </row>
    <row r="90" spans="1:12" ht="25.5" x14ac:dyDescent="0.2">
      <c r="A90" s="2" t="s">
        <v>1184</v>
      </c>
      <c r="B90" s="37" t="s">
        <v>213</v>
      </c>
      <c r="C90" s="49" t="s">
        <v>213</v>
      </c>
      <c r="D90" s="46" t="str">
        <f t="shared" si="20"/>
        <v>N/A</v>
      </c>
      <c r="E90" s="49">
        <v>24810.877436999999</v>
      </c>
      <c r="F90" s="46" t="str">
        <f t="shared" si="21"/>
        <v>N/A</v>
      </c>
      <c r="G90" s="49">
        <v>25686.135568999998</v>
      </c>
      <c r="H90" s="46" t="str">
        <f t="shared" si="22"/>
        <v>N/A</v>
      </c>
      <c r="I90" s="12" t="s">
        <v>213</v>
      </c>
      <c r="J90" s="12">
        <v>3.528</v>
      </c>
      <c r="K90" s="47" t="s">
        <v>739</v>
      </c>
      <c r="L90" s="9" t="str">
        <f t="shared" si="19"/>
        <v>Yes</v>
      </c>
    </row>
    <row r="91" spans="1:12" ht="25.5" x14ac:dyDescent="0.2">
      <c r="A91" s="2" t="s">
        <v>1185</v>
      </c>
      <c r="B91" s="37" t="s">
        <v>213</v>
      </c>
      <c r="C91" s="49" t="s">
        <v>213</v>
      </c>
      <c r="D91" s="46" t="str">
        <f t="shared" si="20"/>
        <v>N/A</v>
      </c>
      <c r="E91" s="49">
        <v>1334795</v>
      </c>
      <c r="F91" s="46" t="str">
        <f t="shared" si="21"/>
        <v>N/A</v>
      </c>
      <c r="G91" s="49">
        <v>1109639</v>
      </c>
      <c r="H91" s="46" t="str">
        <f t="shared" si="22"/>
        <v>N/A</v>
      </c>
      <c r="I91" s="12" t="s">
        <v>213</v>
      </c>
      <c r="J91" s="12">
        <v>-16.899999999999999</v>
      </c>
      <c r="K91" s="47" t="s">
        <v>739</v>
      </c>
      <c r="L91" s="9" t="str">
        <f t="shared" si="19"/>
        <v>Yes</v>
      </c>
    </row>
    <row r="92" spans="1:12" x14ac:dyDescent="0.2">
      <c r="A92" s="2" t="s">
        <v>731</v>
      </c>
      <c r="B92" s="37" t="s">
        <v>213</v>
      </c>
      <c r="C92" s="49" t="s">
        <v>213</v>
      </c>
      <c r="D92" s="46" t="str">
        <f t="shared" si="20"/>
        <v>N/A</v>
      </c>
      <c r="E92" s="38">
        <v>86</v>
      </c>
      <c r="F92" s="46" t="str">
        <f t="shared" si="21"/>
        <v>N/A</v>
      </c>
      <c r="G92" s="38">
        <v>83</v>
      </c>
      <c r="H92" s="46" t="str">
        <f t="shared" si="22"/>
        <v>N/A</v>
      </c>
      <c r="I92" s="12" t="s">
        <v>213</v>
      </c>
      <c r="J92" s="12">
        <v>-3.49</v>
      </c>
      <c r="K92" s="47" t="s">
        <v>739</v>
      </c>
      <c r="L92" s="9" t="str">
        <f t="shared" si="19"/>
        <v>Yes</v>
      </c>
    </row>
    <row r="93" spans="1:12" ht="25.5" x14ac:dyDescent="0.2">
      <c r="A93" s="2" t="s">
        <v>1186</v>
      </c>
      <c r="B93" s="37" t="s">
        <v>213</v>
      </c>
      <c r="C93" s="49" t="s">
        <v>213</v>
      </c>
      <c r="D93" s="46" t="str">
        <f t="shared" si="20"/>
        <v>N/A</v>
      </c>
      <c r="E93" s="49">
        <v>15520.872093</v>
      </c>
      <c r="F93" s="46" t="str">
        <f t="shared" si="21"/>
        <v>N/A</v>
      </c>
      <c r="G93" s="49">
        <v>13369.144577999999</v>
      </c>
      <c r="H93" s="46" t="str">
        <f t="shared" si="22"/>
        <v>N/A</v>
      </c>
      <c r="I93" s="12" t="s">
        <v>213</v>
      </c>
      <c r="J93" s="12">
        <v>-13.9</v>
      </c>
      <c r="K93" s="47" t="s">
        <v>739</v>
      </c>
      <c r="L93" s="9" t="str">
        <f t="shared" si="19"/>
        <v>Yes</v>
      </c>
    </row>
    <row r="94" spans="1:12" x14ac:dyDescent="0.2">
      <c r="A94" s="2" t="s">
        <v>1187</v>
      </c>
      <c r="B94" s="37" t="s">
        <v>213</v>
      </c>
      <c r="C94" s="49" t="s">
        <v>213</v>
      </c>
      <c r="D94" s="46" t="str">
        <f t="shared" si="20"/>
        <v>N/A</v>
      </c>
      <c r="E94" s="49">
        <v>17859895</v>
      </c>
      <c r="F94" s="46" t="str">
        <f t="shared" si="21"/>
        <v>N/A</v>
      </c>
      <c r="G94" s="49">
        <v>19125506</v>
      </c>
      <c r="H94" s="46" t="str">
        <f t="shared" si="22"/>
        <v>N/A</v>
      </c>
      <c r="I94" s="12" t="s">
        <v>213</v>
      </c>
      <c r="J94" s="12">
        <v>7.0860000000000003</v>
      </c>
      <c r="K94" s="47" t="s">
        <v>739</v>
      </c>
      <c r="L94" s="9" t="str">
        <f t="shared" si="19"/>
        <v>Yes</v>
      </c>
    </row>
    <row r="95" spans="1:12" x14ac:dyDescent="0.2">
      <c r="A95" s="2" t="s">
        <v>732</v>
      </c>
      <c r="B95" s="37" t="s">
        <v>213</v>
      </c>
      <c r="C95" s="49" t="s">
        <v>213</v>
      </c>
      <c r="D95" s="46" t="str">
        <f t="shared" si="20"/>
        <v>N/A</v>
      </c>
      <c r="E95" s="38">
        <v>1279</v>
      </c>
      <c r="F95" s="46" t="str">
        <f t="shared" si="21"/>
        <v>N/A</v>
      </c>
      <c r="G95" s="38">
        <v>1334</v>
      </c>
      <c r="H95" s="46" t="str">
        <f t="shared" si="22"/>
        <v>N/A</v>
      </c>
      <c r="I95" s="12" t="s">
        <v>213</v>
      </c>
      <c r="J95" s="12">
        <v>4.3</v>
      </c>
      <c r="K95" s="47" t="s">
        <v>739</v>
      </c>
      <c r="L95" s="9" t="str">
        <f t="shared" si="19"/>
        <v>Yes</v>
      </c>
    </row>
    <row r="96" spans="1:12" x14ac:dyDescent="0.2">
      <c r="A96" s="2" t="s">
        <v>1188</v>
      </c>
      <c r="B96" s="37" t="s">
        <v>213</v>
      </c>
      <c r="C96" s="49" t="s">
        <v>213</v>
      </c>
      <c r="D96" s="46" t="str">
        <f t="shared" si="20"/>
        <v>N/A</v>
      </c>
      <c r="E96" s="49">
        <v>13963.952305999999</v>
      </c>
      <c r="F96" s="46" t="str">
        <f t="shared" si="21"/>
        <v>N/A</v>
      </c>
      <c r="G96" s="49">
        <v>14336.961019</v>
      </c>
      <c r="H96" s="46" t="str">
        <f t="shared" si="22"/>
        <v>N/A</v>
      </c>
      <c r="I96" s="12" t="s">
        <v>213</v>
      </c>
      <c r="J96" s="12">
        <v>2.6709999999999998</v>
      </c>
      <c r="K96" s="47" t="s">
        <v>739</v>
      </c>
      <c r="L96" s="9" t="str">
        <f t="shared" si="19"/>
        <v>Yes</v>
      </c>
    </row>
    <row r="97" spans="1:12" x14ac:dyDescent="0.2">
      <c r="A97" s="2" t="s">
        <v>1189</v>
      </c>
      <c r="B97" s="37" t="s">
        <v>213</v>
      </c>
      <c r="C97" s="49" t="s">
        <v>213</v>
      </c>
      <c r="D97" s="46" t="str">
        <f t="shared" si="20"/>
        <v>N/A</v>
      </c>
      <c r="E97" s="49">
        <v>2330802</v>
      </c>
      <c r="F97" s="46" t="str">
        <f t="shared" si="21"/>
        <v>N/A</v>
      </c>
      <c r="G97" s="49">
        <v>1903315</v>
      </c>
      <c r="H97" s="46" t="str">
        <f t="shared" si="22"/>
        <v>N/A</v>
      </c>
      <c r="I97" s="12" t="s">
        <v>213</v>
      </c>
      <c r="J97" s="12">
        <v>-18.3</v>
      </c>
      <c r="K97" s="47" t="s">
        <v>739</v>
      </c>
      <c r="L97" s="9" t="str">
        <f t="shared" si="19"/>
        <v>Yes</v>
      </c>
    </row>
    <row r="98" spans="1:12" x14ac:dyDescent="0.2">
      <c r="A98" s="2" t="s">
        <v>520</v>
      </c>
      <c r="B98" s="37" t="s">
        <v>213</v>
      </c>
      <c r="C98" s="49" t="s">
        <v>213</v>
      </c>
      <c r="D98" s="46" t="str">
        <f t="shared" si="20"/>
        <v>N/A</v>
      </c>
      <c r="E98" s="38">
        <v>57</v>
      </c>
      <c r="F98" s="46" t="str">
        <f t="shared" si="21"/>
        <v>N/A</v>
      </c>
      <c r="G98" s="38">
        <v>53</v>
      </c>
      <c r="H98" s="46" t="str">
        <f t="shared" si="22"/>
        <v>N/A</v>
      </c>
      <c r="I98" s="12" t="s">
        <v>213</v>
      </c>
      <c r="J98" s="12">
        <v>-7.02</v>
      </c>
      <c r="K98" s="47" t="s">
        <v>739</v>
      </c>
      <c r="L98" s="9" t="str">
        <f t="shared" si="19"/>
        <v>Yes</v>
      </c>
    </row>
    <row r="99" spans="1:12" x14ac:dyDescent="0.2">
      <c r="A99" s="2" t="s">
        <v>1190</v>
      </c>
      <c r="B99" s="37" t="s">
        <v>213</v>
      </c>
      <c r="C99" s="49" t="s">
        <v>213</v>
      </c>
      <c r="D99" s="46" t="str">
        <f t="shared" si="20"/>
        <v>N/A</v>
      </c>
      <c r="E99" s="49">
        <v>40891.263158000002</v>
      </c>
      <c r="F99" s="46" t="str">
        <f t="shared" si="21"/>
        <v>N/A</v>
      </c>
      <c r="G99" s="49">
        <v>35911.603774000003</v>
      </c>
      <c r="H99" s="46" t="str">
        <f t="shared" si="22"/>
        <v>N/A</v>
      </c>
      <c r="I99" s="12" t="s">
        <v>213</v>
      </c>
      <c r="J99" s="12">
        <v>-12.2</v>
      </c>
      <c r="K99" s="47" t="s">
        <v>739</v>
      </c>
      <c r="L99" s="9" t="str">
        <f t="shared" si="19"/>
        <v>Yes</v>
      </c>
    </row>
    <row r="100" spans="1:12" ht="25.5" x14ac:dyDescent="0.2">
      <c r="A100" s="2" t="s">
        <v>1191</v>
      </c>
      <c r="B100" s="37" t="s">
        <v>213</v>
      </c>
      <c r="C100" s="49" t="s">
        <v>213</v>
      </c>
      <c r="D100" s="46" t="str">
        <f t="shared" si="20"/>
        <v>N/A</v>
      </c>
      <c r="E100" s="49">
        <v>0</v>
      </c>
      <c r="F100" s="46" t="str">
        <f t="shared" si="21"/>
        <v>N/A</v>
      </c>
      <c r="G100" s="49">
        <v>0</v>
      </c>
      <c r="H100" s="46" t="str">
        <f t="shared" si="22"/>
        <v>N/A</v>
      </c>
      <c r="I100" s="12" t="s">
        <v>213</v>
      </c>
      <c r="J100" s="12" t="s">
        <v>1747</v>
      </c>
      <c r="K100" s="47" t="s">
        <v>739</v>
      </c>
      <c r="L100" s="9" t="str">
        <f t="shared" si="19"/>
        <v>N/A</v>
      </c>
    </row>
    <row r="101" spans="1:12" x14ac:dyDescent="0.2">
      <c r="A101" s="2" t="s">
        <v>521</v>
      </c>
      <c r="B101" s="37" t="s">
        <v>213</v>
      </c>
      <c r="C101" s="49" t="s">
        <v>213</v>
      </c>
      <c r="D101" s="46" t="str">
        <f t="shared" si="20"/>
        <v>N/A</v>
      </c>
      <c r="E101" s="38">
        <v>0</v>
      </c>
      <c r="F101" s="46" t="str">
        <f t="shared" si="21"/>
        <v>N/A</v>
      </c>
      <c r="G101" s="38">
        <v>0</v>
      </c>
      <c r="H101" s="46" t="str">
        <f t="shared" si="22"/>
        <v>N/A</v>
      </c>
      <c r="I101" s="12" t="s">
        <v>213</v>
      </c>
      <c r="J101" s="12" t="s">
        <v>1747</v>
      </c>
      <c r="K101" s="47" t="s">
        <v>739</v>
      </c>
      <c r="L101" s="9" t="str">
        <f t="shared" si="19"/>
        <v>N/A</v>
      </c>
    </row>
    <row r="102" spans="1:12" ht="25.5" x14ac:dyDescent="0.2">
      <c r="A102" s="2" t="s">
        <v>1192</v>
      </c>
      <c r="B102" s="37" t="s">
        <v>213</v>
      </c>
      <c r="C102" s="49" t="s">
        <v>213</v>
      </c>
      <c r="D102" s="46" t="str">
        <f t="shared" si="20"/>
        <v>N/A</v>
      </c>
      <c r="E102" s="49" t="s">
        <v>1747</v>
      </c>
      <c r="F102" s="46" t="str">
        <f t="shared" si="21"/>
        <v>N/A</v>
      </c>
      <c r="G102" s="49" t="s">
        <v>1747</v>
      </c>
      <c r="H102" s="46" t="str">
        <f t="shared" si="22"/>
        <v>N/A</v>
      </c>
      <c r="I102" s="12" t="s">
        <v>213</v>
      </c>
      <c r="J102" s="12" t="s">
        <v>1747</v>
      </c>
      <c r="K102" s="47" t="s">
        <v>739</v>
      </c>
      <c r="L102" s="9" t="str">
        <f t="shared" si="19"/>
        <v>N/A</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51509311</v>
      </c>
      <c r="F106" s="46" t="str">
        <f t="shared" si="21"/>
        <v>N/A</v>
      </c>
      <c r="G106" s="49">
        <v>52056284</v>
      </c>
      <c r="H106" s="46" t="str">
        <f t="shared" si="22"/>
        <v>N/A</v>
      </c>
      <c r="I106" s="12" t="s">
        <v>213</v>
      </c>
      <c r="J106" s="12">
        <v>1.0620000000000001</v>
      </c>
      <c r="K106" s="47" t="s">
        <v>739</v>
      </c>
      <c r="L106" s="9" t="str">
        <f t="shared" si="19"/>
        <v>Yes</v>
      </c>
    </row>
    <row r="107" spans="1:12" x14ac:dyDescent="0.2">
      <c r="A107" s="2" t="s">
        <v>523</v>
      </c>
      <c r="B107" s="37" t="s">
        <v>213</v>
      </c>
      <c r="C107" s="49" t="s">
        <v>213</v>
      </c>
      <c r="D107" s="46" t="str">
        <f t="shared" si="20"/>
        <v>N/A</v>
      </c>
      <c r="E107" s="38">
        <v>1461</v>
      </c>
      <c r="F107" s="46" t="str">
        <f t="shared" si="21"/>
        <v>N/A</v>
      </c>
      <c r="G107" s="38">
        <v>1511</v>
      </c>
      <c r="H107" s="46" t="str">
        <f t="shared" si="22"/>
        <v>N/A</v>
      </c>
      <c r="I107" s="12" t="s">
        <v>213</v>
      </c>
      <c r="J107" s="12">
        <v>3.4220000000000002</v>
      </c>
      <c r="K107" s="47" t="s">
        <v>739</v>
      </c>
      <c r="L107" s="9" t="str">
        <f t="shared" si="19"/>
        <v>Yes</v>
      </c>
    </row>
    <row r="108" spans="1:12" ht="25.5" x14ac:dyDescent="0.2">
      <c r="A108" s="2" t="s">
        <v>1196</v>
      </c>
      <c r="B108" s="37" t="s">
        <v>213</v>
      </c>
      <c r="C108" s="49" t="s">
        <v>213</v>
      </c>
      <c r="D108" s="46" t="str">
        <f t="shared" si="20"/>
        <v>N/A</v>
      </c>
      <c r="E108" s="49">
        <v>35256.201915999998</v>
      </c>
      <c r="F108" s="46" t="str">
        <f t="shared" si="21"/>
        <v>N/A</v>
      </c>
      <c r="G108" s="49">
        <v>34451.544672000004</v>
      </c>
      <c r="H108" s="46" t="str">
        <f t="shared" si="22"/>
        <v>N/A</v>
      </c>
      <c r="I108" s="12" t="s">
        <v>213</v>
      </c>
      <c r="J108" s="12">
        <v>-2.2799999999999998</v>
      </c>
      <c r="K108" s="47" t="s">
        <v>739</v>
      </c>
      <c r="L108" s="9" t="str">
        <f t="shared" si="19"/>
        <v>Yes</v>
      </c>
    </row>
    <row r="109" spans="1:12" ht="25.5" x14ac:dyDescent="0.2">
      <c r="A109" s="2" t="s">
        <v>1197</v>
      </c>
      <c r="B109" s="37" t="s">
        <v>213</v>
      </c>
      <c r="C109" s="49" t="s">
        <v>213</v>
      </c>
      <c r="D109" s="46" t="str">
        <f t="shared" si="20"/>
        <v>N/A</v>
      </c>
      <c r="E109" s="49">
        <v>331918</v>
      </c>
      <c r="F109" s="46" t="str">
        <f t="shared" si="21"/>
        <v>N/A</v>
      </c>
      <c r="G109" s="49">
        <v>500786</v>
      </c>
      <c r="H109" s="46" t="str">
        <f t="shared" si="22"/>
        <v>N/A</v>
      </c>
      <c r="I109" s="12" t="s">
        <v>213</v>
      </c>
      <c r="J109" s="12">
        <v>50.88</v>
      </c>
      <c r="K109" s="47" t="s">
        <v>739</v>
      </c>
      <c r="L109" s="9" t="str">
        <f t="shared" si="19"/>
        <v>No</v>
      </c>
    </row>
    <row r="110" spans="1:12" x14ac:dyDescent="0.2">
      <c r="A110" s="2" t="s">
        <v>524</v>
      </c>
      <c r="B110" s="37" t="s">
        <v>213</v>
      </c>
      <c r="C110" s="49" t="s">
        <v>213</v>
      </c>
      <c r="D110" s="46" t="str">
        <f t="shared" si="20"/>
        <v>N/A</v>
      </c>
      <c r="E110" s="38">
        <v>69</v>
      </c>
      <c r="F110" s="46" t="str">
        <f t="shared" si="21"/>
        <v>N/A</v>
      </c>
      <c r="G110" s="38">
        <v>86</v>
      </c>
      <c r="H110" s="46" t="str">
        <f t="shared" si="22"/>
        <v>N/A</v>
      </c>
      <c r="I110" s="12" t="s">
        <v>213</v>
      </c>
      <c r="J110" s="12">
        <v>24.64</v>
      </c>
      <c r="K110" s="47" t="s">
        <v>739</v>
      </c>
      <c r="L110" s="9" t="str">
        <f t="shared" si="19"/>
        <v>Yes</v>
      </c>
    </row>
    <row r="111" spans="1:12" ht="25.5" x14ac:dyDescent="0.2">
      <c r="A111" s="2" t="s">
        <v>1198</v>
      </c>
      <c r="B111" s="37" t="s">
        <v>213</v>
      </c>
      <c r="C111" s="49" t="s">
        <v>213</v>
      </c>
      <c r="D111" s="46" t="str">
        <f t="shared" si="20"/>
        <v>N/A</v>
      </c>
      <c r="E111" s="49">
        <v>4810.4057971000002</v>
      </c>
      <c r="F111" s="46" t="str">
        <f t="shared" si="21"/>
        <v>N/A</v>
      </c>
      <c r="G111" s="49">
        <v>5823.0930232999999</v>
      </c>
      <c r="H111" s="46" t="str">
        <f t="shared" si="22"/>
        <v>N/A</v>
      </c>
      <c r="I111" s="12" t="s">
        <v>213</v>
      </c>
      <c r="J111" s="12">
        <v>21.05</v>
      </c>
      <c r="K111" s="47" t="s">
        <v>739</v>
      </c>
      <c r="L111" s="9" t="str">
        <f t="shared" si="19"/>
        <v>Yes</v>
      </c>
    </row>
    <row r="112" spans="1:12" ht="25.5" x14ac:dyDescent="0.2">
      <c r="A112" s="2" t="s">
        <v>1199</v>
      </c>
      <c r="B112" s="37" t="s">
        <v>213</v>
      </c>
      <c r="C112" s="49" t="s">
        <v>213</v>
      </c>
      <c r="D112" s="46" t="str">
        <f t="shared" si="20"/>
        <v>N/A</v>
      </c>
      <c r="E112" s="49">
        <v>179609</v>
      </c>
      <c r="F112" s="46" t="str">
        <f t="shared" si="21"/>
        <v>N/A</v>
      </c>
      <c r="G112" s="49">
        <v>380586</v>
      </c>
      <c r="H112" s="46" t="str">
        <f t="shared" si="22"/>
        <v>N/A</v>
      </c>
      <c r="I112" s="12" t="s">
        <v>213</v>
      </c>
      <c r="J112" s="12">
        <v>111.9</v>
      </c>
      <c r="K112" s="47" t="s">
        <v>739</v>
      </c>
      <c r="L112" s="9" t="str">
        <f t="shared" si="19"/>
        <v>No</v>
      </c>
    </row>
    <row r="113" spans="1:12" ht="25.5" x14ac:dyDescent="0.2">
      <c r="A113" s="2" t="s">
        <v>525</v>
      </c>
      <c r="B113" s="37" t="s">
        <v>213</v>
      </c>
      <c r="C113" s="49" t="s">
        <v>213</v>
      </c>
      <c r="D113" s="46" t="str">
        <f t="shared" si="20"/>
        <v>N/A</v>
      </c>
      <c r="E113" s="38">
        <v>305</v>
      </c>
      <c r="F113" s="46" t="str">
        <f t="shared" si="21"/>
        <v>N/A</v>
      </c>
      <c r="G113" s="38">
        <v>722</v>
      </c>
      <c r="H113" s="46" t="str">
        <f t="shared" si="22"/>
        <v>N/A</v>
      </c>
      <c r="I113" s="12" t="s">
        <v>213</v>
      </c>
      <c r="J113" s="12">
        <v>136.69999999999999</v>
      </c>
      <c r="K113" s="47" t="s">
        <v>739</v>
      </c>
      <c r="L113" s="9" t="str">
        <f t="shared" si="19"/>
        <v>No</v>
      </c>
    </row>
    <row r="114" spans="1:12" ht="25.5" x14ac:dyDescent="0.2">
      <c r="A114" s="2" t="s">
        <v>1200</v>
      </c>
      <c r="B114" s="37" t="s">
        <v>213</v>
      </c>
      <c r="C114" s="49" t="s">
        <v>213</v>
      </c>
      <c r="D114" s="46" t="str">
        <f t="shared" si="20"/>
        <v>N/A</v>
      </c>
      <c r="E114" s="49">
        <v>588.88196720999997</v>
      </c>
      <c r="F114" s="46" t="str">
        <f t="shared" si="21"/>
        <v>N/A</v>
      </c>
      <c r="G114" s="49">
        <v>527.12742381999999</v>
      </c>
      <c r="H114" s="46" t="str">
        <f t="shared" si="22"/>
        <v>N/A</v>
      </c>
      <c r="I114" s="12" t="s">
        <v>213</v>
      </c>
      <c r="J114" s="12">
        <v>-10.5</v>
      </c>
      <c r="K114" s="47" t="s">
        <v>739</v>
      </c>
      <c r="L114" s="9" t="str">
        <f t="shared" si="19"/>
        <v>Yes</v>
      </c>
    </row>
    <row r="115" spans="1:12" ht="25.5" x14ac:dyDescent="0.2">
      <c r="A115" s="2" t="s">
        <v>1201</v>
      </c>
      <c r="B115" s="37" t="s">
        <v>213</v>
      </c>
      <c r="C115" s="49" t="s">
        <v>213</v>
      </c>
      <c r="D115" s="46" t="str">
        <f t="shared" ref="D115:D146" si="23">IF($B115="N/A","N/A",IF(C115&gt;10,"No",IF(C115&lt;-10,"No","Yes")))</f>
        <v>N/A</v>
      </c>
      <c r="E115" s="49">
        <v>60827</v>
      </c>
      <c r="F115" s="46" t="str">
        <f t="shared" ref="F115:F146" si="24">IF($B115="N/A","N/A",IF(E115&gt;10,"No",IF(E115&lt;-10,"No","Yes")))</f>
        <v>N/A</v>
      </c>
      <c r="G115" s="49">
        <v>206866</v>
      </c>
      <c r="H115" s="46" t="str">
        <f t="shared" ref="H115:H146" si="25">IF($B115="N/A","N/A",IF(G115&gt;10,"No",IF(G115&lt;-10,"No","Yes")))</f>
        <v>N/A</v>
      </c>
      <c r="I115" s="12" t="s">
        <v>213</v>
      </c>
      <c r="J115" s="12">
        <v>240.1</v>
      </c>
      <c r="K115" s="47" t="s">
        <v>739</v>
      </c>
      <c r="L115" s="9" t="str">
        <f t="shared" si="19"/>
        <v>No</v>
      </c>
    </row>
    <row r="116" spans="1:12" ht="25.5" x14ac:dyDescent="0.2">
      <c r="A116" s="2" t="s">
        <v>526</v>
      </c>
      <c r="B116" s="37" t="s">
        <v>213</v>
      </c>
      <c r="C116" s="49" t="s">
        <v>213</v>
      </c>
      <c r="D116" s="46" t="str">
        <f t="shared" si="23"/>
        <v>N/A</v>
      </c>
      <c r="E116" s="38">
        <v>463</v>
      </c>
      <c r="F116" s="46" t="str">
        <f t="shared" si="24"/>
        <v>N/A</v>
      </c>
      <c r="G116" s="38">
        <v>894</v>
      </c>
      <c r="H116" s="46" t="str">
        <f t="shared" si="25"/>
        <v>N/A</v>
      </c>
      <c r="I116" s="12" t="s">
        <v>213</v>
      </c>
      <c r="J116" s="12">
        <v>93.09</v>
      </c>
      <c r="K116" s="47" t="s">
        <v>739</v>
      </c>
      <c r="L116" s="9" t="str">
        <f t="shared" si="19"/>
        <v>No</v>
      </c>
    </row>
    <row r="117" spans="1:12" ht="25.5" x14ac:dyDescent="0.2">
      <c r="A117" s="2" t="s">
        <v>1202</v>
      </c>
      <c r="B117" s="37" t="s">
        <v>213</v>
      </c>
      <c r="C117" s="49" t="s">
        <v>213</v>
      </c>
      <c r="D117" s="46" t="str">
        <f t="shared" si="23"/>
        <v>N/A</v>
      </c>
      <c r="E117" s="49">
        <v>131.37580994000001</v>
      </c>
      <c r="F117" s="46" t="str">
        <f t="shared" si="24"/>
        <v>N/A</v>
      </c>
      <c r="G117" s="49">
        <v>231.39373602000001</v>
      </c>
      <c r="H117" s="46" t="str">
        <f t="shared" si="25"/>
        <v>N/A</v>
      </c>
      <c r="I117" s="12" t="s">
        <v>213</v>
      </c>
      <c r="J117" s="12">
        <v>76.13</v>
      </c>
      <c r="K117" s="47" t="s">
        <v>739</v>
      </c>
      <c r="L117" s="9" t="str">
        <f t="shared" si="19"/>
        <v>No</v>
      </c>
    </row>
    <row r="118" spans="1:12" ht="25.5" x14ac:dyDescent="0.2">
      <c r="A118" s="2" t="s">
        <v>1203</v>
      </c>
      <c r="B118" s="37" t="s">
        <v>213</v>
      </c>
      <c r="C118" s="49" t="s">
        <v>213</v>
      </c>
      <c r="D118" s="46" t="str">
        <f t="shared" si="23"/>
        <v>N/A</v>
      </c>
      <c r="E118" s="49">
        <v>0</v>
      </c>
      <c r="F118" s="46" t="str">
        <f t="shared" si="24"/>
        <v>N/A</v>
      </c>
      <c r="G118" s="49">
        <v>0</v>
      </c>
      <c r="H118" s="46" t="str">
        <f t="shared" si="25"/>
        <v>N/A</v>
      </c>
      <c r="I118" s="12" t="s">
        <v>213</v>
      </c>
      <c r="J118" s="12" t="s">
        <v>1747</v>
      </c>
      <c r="K118" s="47" t="s">
        <v>739</v>
      </c>
      <c r="L118" s="9" t="str">
        <f t="shared" si="19"/>
        <v>N/A</v>
      </c>
    </row>
    <row r="119" spans="1:12" ht="25.5" x14ac:dyDescent="0.2">
      <c r="A119" s="2" t="s">
        <v>527</v>
      </c>
      <c r="B119" s="37" t="s">
        <v>213</v>
      </c>
      <c r="C119" s="49" t="s">
        <v>213</v>
      </c>
      <c r="D119" s="46" t="str">
        <f t="shared" si="23"/>
        <v>N/A</v>
      </c>
      <c r="E119" s="38">
        <v>0</v>
      </c>
      <c r="F119" s="46" t="str">
        <f t="shared" si="24"/>
        <v>N/A</v>
      </c>
      <c r="G119" s="38">
        <v>0</v>
      </c>
      <c r="H119" s="46" t="str">
        <f t="shared" si="25"/>
        <v>N/A</v>
      </c>
      <c r="I119" s="12" t="s">
        <v>213</v>
      </c>
      <c r="J119" s="12" t="s">
        <v>1747</v>
      </c>
      <c r="K119" s="47" t="s">
        <v>739</v>
      </c>
      <c r="L119" s="9" t="str">
        <f t="shared" si="19"/>
        <v>N/A</v>
      </c>
    </row>
    <row r="120" spans="1:12" ht="25.5" x14ac:dyDescent="0.2">
      <c r="A120" s="2" t="s">
        <v>1204</v>
      </c>
      <c r="B120" s="37" t="s">
        <v>213</v>
      </c>
      <c r="C120" s="49" t="s">
        <v>213</v>
      </c>
      <c r="D120" s="46" t="str">
        <f t="shared" si="23"/>
        <v>N/A</v>
      </c>
      <c r="E120" s="49" t="s">
        <v>1747</v>
      </c>
      <c r="F120" s="46" t="str">
        <f t="shared" si="24"/>
        <v>N/A</v>
      </c>
      <c r="G120" s="49" t="s">
        <v>1747</v>
      </c>
      <c r="H120" s="46" t="str">
        <f t="shared" si="25"/>
        <v>N/A</v>
      </c>
      <c r="I120" s="12" t="s">
        <v>213</v>
      </c>
      <c r="J120" s="12" t="s">
        <v>1747</v>
      </c>
      <c r="K120" s="47" t="s">
        <v>739</v>
      </c>
      <c r="L120" s="9" t="str">
        <f t="shared" si="19"/>
        <v>N/A</v>
      </c>
    </row>
    <row r="121" spans="1:12" ht="25.5" x14ac:dyDescent="0.2">
      <c r="A121" s="2" t="s">
        <v>1205</v>
      </c>
      <c r="B121" s="37" t="s">
        <v>213</v>
      </c>
      <c r="C121" s="49" t="s">
        <v>213</v>
      </c>
      <c r="D121" s="46" t="str">
        <f t="shared" si="23"/>
        <v>N/A</v>
      </c>
      <c r="E121" s="49">
        <v>725873</v>
      </c>
      <c r="F121" s="46" t="str">
        <f t="shared" si="24"/>
        <v>N/A</v>
      </c>
      <c r="G121" s="49">
        <v>304789</v>
      </c>
      <c r="H121" s="46" t="str">
        <f t="shared" si="25"/>
        <v>N/A</v>
      </c>
      <c r="I121" s="12" t="s">
        <v>213</v>
      </c>
      <c r="J121" s="12">
        <v>-58</v>
      </c>
      <c r="K121" s="47" t="s">
        <v>739</v>
      </c>
      <c r="L121" s="9" t="str">
        <f t="shared" si="19"/>
        <v>No</v>
      </c>
    </row>
    <row r="122" spans="1:12" x14ac:dyDescent="0.2">
      <c r="A122" s="2" t="s">
        <v>528</v>
      </c>
      <c r="B122" s="37" t="s">
        <v>213</v>
      </c>
      <c r="C122" s="49" t="s">
        <v>213</v>
      </c>
      <c r="D122" s="46" t="str">
        <f t="shared" si="23"/>
        <v>N/A</v>
      </c>
      <c r="E122" s="38">
        <v>105</v>
      </c>
      <c r="F122" s="46" t="str">
        <f t="shared" si="24"/>
        <v>N/A</v>
      </c>
      <c r="G122" s="38">
        <v>65</v>
      </c>
      <c r="H122" s="46" t="str">
        <f t="shared" si="25"/>
        <v>N/A</v>
      </c>
      <c r="I122" s="12" t="s">
        <v>213</v>
      </c>
      <c r="J122" s="12">
        <v>-38.1</v>
      </c>
      <c r="K122" s="47" t="s">
        <v>739</v>
      </c>
      <c r="L122" s="9" t="str">
        <f t="shared" si="19"/>
        <v>No</v>
      </c>
    </row>
    <row r="123" spans="1:12" ht="25.5" x14ac:dyDescent="0.2">
      <c r="A123" s="2" t="s">
        <v>1206</v>
      </c>
      <c r="B123" s="37" t="s">
        <v>213</v>
      </c>
      <c r="C123" s="49" t="s">
        <v>213</v>
      </c>
      <c r="D123" s="46" t="str">
        <f t="shared" si="23"/>
        <v>N/A</v>
      </c>
      <c r="E123" s="49">
        <v>6913.0761904999999</v>
      </c>
      <c r="F123" s="46" t="str">
        <f t="shared" si="24"/>
        <v>N/A</v>
      </c>
      <c r="G123" s="49">
        <v>4689.0615385000001</v>
      </c>
      <c r="H123" s="46" t="str">
        <f t="shared" si="25"/>
        <v>N/A</v>
      </c>
      <c r="I123" s="12" t="s">
        <v>213</v>
      </c>
      <c r="J123" s="12">
        <v>-32.200000000000003</v>
      </c>
      <c r="K123" s="47" t="s">
        <v>739</v>
      </c>
      <c r="L123" s="9" t="str">
        <f t="shared" si="19"/>
        <v>No</v>
      </c>
    </row>
    <row r="124" spans="1:12" ht="25.5" x14ac:dyDescent="0.2">
      <c r="A124" s="2" t="s">
        <v>1207</v>
      </c>
      <c r="B124" s="37" t="s">
        <v>213</v>
      </c>
      <c r="C124" s="49" t="s">
        <v>213</v>
      </c>
      <c r="D124" s="46" t="str">
        <f t="shared" si="23"/>
        <v>N/A</v>
      </c>
      <c r="E124" s="49">
        <v>15325</v>
      </c>
      <c r="F124" s="46" t="str">
        <f t="shared" si="24"/>
        <v>N/A</v>
      </c>
      <c r="G124" s="49">
        <v>5943</v>
      </c>
      <c r="H124" s="46" t="str">
        <f t="shared" si="25"/>
        <v>N/A</v>
      </c>
      <c r="I124" s="12" t="s">
        <v>213</v>
      </c>
      <c r="J124" s="12">
        <v>-61.2</v>
      </c>
      <c r="K124" s="47" t="s">
        <v>739</v>
      </c>
      <c r="L124" s="9" t="str">
        <f t="shared" si="19"/>
        <v>No</v>
      </c>
    </row>
    <row r="125" spans="1:12" ht="25.5" x14ac:dyDescent="0.2">
      <c r="A125" s="2" t="s">
        <v>529</v>
      </c>
      <c r="B125" s="37" t="s">
        <v>213</v>
      </c>
      <c r="C125" s="49" t="s">
        <v>213</v>
      </c>
      <c r="D125" s="46" t="str">
        <f t="shared" si="23"/>
        <v>N/A</v>
      </c>
      <c r="E125" s="38">
        <v>11</v>
      </c>
      <c r="F125" s="46" t="str">
        <f t="shared" si="24"/>
        <v>N/A</v>
      </c>
      <c r="G125" s="38">
        <v>11</v>
      </c>
      <c r="H125" s="46" t="str">
        <f t="shared" si="25"/>
        <v>N/A</v>
      </c>
      <c r="I125" s="12" t="s">
        <v>213</v>
      </c>
      <c r="J125" s="12">
        <v>0</v>
      </c>
      <c r="K125" s="47" t="s">
        <v>739</v>
      </c>
      <c r="L125" s="9" t="str">
        <f t="shared" si="19"/>
        <v>Yes</v>
      </c>
    </row>
    <row r="126" spans="1:12" ht="25.5" x14ac:dyDescent="0.2">
      <c r="A126" s="2" t="s">
        <v>1208</v>
      </c>
      <c r="B126" s="37" t="s">
        <v>213</v>
      </c>
      <c r="C126" s="49" t="s">
        <v>213</v>
      </c>
      <c r="D126" s="46" t="str">
        <f t="shared" si="23"/>
        <v>N/A</v>
      </c>
      <c r="E126" s="49">
        <v>3831.25</v>
      </c>
      <c r="F126" s="46" t="str">
        <f t="shared" si="24"/>
        <v>N/A</v>
      </c>
      <c r="G126" s="49">
        <v>1485.75</v>
      </c>
      <c r="H126" s="46" t="str">
        <f t="shared" si="25"/>
        <v>N/A</v>
      </c>
      <c r="I126" s="12" t="s">
        <v>213</v>
      </c>
      <c r="J126" s="12">
        <v>-61.2</v>
      </c>
      <c r="K126" s="47" t="s">
        <v>739</v>
      </c>
      <c r="L126" s="9" t="str">
        <f t="shared" si="19"/>
        <v>No</v>
      </c>
    </row>
    <row r="127" spans="1:12" ht="25.5" x14ac:dyDescent="0.2">
      <c r="A127" s="2" t="s">
        <v>1209</v>
      </c>
      <c r="B127" s="37" t="s">
        <v>213</v>
      </c>
      <c r="C127" s="49" t="s">
        <v>213</v>
      </c>
      <c r="D127" s="46" t="str">
        <f t="shared" si="23"/>
        <v>N/A</v>
      </c>
      <c r="E127" s="49">
        <v>82267</v>
      </c>
      <c r="F127" s="46" t="str">
        <f t="shared" si="24"/>
        <v>N/A</v>
      </c>
      <c r="G127" s="49">
        <v>86822</v>
      </c>
      <c r="H127" s="46" t="str">
        <f t="shared" si="25"/>
        <v>N/A</v>
      </c>
      <c r="I127" s="12" t="s">
        <v>213</v>
      </c>
      <c r="J127" s="12">
        <v>5.5369999999999999</v>
      </c>
      <c r="K127" s="47" t="s">
        <v>739</v>
      </c>
      <c r="L127" s="9" t="str">
        <f t="shared" si="19"/>
        <v>Yes</v>
      </c>
    </row>
    <row r="128" spans="1:12" x14ac:dyDescent="0.2">
      <c r="A128" s="2" t="s">
        <v>530</v>
      </c>
      <c r="B128" s="37" t="s">
        <v>213</v>
      </c>
      <c r="C128" s="49" t="s">
        <v>213</v>
      </c>
      <c r="D128" s="46" t="str">
        <f t="shared" si="23"/>
        <v>N/A</v>
      </c>
      <c r="E128" s="38">
        <v>74</v>
      </c>
      <c r="F128" s="46" t="str">
        <f t="shared" si="24"/>
        <v>N/A</v>
      </c>
      <c r="G128" s="38">
        <v>68</v>
      </c>
      <c r="H128" s="46" t="str">
        <f t="shared" si="25"/>
        <v>N/A</v>
      </c>
      <c r="I128" s="12" t="s">
        <v>213</v>
      </c>
      <c r="J128" s="12">
        <v>-8.11</v>
      </c>
      <c r="K128" s="47" t="s">
        <v>739</v>
      </c>
      <c r="L128" s="9" t="str">
        <f t="shared" si="19"/>
        <v>Yes</v>
      </c>
    </row>
    <row r="129" spans="1:12" ht="25.5" x14ac:dyDescent="0.2">
      <c r="A129" s="2" t="s">
        <v>1210</v>
      </c>
      <c r="B129" s="37" t="s">
        <v>213</v>
      </c>
      <c r="C129" s="49" t="s">
        <v>213</v>
      </c>
      <c r="D129" s="46" t="str">
        <f t="shared" si="23"/>
        <v>N/A</v>
      </c>
      <c r="E129" s="49">
        <v>1111.7162162</v>
      </c>
      <c r="F129" s="46" t="str">
        <f t="shared" si="24"/>
        <v>N/A</v>
      </c>
      <c r="G129" s="49">
        <v>1276.7941175999999</v>
      </c>
      <c r="H129" s="46" t="str">
        <f t="shared" si="25"/>
        <v>N/A</v>
      </c>
      <c r="I129" s="12" t="s">
        <v>213</v>
      </c>
      <c r="J129" s="12">
        <v>14.85</v>
      </c>
      <c r="K129" s="47" t="s">
        <v>739</v>
      </c>
      <c r="L129" s="9" t="str">
        <f t="shared" si="19"/>
        <v>Yes</v>
      </c>
    </row>
    <row r="130" spans="1:12" ht="25.5" x14ac:dyDescent="0.2">
      <c r="A130" s="2" t="s">
        <v>1211</v>
      </c>
      <c r="B130" s="37" t="s">
        <v>213</v>
      </c>
      <c r="C130" s="49" t="s">
        <v>213</v>
      </c>
      <c r="D130" s="46" t="str">
        <f t="shared" si="23"/>
        <v>N/A</v>
      </c>
      <c r="E130" s="49">
        <v>0</v>
      </c>
      <c r="F130" s="46" t="str">
        <f t="shared" si="24"/>
        <v>N/A</v>
      </c>
      <c r="G130" s="49">
        <v>0</v>
      </c>
      <c r="H130" s="46" t="str">
        <f t="shared" si="25"/>
        <v>N/A</v>
      </c>
      <c r="I130" s="12" t="s">
        <v>213</v>
      </c>
      <c r="J130" s="12" t="s">
        <v>1747</v>
      </c>
      <c r="K130" s="47" t="s">
        <v>739</v>
      </c>
      <c r="L130" s="9" t="str">
        <f t="shared" si="19"/>
        <v>N/A</v>
      </c>
    </row>
    <row r="131" spans="1:12" ht="25.5" x14ac:dyDescent="0.2">
      <c r="A131" s="2" t="s">
        <v>531</v>
      </c>
      <c r="B131" s="37" t="s">
        <v>213</v>
      </c>
      <c r="C131" s="49" t="s">
        <v>213</v>
      </c>
      <c r="D131" s="46" t="str">
        <f t="shared" si="23"/>
        <v>N/A</v>
      </c>
      <c r="E131" s="38">
        <v>0</v>
      </c>
      <c r="F131" s="46" t="str">
        <f t="shared" si="24"/>
        <v>N/A</v>
      </c>
      <c r="G131" s="38">
        <v>0</v>
      </c>
      <c r="H131" s="46" t="str">
        <f t="shared" si="25"/>
        <v>N/A</v>
      </c>
      <c r="I131" s="12" t="s">
        <v>213</v>
      </c>
      <c r="J131" s="12" t="s">
        <v>1747</v>
      </c>
      <c r="K131" s="47" t="s">
        <v>739</v>
      </c>
      <c r="L131" s="9" t="str">
        <f t="shared" si="19"/>
        <v>N/A</v>
      </c>
    </row>
    <row r="132" spans="1:12" ht="25.5" x14ac:dyDescent="0.2">
      <c r="A132" s="2" t="s">
        <v>1212</v>
      </c>
      <c r="B132" s="37" t="s">
        <v>213</v>
      </c>
      <c r="C132" s="49" t="s">
        <v>213</v>
      </c>
      <c r="D132" s="46" t="str">
        <f t="shared" si="23"/>
        <v>N/A</v>
      </c>
      <c r="E132" s="49" t="s">
        <v>1747</v>
      </c>
      <c r="F132" s="46" t="str">
        <f t="shared" si="24"/>
        <v>N/A</v>
      </c>
      <c r="G132" s="49" t="s">
        <v>1747</v>
      </c>
      <c r="H132" s="46" t="str">
        <f t="shared" si="25"/>
        <v>N/A</v>
      </c>
      <c r="I132" s="12" t="s">
        <v>213</v>
      </c>
      <c r="J132" s="12" t="s">
        <v>1747</v>
      </c>
      <c r="K132" s="47" t="s">
        <v>739</v>
      </c>
      <c r="L132" s="9" t="str">
        <f t="shared" si="19"/>
        <v>N/A</v>
      </c>
    </row>
    <row r="133" spans="1:12" ht="25.5" x14ac:dyDescent="0.2">
      <c r="A133" s="2" t="s">
        <v>1213</v>
      </c>
      <c r="B133" s="37" t="s">
        <v>213</v>
      </c>
      <c r="C133" s="49" t="s">
        <v>213</v>
      </c>
      <c r="D133" s="46" t="str">
        <f t="shared" si="23"/>
        <v>N/A</v>
      </c>
      <c r="E133" s="49">
        <v>0</v>
      </c>
      <c r="F133" s="46" t="str">
        <f t="shared" si="24"/>
        <v>N/A</v>
      </c>
      <c r="G133" s="49">
        <v>0</v>
      </c>
      <c r="H133" s="46" t="str">
        <f t="shared" si="25"/>
        <v>N/A</v>
      </c>
      <c r="I133" s="12" t="s">
        <v>213</v>
      </c>
      <c r="J133" s="12" t="s">
        <v>1747</v>
      </c>
      <c r="K133" s="47" t="s">
        <v>739</v>
      </c>
      <c r="L133" s="9" t="str">
        <f t="shared" si="19"/>
        <v>N/A</v>
      </c>
    </row>
    <row r="134" spans="1:12" x14ac:dyDescent="0.2">
      <c r="A134" s="2" t="s">
        <v>532</v>
      </c>
      <c r="B134" s="37" t="s">
        <v>213</v>
      </c>
      <c r="C134" s="49" t="s">
        <v>213</v>
      </c>
      <c r="D134" s="46" t="str">
        <f t="shared" si="23"/>
        <v>N/A</v>
      </c>
      <c r="E134" s="38">
        <v>0</v>
      </c>
      <c r="F134" s="46" t="str">
        <f t="shared" si="24"/>
        <v>N/A</v>
      </c>
      <c r="G134" s="38">
        <v>0</v>
      </c>
      <c r="H134" s="46" t="str">
        <f t="shared" si="25"/>
        <v>N/A</v>
      </c>
      <c r="I134" s="12" t="s">
        <v>213</v>
      </c>
      <c r="J134" s="12" t="s">
        <v>1747</v>
      </c>
      <c r="K134" s="47" t="s">
        <v>739</v>
      </c>
      <c r="L134" s="9" t="str">
        <f t="shared" si="19"/>
        <v>N/A</v>
      </c>
    </row>
    <row r="135" spans="1:12" ht="25.5" x14ac:dyDescent="0.2">
      <c r="A135" s="2" t="s">
        <v>1214</v>
      </c>
      <c r="B135" s="37" t="s">
        <v>213</v>
      </c>
      <c r="C135" s="49" t="s">
        <v>213</v>
      </c>
      <c r="D135" s="46" t="str">
        <f t="shared" si="23"/>
        <v>N/A</v>
      </c>
      <c r="E135" s="49" t="s">
        <v>1747</v>
      </c>
      <c r="F135" s="46" t="str">
        <f t="shared" si="24"/>
        <v>N/A</v>
      </c>
      <c r="G135" s="49" t="s">
        <v>1747</v>
      </c>
      <c r="H135" s="46" t="str">
        <f t="shared" si="25"/>
        <v>N/A</v>
      </c>
      <c r="I135" s="12" t="s">
        <v>213</v>
      </c>
      <c r="J135" s="12" t="s">
        <v>1747</v>
      </c>
      <c r="K135" s="47" t="s">
        <v>739</v>
      </c>
      <c r="L135" s="9" t="str">
        <f t="shared" si="19"/>
        <v>N/A</v>
      </c>
    </row>
    <row r="136" spans="1:12" x14ac:dyDescent="0.2">
      <c r="A136" s="2" t="s">
        <v>1215</v>
      </c>
      <c r="B136" s="37" t="s">
        <v>213</v>
      </c>
      <c r="C136" s="49" t="s">
        <v>213</v>
      </c>
      <c r="D136" s="46" t="str">
        <f t="shared" si="23"/>
        <v>N/A</v>
      </c>
      <c r="E136" s="49">
        <v>0</v>
      </c>
      <c r="F136" s="46" t="str">
        <f t="shared" si="24"/>
        <v>N/A</v>
      </c>
      <c r="G136" s="49">
        <v>0</v>
      </c>
      <c r="H136" s="46" t="str">
        <f t="shared" si="25"/>
        <v>N/A</v>
      </c>
      <c r="I136" s="12" t="s">
        <v>213</v>
      </c>
      <c r="J136" s="12" t="s">
        <v>1747</v>
      </c>
      <c r="K136" s="47" t="s">
        <v>739</v>
      </c>
      <c r="L136" s="9" t="str">
        <f t="shared" si="19"/>
        <v>N/A</v>
      </c>
    </row>
    <row r="137" spans="1:12" x14ac:dyDescent="0.2">
      <c r="A137" s="2" t="s">
        <v>533</v>
      </c>
      <c r="B137" s="37" t="s">
        <v>213</v>
      </c>
      <c r="C137" s="49" t="s">
        <v>213</v>
      </c>
      <c r="D137" s="46" t="str">
        <f t="shared" si="23"/>
        <v>N/A</v>
      </c>
      <c r="E137" s="38">
        <v>0</v>
      </c>
      <c r="F137" s="46" t="str">
        <f t="shared" si="24"/>
        <v>N/A</v>
      </c>
      <c r="G137" s="38">
        <v>0</v>
      </c>
      <c r="H137" s="46" t="str">
        <f t="shared" si="25"/>
        <v>N/A</v>
      </c>
      <c r="I137" s="12" t="s">
        <v>213</v>
      </c>
      <c r="J137" s="12" t="s">
        <v>1747</v>
      </c>
      <c r="K137" s="47" t="s">
        <v>739</v>
      </c>
      <c r="L137" s="9" t="str">
        <f t="shared" si="19"/>
        <v>N/A</v>
      </c>
    </row>
    <row r="138" spans="1:12" x14ac:dyDescent="0.2">
      <c r="A138" s="2" t="s">
        <v>1216</v>
      </c>
      <c r="B138" s="37" t="s">
        <v>213</v>
      </c>
      <c r="C138" s="49" t="s">
        <v>213</v>
      </c>
      <c r="D138" s="46" t="str">
        <f t="shared" si="23"/>
        <v>N/A</v>
      </c>
      <c r="E138" s="49" t="s">
        <v>1747</v>
      </c>
      <c r="F138" s="46" t="str">
        <f t="shared" si="24"/>
        <v>N/A</v>
      </c>
      <c r="G138" s="49" t="s">
        <v>1747</v>
      </c>
      <c r="H138" s="46" t="str">
        <f t="shared" si="25"/>
        <v>N/A</v>
      </c>
      <c r="I138" s="12" t="s">
        <v>213</v>
      </c>
      <c r="J138" s="12" t="s">
        <v>1747</v>
      </c>
      <c r="K138" s="47" t="s">
        <v>739</v>
      </c>
      <c r="L138" s="9" t="str">
        <f t="shared" si="19"/>
        <v>N/A</v>
      </c>
    </row>
    <row r="139" spans="1:12" x14ac:dyDescent="0.2">
      <c r="A139" s="60" t="s">
        <v>406</v>
      </c>
      <c r="B139" s="14" t="s">
        <v>213</v>
      </c>
      <c r="C139" s="14">
        <v>1165474245</v>
      </c>
      <c r="D139" s="11" t="str">
        <f t="shared" si="23"/>
        <v>N/A</v>
      </c>
      <c r="E139" s="14">
        <v>1312179083</v>
      </c>
      <c r="F139" s="11" t="str">
        <f t="shared" si="24"/>
        <v>N/A</v>
      </c>
      <c r="G139" s="14">
        <v>1429603805</v>
      </c>
      <c r="H139" s="11" t="str">
        <f t="shared" si="25"/>
        <v>N/A</v>
      </c>
      <c r="I139" s="12">
        <v>12.59</v>
      </c>
      <c r="J139" s="12">
        <v>8.9489999999999998</v>
      </c>
      <c r="K139" s="14" t="s">
        <v>213</v>
      </c>
      <c r="L139" s="9" t="str">
        <f t="shared" ref="L139:L158" si="26">IF(J139="Div by 0", "N/A", IF(K139="N/A","N/A", IF(J139&gt;VALUE(MID(K139,1,2)), "No", IF(J139&lt;-1*VALUE(MID(K139,1,2)), "No", "Yes"))))</f>
        <v>N/A</v>
      </c>
    </row>
    <row r="140" spans="1:12" x14ac:dyDescent="0.2">
      <c r="A140" s="60" t="s">
        <v>1217</v>
      </c>
      <c r="B140" s="14" t="s">
        <v>213</v>
      </c>
      <c r="C140" s="14">
        <v>4306.0294796999997</v>
      </c>
      <c r="D140" s="11" t="str">
        <f t="shared" si="23"/>
        <v>N/A</v>
      </c>
      <c r="E140" s="14">
        <v>4500.4221416999999</v>
      </c>
      <c r="F140" s="11" t="str">
        <f t="shared" si="24"/>
        <v>N/A</v>
      </c>
      <c r="G140" s="14">
        <v>4593.9606577000004</v>
      </c>
      <c r="H140" s="11" t="str">
        <f t="shared" si="25"/>
        <v>N/A</v>
      </c>
      <c r="I140" s="12">
        <v>4.5140000000000002</v>
      </c>
      <c r="J140" s="12">
        <v>2.0779999999999998</v>
      </c>
      <c r="K140" s="14" t="s">
        <v>213</v>
      </c>
      <c r="L140" s="9" t="str">
        <f t="shared" si="26"/>
        <v>N/A</v>
      </c>
    </row>
    <row r="141" spans="1:12" x14ac:dyDescent="0.2">
      <c r="A141" s="60" t="s">
        <v>407</v>
      </c>
      <c r="B141" s="14" t="s">
        <v>213</v>
      </c>
      <c r="C141" s="14">
        <v>599243</v>
      </c>
      <c r="D141" s="11" t="str">
        <f t="shared" si="23"/>
        <v>N/A</v>
      </c>
      <c r="E141" s="14">
        <v>443310</v>
      </c>
      <c r="F141" s="11" t="str">
        <f t="shared" si="24"/>
        <v>N/A</v>
      </c>
      <c r="G141" s="14">
        <v>505947</v>
      </c>
      <c r="H141" s="11" t="str">
        <f t="shared" si="25"/>
        <v>N/A</v>
      </c>
      <c r="I141" s="12">
        <v>-26</v>
      </c>
      <c r="J141" s="12">
        <v>14.13</v>
      </c>
      <c r="K141" s="14" t="s">
        <v>213</v>
      </c>
      <c r="L141" s="9" t="str">
        <f t="shared" si="26"/>
        <v>N/A</v>
      </c>
    </row>
    <row r="142" spans="1:12" x14ac:dyDescent="0.2">
      <c r="A142" s="60" t="s">
        <v>1218</v>
      </c>
      <c r="B142" s="14" t="s">
        <v>213</v>
      </c>
      <c r="C142" s="14">
        <v>5707.0761904999999</v>
      </c>
      <c r="D142" s="11" t="str">
        <f t="shared" si="23"/>
        <v>N/A</v>
      </c>
      <c r="E142" s="14">
        <v>4182.1698113000002</v>
      </c>
      <c r="F142" s="11" t="str">
        <f t="shared" si="24"/>
        <v>N/A</v>
      </c>
      <c r="G142" s="14">
        <v>4477.4070795999996</v>
      </c>
      <c r="H142" s="11" t="str">
        <f t="shared" si="25"/>
        <v>N/A</v>
      </c>
      <c r="I142" s="12">
        <v>-26.7</v>
      </c>
      <c r="J142" s="12">
        <v>7.0590000000000002</v>
      </c>
      <c r="K142" s="14" t="s">
        <v>213</v>
      </c>
      <c r="L142" s="9" t="str">
        <f t="shared" si="26"/>
        <v>N/A</v>
      </c>
    </row>
    <row r="143" spans="1:12" x14ac:dyDescent="0.2">
      <c r="A143" s="60" t="s">
        <v>408</v>
      </c>
      <c r="B143" s="14" t="s">
        <v>213</v>
      </c>
      <c r="C143" s="14">
        <v>111494</v>
      </c>
      <c r="D143" s="11" t="str">
        <f t="shared" si="23"/>
        <v>N/A</v>
      </c>
      <c r="E143" s="14">
        <v>114494</v>
      </c>
      <c r="F143" s="11" t="str">
        <f t="shared" si="24"/>
        <v>N/A</v>
      </c>
      <c r="G143" s="14">
        <v>99505</v>
      </c>
      <c r="H143" s="11" t="str">
        <f t="shared" si="25"/>
        <v>N/A</v>
      </c>
      <c r="I143" s="12">
        <v>2.6909999999999998</v>
      </c>
      <c r="J143" s="12">
        <v>-13.1</v>
      </c>
      <c r="K143" s="14" t="s">
        <v>213</v>
      </c>
      <c r="L143" s="9" t="str">
        <f t="shared" si="26"/>
        <v>N/A</v>
      </c>
    </row>
    <row r="144" spans="1:12" ht="25.5" x14ac:dyDescent="0.2">
      <c r="A144" s="60" t="s">
        <v>1219</v>
      </c>
      <c r="B144" s="14" t="s">
        <v>213</v>
      </c>
      <c r="C144" s="14">
        <v>38.248370497000003</v>
      </c>
      <c r="D144" s="11" t="str">
        <f t="shared" si="23"/>
        <v>N/A</v>
      </c>
      <c r="E144" s="14">
        <v>33.704445098999997</v>
      </c>
      <c r="F144" s="11" t="str">
        <f t="shared" si="24"/>
        <v>N/A</v>
      </c>
      <c r="G144" s="14">
        <v>25.711886305</v>
      </c>
      <c r="H144" s="11" t="str">
        <f t="shared" si="25"/>
        <v>N/A</v>
      </c>
      <c r="I144" s="12">
        <v>-11.9</v>
      </c>
      <c r="J144" s="12">
        <v>-23.7</v>
      </c>
      <c r="K144" s="14" t="s">
        <v>213</v>
      </c>
      <c r="L144" s="9" t="str">
        <f t="shared" si="26"/>
        <v>N/A</v>
      </c>
    </row>
    <row r="145" spans="1:13" x14ac:dyDescent="0.2">
      <c r="A145" s="60" t="s">
        <v>409</v>
      </c>
      <c r="B145" s="14" t="s">
        <v>213</v>
      </c>
      <c r="C145" s="14">
        <v>0</v>
      </c>
      <c r="D145" s="11" t="str">
        <f t="shared" si="23"/>
        <v>N/A</v>
      </c>
      <c r="E145" s="14">
        <v>0</v>
      </c>
      <c r="F145" s="11" t="str">
        <f t="shared" si="24"/>
        <v>N/A</v>
      </c>
      <c r="G145" s="14">
        <v>0</v>
      </c>
      <c r="H145" s="11" t="str">
        <f t="shared" si="25"/>
        <v>N/A</v>
      </c>
      <c r="I145" s="12" t="s">
        <v>1747</v>
      </c>
      <c r="J145" s="12" t="s">
        <v>1747</v>
      </c>
      <c r="K145" s="14" t="s">
        <v>213</v>
      </c>
      <c r="L145" s="9" t="str">
        <f t="shared" si="26"/>
        <v>N/A</v>
      </c>
    </row>
    <row r="146" spans="1:13" x14ac:dyDescent="0.2">
      <c r="A146" s="60" t="s">
        <v>1220</v>
      </c>
      <c r="B146" s="14" t="s">
        <v>213</v>
      </c>
      <c r="C146" s="14" t="s">
        <v>1747</v>
      </c>
      <c r="D146" s="11" t="str">
        <f t="shared" si="23"/>
        <v>N/A</v>
      </c>
      <c r="E146" s="14" t="s">
        <v>1747</v>
      </c>
      <c r="F146" s="11" t="str">
        <f t="shared" si="24"/>
        <v>N/A</v>
      </c>
      <c r="G146" s="14" t="s">
        <v>1747</v>
      </c>
      <c r="H146" s="11" t="str">
        <f t="shared" si="25"/>
        <v>N/A</v>
      </c>
      <c r="I146" s="12" t="s">
        <v>1747</v>
      </c>
      <c r="J146" s="12" t="s">
        <v>1747</v>
      </c>
      <c r="K146" s="14" t="s">
        <v>213</v>
      </c>
      <c r="L146" s="9" t="str">
        <f t="shared" si="26"/>
        <v>N/A</v>
      </c>
    </row>
    <row r="147" spans="1:13" x14ac:dyDescent="0.2">
      <c r="A147" s="60"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1747</v>
      </c>
      <c r="J147" s="12" t="s">
        <v>1747</v>
      </c>
      <c r="K147" s="14" t="s">
        <v>213</v>
      </c>
      <c r="L147" s="9" t="str">
        <f t="shared" si="26"/>
        <v>N/A</v>
      </c>
    </row>
    <row r="148" spans="1:13" x14ac:dyDescent="0.2">
      <c r="A148" s="60" t="s">
        <v>1221</v>
      </c>
      <c r="B148" s="14" t="s">
        <v>213</v>
      </c>
      <c r="C148" s="14" t="s">
        <v>1747</v>
      </c>
      <c r="D148" s="11" t="str">
        <f t="shared" si="27"/>
        <v>N/A</v>
      </c>
      <c r="E148" s="14" t="s">
        <v>1747</v>
      </c>
      <c r="F148" s="11" t="str">
        <f t="shared" si="28"/>
        <v>N/A</v>
      </c>
      <c r="G148" s="14" t="s">
        <v>1747</v>
      </c>
      <c r="H148" s="11" t="str">
        <f t="shared" si="29"/>
        <v>N/A</v>
      </c>
      <c r="I148" s="12" t="s">
        <v>1747</v>
      </c>
      <c r="J148" s="12" t="s">
        <v>1747</v>
      </c>
      <c r="K148" s="14" t="s">
        <v>213</v>
      </c>
      <c r="L148" s="9" t="str">
        <f t="shared" si="26"/>
        <v>N/A</v>
      </c>
    </row>
    <row r="149" spans="1:13" x14ac:dyDescent="0.2">
      <c r="A149" s="60" t="s">
        <v>411</v>
      </c>
      <c r="B149" s="14" t="s">
        <v>213</v>
      </c>
      <c r="C149" s="14">
        <v>0</v>
      </c>
      <c r="D149" s="11" t="str">
        <f t="shared" si="27"/>
        <v>N/A</v>
      </c>
      <c r="E149" s="14">
        <v>0</v>
      </c>
      <c r="F149" s="11" t="str">
        <f t="shared" si="28"/>
        <v>N/A</v>
      </c>
      <c r="G149" s="14">
        <v>0</v>
      </c>
      <c r="H149" s="11" t="str">
        <f t="shared" si="29"/>
        <v>N/A</v>
      </c>
      <c r="I149" s="12" t="s">
        <v>1747</v>
      </c>
      <c r="J149" s="12" t="s">
        <v>1747</v>
      </c>
      <c r="K149" s="14" t="s">
        <v>213</v>
      </c>
      <c r="L149" s="9" t="str">
        <f t="shared" si="26"/>
        <v>N/A</v>
      </c>
    </row>
    <row r="150" spans="1:13" x14ac:dyDescent="0.2">
      <c r="A150" s="60" t="s">
        <v>1222</v>
      </c>
      <c r="B150" s="14" t="s">
        <v>213</v>
      </c>
      <c r="C150" s="14" t="s">
        <v>1747</v>
      </c>
      <c r="D150" s="11" t="str">
        <f t="shared" si="27"/>
        <v>N/A</v>
      </c>
      <c r="E150" s="14" t="s">
        <v>1747</v>
      </c>
      <c r="F150" s="11" t="str">
        <f t="shared" si="28"/>
        <v>N/A</v>
      </c>
      <c r="G150" s="14" t="s">
        <v>1747</v>
      </c>
      <c r="H150" s="11" t="str">
        <f t="shared" si="29"/>
        <v>N/A</v>
      </c>
      <c r="I150" s="12" t="s">
        <v>1747</v>
      </c>
      <c r="J150" s="12" t="s">
        <v>1747</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1042717</v>
      </c>
      <c r="D153" s="11" t="str">
        <f t="shared" si="27"/>
        <v>N/A</v>
      </c>
      <c r="E153" s="14">
        <v>2364005</v>
      </c>
      <c r="F153" s="11" t="str">
        <f t="shared" si="28"/>
        <v>N/A</v>
      </c>
      <c r="G153" s="14">
        <v>1390686</v>
      </c>
      <c r="H153" s="11" t="str">
        <f t="shared" si="29"/>
        <v>N/A</v>
      </c>
      <c r="I153" s="12">
        <v>126.7</v>
      </c>
      <c r="J153" s="12">
        <v>-41.2</v>
      </c>
      <c r="K153" s="14" t="s">
        <v>213</v>
      </c>
      <c r="L153" s="9" t="str">
        <f t="shared" si="26"/>
        <v>N/A</v>
      </c>
      <c r="M153" s="68"/>
    </row>
    <row r="154" spans="1:13" x14ac:dyDescent="0.2">
      <c r="A154" s="60" t="s">
        <v>1224</v>
      </c>
      <c r="B154" s="14" t="s">
        <v>213</v>
      </c>
      <c r="C154" s="14">
        <v>61336.294117999998</v>
      </c>
      <c r="D154" s="11" t="str">
        <f t="shared" si="27"/>
        <v>N/A</v>
      </c>
      <c r="E154" s="14">
        <v>48245</v>
      </c>
      <c r="F154" s="11" t="str">
        <f t="shared" si="28"/>
        <v>N/A</v>
      </c>
      <c r="G154" s="14">
        <v>20451.264706000002</v>
      </c>
      <c r="H154" s="11" t="str">
        <f t="shared" si="29"/>
        <v>N/A</v>
      </c>
      <c r="I154" s="12">
        <v>-21.3</v>
      </c>
      <c r="J154" s="12">
        <v>-57.6</v>
      </c>
      <c r="K154" s="14" t="s">
        <v>213</v>
      </c>
      <c r="L154" s="9" t="str">
        <f t="shared" si="26"/>
        <v>N/A</v>
      </c>
      <c r="M154" s="69"/>
    </row>
    <row r="155" spans="1:13" x14ac:dyDescent="0.2">
      <c r="A155" s="60"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60"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v>1352.5129247</v>
      </c>
      <c r="D164" s="132" t="str">
        <f t="shared" ref="D164" si="31">IF($B164="N/A","N/A",IF(C164&gt;10,"No",IF(C164&lt;-10,"No","Yes")))</f>
        <v>N/A</v>
      </c>
      <c r="E164" s="131">
        <v>1377.1275469</v>
      </c>
      <c r="F164" s="132" t="str">
        <f t="shared" ref="F164" si="32">IF($B164="N/A","N/A",IF(E164&gt;10,"No",IF(E164&lt;-10,"No","Yes")))</f>
        <v>N/A</v>
      </c>
      <c r="G164" s="131">
        <v>1337.7808972</v>
      </c>
      <c r="H164" s="132" t="str">
        <f t="shared" ref="H164" si="33">IF($B164="N/A","N/A",IF(G164&gt;10,"No",IF(G164&lt;-10,"No","Yes")))</f>
        <v>N/A</v>
      </c>
      <c r="I164" s="133">
        <v>1.82</v>
      </c>
      <c r="J164" s="133">
        <v>-2.86</v>
      </c>
      <c r="K164" s="134" t="s">
        <v>739</v>
      </c>
      <c r="L164" s="135" t="str">
        <f>IF(J164="Div by 0", "N/A", IF(OR(J164="N/A",K164="N/A"),"N/A", IF(J164&gt;VALUE(MID(K164,1,2)), "No", IF(J164&lt;-1*VALUE(MID(K164,1,2)), "No", "Yes"))))</f>
        <v>Yes</v>
      </c>
      <c r="N164" s="69"/>
    </row>
    <row r="165" spans="1:16" x14ac:dyDescent="0.2">
      <c r="A165" s="60" t="s">
        <v>1229</v>
      </c>
      <c r="B165" s="14" t="s">
        <v>213</v>
      </c>
      <c r="C165" s="14">
        <v>1352.2889282000001</v>
      </c>
      <c r="D165" s="11" t="str">
        <f t="shared" ref="D165:D171" si="34">IF($B165="N/A","N/A",IF(C165&gt;10,"No",IF(C165&lt;-10,"No","Yes")))</f>
        <v>N/A</v>
      </c>
      <c r="E165" s="14">
        <v>1381.6735051000001</v>
      </c>
      <c r="F165" s="11" t="str">
        <f t="shared" ref="F165:F171" si="35">IF($B165="N/A","N/A",IF(E165&gt;10,"No",IF(E165&lt;-10,"No","Yes")))</f>
        <v>N/A</v>
      </c>
      <c r="G165" s="14">
        <v>1341.4895951999999</v>
      </c>
      <c r="H165" s="11" t="str">
        <f t="shared" ref="H165:H171" si="36">IF($B165="N/A","N/A",IF(G165&gt;10,"No",IF(G165&lt;-10,"No","Yes")))</f>
        <v>N/A</v>
      </c>
      <c r="I165" s="12">
        <v>2.173</v>
      </c>
      <c r="J165" s="12">
        <v>-2.91</v>
      </c>
      <c r="K165" s="47" t="s">
        <v>739</v>
      </c>
      <c r="L165" s="9" t="str">
        <f>IF(J165="Div by 0", "N/A", IF(OR(J165="N/A",K165="N/A"),"N/A", IF(J165&gt;VALUE(MID(K165,1,2)), "No", IF(J165&lt;-1*VALUE(MID(K165,1,2)), "No", "Yes"))))</f>
        <v>Yes</v>
      </c>
      <c r="N165" s="69"/>
    </row>
    <row r="166" spans="1:16" x14ac:dyDescent="0.2">
      <c r="A166" s="60" t="s">
        <v>1230</v>
      </c>
      <c r="B166" s="14" t="s">
        <v>213</v>
      </c>
      <c r="C166" s="14">
        <v>1358.0264505</v>
      </c>
      <c r="D166" s="11" t="str">
        <f t="shared" si="34"/>
        <v>N/A</v>
      </c>
      <c r="E166" s="14">
        <v>1285.9472972999999</v>
      </c>
      <c r="F166" s="11" t="str">
        <f t="shared" si="35"/>
        <v>N/A</v>
      </c>
      <c r="G166" s="14">
        <v>1261.5940469</v>
      </c>
      <c r="H166" s="11" t="str">
        <f t="shared" si="36"/>
        <v>N/A</v>
      </c>
      <c r="I166" s="12">
        <v>-5.31</v>
      </c>
      <c r="J166" s="12">
        <v>-1.89</v>
      </c>
      <c r="K166" s="47" t="s">
        <v>739</v>
      </c>
      <c r="L166" s="9" t="str">
        <f t="shared" ref="L166" si="37">IF(J166="Div by 0", "N/A", IF(OR(J166="N/A",K166="N/A"),"N/A", IF(J166&gt;VALUE(MID(K166,1,2)), "No", IF(J166&lt;-1*VALUE(MID(K166,1,2)), "No", "Yes"))))</f>
        <v>Yes</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270662</v>
      </c>
      <c r="D6" s="11" t="str">
        <f t="shared" ref="D6:D11" si="0">IF($B6="N/A","N/A",IF(C6&gt;10,"No",IF(C6&lt;-10,"No","Yes")))</f>
        <v>N/A</v>
      </c>
      <c r="E6" s="1">
        <v>291579</v>
      </c>
      <c r="F6" s="11" t="str">
        <f t="shared" ref="F6:F11" si="1">IF($B6="N/A","N/A",IF(E6&gt;10,"No",IF(E6&lt;-10,"No","Yes")))</f>
        <v>N/A</v>
      </c>
      <c r="G6" s="1">
        <v>311218</v>
      </c>
      <c r="H6" s="11" t="str">
        <f t="shared" ref="H6:H11" si="2">IF($B6="N/A","N/A",IF(G6&gt;10,"No",IF(G6&lt;-10,"No","Yes")))</f>
        <v>N/A</v>
      </c>
      <c r="I6" s="12">
        <v>7.7279999999999998</v>
      </c>
      <c r="J6" s="12">
        <v>6.7350000000000003</v>
      </c>
      <c r="K6" s="1" t="s">
        <v>739</v>
      </c>
      <c r="L6" s="9" t="str">
        <f t="shared" ref="L6:L14" si="3">IF(J6="Div by 0", "N/A", IF(K6="N/A","N/A", IF(J6&gt;VALUE(MID(K6,1,2)), "No", IF(J6&lt;-1*VALUE(MID(K6,1,2)), "No", "Yes"))))</f>
        <v>Yes</v>
      </c>
    </row>
    <row r="7" spans="1:12" x14ac:dyDescent="0.2">
      <c r="A7" s="18" t="s">
        <v>100</v>
      </c>
      <c r="B7" s="50" t="s">
        <v>213</v>
      </c>
      <c r="C7" s="1">
        <v>21901</v>
      </c>
      <c r="D7" s="11" t="str">
        <f t="shared" si="0"/>
        <v>N/A</v>
      </c>
      <c r="E7" s="1">
        <v>22030</v>
      </c>
      <c r="F7" s="11" t="str">
        <f t="shared" si="1"/>
        <v>N/A</v>
      </c>
      <c r="G7" s="1">
        <v>22902</v>
      </c>
      <c r="H7" s="11" t="str">
        <f t="shared" si="2"/>
        <v>N/A</v>
      </c>
      <c r="I7" s="12">
        <v>0.58899999999999997</v>
      </c>
      <c r="J7" s="12">
        <v>3.9580000000000002</v>
      </c>
      <c r="K7" s="50" t="s">
        <v>739</v>
      </c>
      <c r="L7" s="9" t="str">
        <f t="shared" si="3"/>
        <v>Yes</v>
      </c>
    </row>
    <row r="8" spans="1:12" x14ac:dyDescent="0.2">
      <c r="A8" s="18" t="s">
        <v>101</v>
      </c>
      <c r="B8" s="50" t="s">
        <v>213</v>
      </c>
      <c r="C8" s="1">
        <v>26015</v>
      </c>
      <c r="D8" s="11" t="str">
        <f t="shared" si="0"/>
        <v>N/A</v>
      </c>
      <c r="E8" s="1">
        <v>26889</v>
      </c>
      <c r="F8" s="11" t="str">
        <f t="shared" si="1"/>
        <v>N/A</v>
      </c>
      <c r="G8" s="1">
        <v>27954</v>
      </c>
      <c r="H8" s="11" t="str">
        <f t="shared" si="2"/>
        <v>N/A</v>
      </c>
      <c r="I8" s="12">
        <v>3.36</v>
      </c>
      <c r="J8" s="12">
        <v>3.9609999999999999</v>
      </c>
      <c r="K8" s="50" t="s">
        <v>739</v>
      </c>
      <c r="L8" s="9" t="str">
        <f t="shared" si="3"/>
        <v>Yes</v>
      </c>
    </row>
    <row r="9" spans="1:12" x14ac:dyDescent="0.2">
      <c r="A9" s="18" t="s">
        <v>104</v>
      </c>
      <c r="B9" s="50" t="s">
        <v>213</v>
      </c>
      <c r="C9" s="1">
        <v>125206</v>
      </c>
      <c r="D9" s="11" t="str">
        <f t="shared" si="0"/>
        <v>N/A</v>
      </c>
      <c r="E9" s="1">
        <v>138061</v>
      </c>
      <c r="F9" s="11" t="str">
        <f t="shared" si="1"/>
        <v>N/A</v>
      </c>
      <c r="G9" s="1">
        <v>146934</v>
      </c>
      <c r="H9" s="11" t="str">
        <f t="shared" si="2"/>
        <v>N/A</v>
      </c>
      <c r="I9" s="12">
        <v>10.27</v>
      </c>
      <c r="J9" s="12">
        <v>6.4269999999999996</v>
      </c>
      <c r="K9" s="50" t="s">
        <v>739</v>
      </c>
      <c r="L9" s="9" t="str">
        <f t="shared" si="3"/>
        <v>Yes</v>
      </c>
    </row>
    <row r="10" spans="1:12" x14ac:dyDescent="0.2">
      <c r="A10" s="18" t="s">
        <v>105</v>
      </c>
      <c r="B10" s="50" t="s">
        <v>213</v>
      </c>
      <c r="C10" s="1">
        <v>97540</v>
      </c>
      <c r="D10" s="11" t="str">
        <f t="shared" si="0"/>
        <v>N/A</v>
      </c>
      <c r="E10" s="1">
        <v>104599</v>
      </c>
      <c r="F10" s="11" t="str">
        <f t="shared" si="1"/>
        <v>N/A</v>
      </c>
      <c r="G10" s="1">
        <v>113428</v>
      </c>
      <c r="H10" s="11" t="str">
        <f t="shared" si="2"/>
        <v>N/A</v>
      </c>
      <c r="I10" s="12">
        <v>7.2370000000000001</v>
      </c>
      <c r="J10" s="12">
        <v>8.4410000000000007</v>
      </c>
      <c r="K10" s="50" t="s">
        <v>739</v>
      </c>
      <c r="L10" s="9" t="str">
        <f t="shared" si="3"/>
        <v>Yes</v>
      </c>
    </row>
    <row r="11" spans="1:12" x14ac:dyDescent="0.2">
      <c r="A11" s="18" t="s">
        <v>77</v>
      </c>
      <c r="B11" s="1" t="s">
        <v>213</v>
      </c>
      <c r="C11" s="1">
        <v>224159.51</v>
      </c>
      <c r="D11" s="46" t="str">
        <f t="shared" si="0"/>
        <v>N/A</v>
      </c>
      <c r="E11" s="1">
        <v>248757.45</v>
      </c>
      <c r="F11" s="11" t="str">
        <f t="shared" si="1"/>
        <v>N/A</v>
      </c>
      <c r="G11" s="1">
        <v>264427.12</v>
      </c>
      <c r="H11" s="11" t="str">
        <f t="shared" si="2"/>
        <v>N/A</v>
      </c>
      <c r="I11" s="12">
        <v>10.97</v>
      </c>
      <c r="J11" s="12">
        <v>6.2990000000000004</v>
      </c>
      <c r="K11" s="1" t="s">
        <v>740</v>
      </c>
      <c r="L11" s="9" t="str">
        <f t="shared" si="3"/>
        <v>Yes</v>
      </c>
    </row>
    <row r="12" spans="1:12" x14ac:dyDescent="0.2">
      <c r="A12" s="18" t="s">
        <v>115</v>
      </c>
      <c r="B12" s="1" t="s">
        <v>213</v>
      </c>
      <c r="C12" s="1">
        <v>31332</v>
      </c>
      <c r="D12" s="1" t="s">
        <v>213</v>
      </c>
      <c r="E12" s="1">
        <v>32041</v>
      </c>
      <c r="F12" s="1" t="s">
        <v>213</v>
      </c>
      <c r="G12" s="1">
        <v>33582</v>
      </c>
      <c r="H12" s="1" t="s">
        <v>213</v>
      </c>
      <c r="I12" s="12">
        <v>2.2629999999999999</v>
      </c>
      <c r="J12" s="12">
        <v>4.8090000000000002</v>
      </c>
      <c r="K12" s="1" t="s">
        <v>740</v>
      </c>
      <c r="L12" s="9" t="str">
        <f t="shared" si="3"/>
        <v>Yes</v>
      </c>
    </row>
    <row r="13" spans="1:12" x14ac:dyDescent="0.2">
      <c r="A13" s="18" t="s">
        <v>449</v>
      </c>
      <c r="B13" s="1" t="s">
        <v>213</v>
      </c>
      <c r="C13" s="1">
        <v>20864</v>
      </c>
      <c r="D13" s="1" t="s">
        <v>213</v>
      </c>
      <c r="E13" s="1">
        <v>20922</v>
      </c>
      <c r="F13" s="1" t="s">
        <v>213</v>
      </c>
      <c r="G13" s="1">
        <v>21627</v>
      </c>
      <c r="H13" s="1" t="s">
        <v>213</v>
      </c>
      <c r="I13" s="12">
        <v>0.27800000000000002</v>
      </c>
      <c r="J13" s="12">
        <v>3.37</v>
      </c>
      <c r="K13" s="1" t="s">
        <v>740</v>
      </c>
      <c r="L13" s="9" t="str">
        <f t="shared" si="3"/>
        <v>Yes</v>
      </c>
    </row>
    <row r="14" spans="1:12" x14ac:dyDescent="0.2">
      <c r="A14" s="18" t="s">
        <v>450</v>
      </c>
      <c r="B14" s="1" t="s">
        <v>213</v>
      </c>
      <c r="C14" s="1">
        <v>9948</v>
      </c>
      <c r="D14" s="1" t="s">
        <v>213</v>
      </c>
      <c r="E14" s="1">
        <v>10380</v>
      </c>
      <c r="F14" s="1" t="s">
        <v>213</v>
      </c>
      <c r="G14" s="1">
        <v>11054</v>
      </c>
      <c r="H14" s="1" t="s">
        <v>213</v>
      </c>
      <c r="I14" s="12">
        <v>4.343</v>
      </c>
      <c r="J14" s="12">
        <v>6.4930000000000003</v>
      </c>
      <c r="K14" s="1" t="s">
        <v>740</v>
      </c>
      <c r="L14" s="9" t="str">
        <f t="shared" si="3"/>
        <v>Yes</v>
      </c>
    </row>
    <row r="15" spans="1:12" x14ac:dyDescent="0.2">
      <c r="A15" s="4" t="s">
        <v>58</v>
      </c>
      <c r="B15" s="50" t="s">
        <v>213</v>
      </c>
      <c r="C15" s="14">
        <v>1165511086</v>
      </c>
      <c r="D15" s="11" t="str">
        <f t="shared" ref="D15:D20" si="4">IF($B15="N/A","N/A",IF(C15&gt;10,"No",IF(C15&lt;-10,"No","Yes")))</f>
        <v>N/A</v>
      </c>
      <c r="E15" s="14">
        <v>1312632078</v>
      </c>
      <c r="F15" s="11" t="str">
        <f t="shared" ref="F15:F20" si="5">IF($B15="N/A","N/A",IF(E15&gt;10,"No",IF(E15&lt;-10,"No","Yes")))</f>
        <v>N/A</v>
      </c>
      <c r="G15" s="14">
        <v>1429997120</v>
      </c>
      <c r="H15" s="11" t="str">
        <f t="shared" ref="H15:H20" si="6">IF($B15="N/A","N/A",IF(G15&gt;10,"No",IF(G15&lt;-10,"No","Yes")))</f>
        <v>N/A</v>
      </c>
      <c r="I15" s="12">
        <v>12.62</v>
      </c>
      <c r="J15" s="12">
        <v>8.9410000000000007</v>
      </c>
      <c r="K15" s="50" t="s">
        <v>739</v>
      </c>
      <c r="L15" s="9" t="str">
        <f t="shared" ref="L15:L20" si="7">IF(J15="Div by 0", "N/A", IF(K15="N/A","N/A", IF(J15&gt;VALUE(MID(K15,1,2)), "No", IF(J15&lt;-1*VALUE(MID(K15,1,2)), "No", "Yes"))))</f>
        <v>Yes</v>
      </c>
    </row>
    <row r="16" spans="1:12" x14ac:dyDescent="0.2">
      <c r="A16" s="4" t="s">
        <v>1133</v>
      </c>
      <c r="B16" s="50" t="s">
        <v>213</v>
      </c>
      <c r="C16" s="14">
        <v>4306.1496847999997</v>
      </c>
      <c r="D16" s="11" t="str">
        <f t="shared" si="4"/>
        <v>N/A</v>
      </c>
      <c r="E16" s="14">
        <v>4501.8059530999999</v>
      </c>
      <c r="F16" s="11" t="str">
        <f t="shared" si="5"/>
        <v>N/A</v>
      </c>
      <c r="G16" s="14">
        <v>4594.8406582999996</v>
      </c>
      <c r="H16" s="11" t="str">
        <f t="shared" si="6"/>
        <v>N/A</v>
      </c>
      <c r="I16" s="12">
        <v>4.5439999999999996</v>
      </c>
      <c r="J16" s="12">
        <v>2.0670000000000002</v>
      </c>
      <c r="K16" s="50" t="s">
        <v>739</v>
      </c>
      <c r="L16" s="9" t="str">
        <f t="shared" si="7"/>
        <v>Yes</v>
      </c>
    </row>
    <row r="17" spans="1:12" x14ac:dyDescent="0.2">
      <c r="A17" s="4" t="s">
        <v>1233</v>
      </c>
      <c r="B17" s="50" t="s">
        <v>213</v>
      </c>
      <c r="C17" s="14">
        <v>12948.266061</v>
      </c>
      <c r="D17" s="11" t="str">
        <f t="shared" si="4"/>
        <v>N/A</v>
      </c>
      <c r="E17" s="14">
        <v>15617.072673999999</v>
      </c>
      <c r="F17" s="11" t="str">
        <f t="shared" si="5"/>
        <v>N/A</v>
      </c>
      <c r="G17" s="14">
        <v>16437.466815</v>
      </c>
      <c r="H17" s="11" t="str">
        <f t="shared" si="6"/>
        <v>N/A</v>
      </c>
      <c r="I17" s="12">
        <v>20.61</v>
      </c>
      <c r="J17" s="12">
        <v>5.2530000000000001</v>
      </c>
      <c r="K17" s="50" t="s">
        <v>739</v>
      </c>
      <c r="L17" s="9" t="str">
        <f t="shared" si="7"/>
        <v>Yes</v>
      </c>
    </row>
    <row r="18" spans="1:12" x14ac:dyDescent="0.2">
      <c r="A18" s="4" t="s">
        <v>1234</v>
      </c>
      <c r="B18" s="50" t="s">
        <v>213</v>
      </c>
      <c r="C18" s="14">
        <v>14229.420142000001</v>
      </c>
      <c r="D18" s="11" t="str">
        <f t="shared" si="4"/>
        <v>N/A</v>
      </c>
      <c r="E18" s="14">
        <v>14313.05452</v>
      </c>
      <c r="F18" s="11" t="str">
        <f t="shared" si="5"/>
        <v>N/A</v>
      </c>
      <c r="G18" s="14">
        <v>15156.793052999999</v>
      </c>
      <c r="H18" s="11" t="str">
        <f t="shared" si="6"/>
        <v>N/A</v>
      </c>
      <c r="I18" s="12">
        <v>0.58779999999999999</v>
      </c>
      <c r="J18" s="12">
        <v>5.8949999999999996</v>
      </c>
      <c r="K18" s="50" t="s">
        <v>739</v>
      </c>
      <c r="L18" s="9" t="str">
        <f t="shared" si="7"/>
        <v>Yes</v>
      </c>
    </row>
    <row r="19" spans="1:12" x14ac:dyDescent="0.2">
      <c r="A19" s="4" t="s">
        <v>1235</v>
      </c>
      <c r="B19" s="50" t="s">
        <v>213</v>
      </c>
      <c r="C19" s="14">
        <v>1710.1635225</v>
      </c>
      <c r="D19" s="11" t="str">
        <f t="shared" si="4"/>
        <v>N/A</v>
      </c>
      <c r="E19" s="14">
        <v>1766.2888651000001</v>
      </c>
      <c r="F19" s="11" t="str">
        <f t="shared" si="5"/>
        <v>N/A</v>
      </c>
      <c r="G19" s="14">
        <v>1717.0723522000001</v>
      </c>
      <c r="H19" s="11" t="str">
        <f t="shared" si="6"/>
        <v>N/A</v>
      </c>
      <c r="I19" s="12">
        <v>3.282</v>
      </c>
      <c r="J19" s="12">
        <v>-2.79</v>
      </c>
      <c r="K19" s="50" t="s">
        <v>739</v>
      </c>
      <c r="L19" s="9" t="str">
        <f t="shared" si="7"/>
        <v>Yes</v>
      </c>
    </row>
    <row r="20" spans="1:12" x14ac:dyDescent="0.2">
      <c r="A20" s="4" t="s">
        <v>1236</v>
      </c>
      <c r="B20" s="50" t="s">
        <v>213</v>
      </c>
      <c r="C20" s="14">
        <v>3051.3636661999999</v>
      </c>
      <c r="D20" s="11" t="str">
        <f t="shared" si="4"/>
        <v>N/A</v>
      </c>
      <c r="E20" s="14">
        <v>3249.2532147000002</v>
      </c>
      <c r="F20" s="11" t="str">
        <f t="shared" si="5"/>
        <v>N/A</v>
      </c>
      <c r="G20" s="14">
        <v>3328.6045156</v>
      </c>
      <c r="H20" s="11" t="str">
        <f t="shared" si="6"/>
        <v>N/A</v>
      </c>
      <c r="I20" s="12">
        <v>6.4850000000000003</v>
      </c>
      <c r="J20" s="12">
        <v>2.4420000000000002</v>
      </c>
      <c r="K20" s="50" t="s">
        <v>739</v>
      </c>
      <c r="L20" s="9" t="str">
        <f t="shared" si="7"/>
        <v>Yes</v>
      </c>
    </row>
    <row r="21" spans="1:12" x14ac:dyDescent="0.2">
      <c r="A21" s="2" t="s">
        <v>1137</v>
      </c>
      <c r="B21" s="50" t="s">
        <v>213</v>
      </c>
      <c r="C21" s="14">
        <v>4480.2177081</v>
      </c>
      <c r="D21" s="11" t="str">
        <f t="shared" ref="D21:D22" si="8">IF($B21="N/A","N/A",IF(C21&gt;10,"No",IF(C21&lt;-10,"No","Yes")))</f>
        <v>N/A</v>
      </c>
      <c r="E21" s="14">
        <v>4736.0695349999996</v>
      </c>
      <c r="F21" s="11" t="str">
        <f t="shared" ref="F21:F22" si="9">IF($B21="N/A","N/A",IF(E21&gt;10,"No",IF(E21&lt;-10,"No","Yes")))</f>
        <v>N/A</v>
      </c>
      <c r="G21" s="14">
        <v>4849.6292414999998</v>
      </c>
      <c r="H21" s="11" t="str">
        <f t="shared" ref="H21:H22" si="10">IF($B21="N/A","N/A",IF(G21&gt;10,"No",IF(G21&lt;-10,"No","Yes")))</f>
        <v>N/A</v>
      </c>
      <c r="I21" s="12">
        <v>5.7110000000000003</v>
      </c>
      <c r="J21" s="12">
        <v>2.3980000000000001</v>
      </c>
      <c r="K21" s="50" t="s">
        <v>739</v>
      </c>
      <c r="L21" s="9" t="str">
        <f>IF(J21="Div by 0", "N/A", IF(OR(J21="N/A",K21="N/A"),"N/A", IF(J21&gt;VALUE(MID(K21,1,2)), "No", IF(J21&lt;-1*VALUE(MID(K21,1,2)), "No", "Yes"))))</f>
        <v>Yes</v>
      </c>
    </row>
    <row r="22" spans="1:12" x14ac:dyDescent="0.2">
      <c r="A22" s="2" t="s">
        <v>1138</v>
      </c>
      <c r="B22" s="50" t="s">
        <v>213</v>
      </c>
      <c r="C22" s="14">
        <v>4108.2809641000003</v>
      </c>
      <c r="D22" s="11" t="str">
        <f t="shared" si="8"/>
        <v>N/A</v>
      </c>
      <c r="E22" s="14">
        <v>4240.0681049000004</v>
      </c>
      <c r="F22" s="11" t="str">
        <f t="shared" si="9"/>
        <v>N/A</v>
      </c>
      <c r="G22" s="14">
        <v>4313.2519989000002</v>
      </c>
      <c r="H22" s="11" t="str">
        <f t="shared" si="10"/>
        <v>N/A</v>
      </c>
      <c r="I22" s="12">
        <v>3.2080000000000002</v>
      </c>
      <c r="J22" s="12">
        <v>1.726</v>
      </c>
      <c r="K22" s="50" t="s">
        <v>739</v>
      </c>
      <c r="L22" s="9" t="str">
        <f>IF(J22="Div by 0", "N/A", IF(OR(J22="N/A",K22="N/A"),"N/A", IF(J22&gt;VALUE(MID(K22,1,2)), "No", IF(J22&lt;-1*VALUE(MID(K22,1,2)), "No", "Yes"))))</f>
        <v>Yes</v>
      </c>
    </row>
    <row r="23" spans="1:12" x14ac:dyDescent="0.2">
      <c r="A23" s="4" t="s">
        <v>1237</v>
      </c>
      <c r="B23" s="50" t="s">
        <v>213</v>
      </c>
      <c r="C23" s="14">
        <v>12743.261203</v>
      </c>
      <c r="D23" s="11" t="str">
        <f>IF($B23="N/A","N/A",IF(C23&gt;10,"No",IF(C23&lt;-10,"No","Yes")))</f>
        <v>N/A</v>
      </c>
      <c r="E23" s="14">
        <v>14296.912393000001</v>
      </c>
      <c r="F23" s="11" t="str">
        <f>IF($B23="N/A","N/A",IF(E23&gt;10,"No",IF(E23&lt;-10,"No","Yes")))</f>
        <v>N/A</v>
      </c>
      <c r="G23" s="14">
        <v>14756.200911</v>
      </c>
      <c r="H23" s="11" t="str">
        <f>IF($B23="N/A","N/A",IF(G23&gt;10,"No",IF(G23&lt;-10,"No","Yes")))</f>
        <v>N/A</v>
      </c>
      <c r="I23" s="12">
        <v>12.19</v>
      </c>
      <c r="J23" s="12">
        <v>3.2130000000000001</v>
      </c>
      <c r="K23" s="50" t="s">
        <v>739</v>
      </c>
      <c r="L23" s="9" t="str">
        <f>IF(J23="Div by 0", "N/A", IF(K23="N/A","N/A", IF(J23&gt;VALUE(MID(K23,1,2)), "No", IF(J23&lt;-1*VALUE(MID(K23,1,2)), "No", "Yes"))))</f>
        <v>Yes</v>
      </c>
    </row>
    <row r="24" spans="1:12" x14ac:dyDescent="0.2">
      <c r="A24" s="4" t="s">
        <v>1238</v>
      </c>
      <c r="B24" s="50" t="s">
        <v>213</v>
      </c>
      <c r="C24" s="14">
        <v>13197.945936</v>
      </c>
      <c r="D24" s="11" t="str">
        <f>IF($B24="N/A","N/A",IF(C24&gt;10,"No",IF(C24&lt;-10,"No","Yes")))</f>
        <v>N/A</v>
      </c>
      <c r="E24" s="14">
        <v>15807.094733</v>
      </c>
      <c r="F24" s="11" t="str">
        <f>IF($B24="N/A","N/A",IF(E24&gt;10,"No",IF(E24&lt;-10,"No","Yes")))</f>
        <v>N/A</v>
      </c>
      <c r="G24" s="14">
        <v>16576.526378999999</v>
      </c>
      <c r="H24" s="11" t="str">
        <f>IF($B24="N/A","N/A",IF(G24&gt;10,"No",IF(G24&lt;-10,"No","Yes")))</f>
        <v>N/A</v>
      </c>
      <c r="I24" s="12">
        <v>19.77</v>
      </c>
      <c r="J24" s="12">
        <v>4.8680000000000003</v>
      </c>
      <c r="K24" s="50" t="s">
        <v>739</v>
      </c>
      <c r="L24" s="9" t="str">
        <f>IF(J24="Div by 0", "N/A", IF(K24="N/A","N/A", IF(J24&gt;VALUE(MID(K24,1,2)), "No", IF(J24&lt;-1*VALUE(MID(K24,1,2)), "No", "Yes"))))</f>
        <v>Yes</v>
      </c>
    </row>
    <row r="25" spans="1:12" x14ac:dyDescent="0.2">
      <c r="A25" s="4" t="s">
        <v>1239</v>
      </c>
      <c r="B25" s="50" t="s">
        <v>213</v>
      </c>
      <c r="C25" s="14">
        <v>12235.42491</v>
      </c>
      <c r="D25" s="11" t="str">
        <f>IF($B25="N/A","N/A",IF(C25&gt;10,"No",IF(C25&lt;-10,"No","Yes")))</f>
        <v>N/A</v>
      </c>
      <c r="E25" s="14">
        <v>11974.697784</v>
      </c>
      <c r="F25" s="11" t="str">
        <f>IF($B25="N/A","N/A",IF(E25&gt;10,"No",IF(E25&lt;-10,"No","Yes")))</f>
        <v>N/A</v>
      </c>
      <c r="G25" s="14">
        <v>12062.97856</v>
      </c>
      <c r="H25" s="11" t="str">
        <f>IF($B25="N/A","N/A",IF(G25&gt;10,"No",IF(G25&lt;-10,"No","Yes")))</f>
        <v>N/A</v>
      </c>
      <c r="I25" s="12">
        <v>-2.13</v>
      </c>
      <c r="J25" s="12">
        <v>0.73719999999999997</v>
      </c>
      <c r="K25" s="50" t="s">
        <v>739</v>
      </c>
      <c r="L25" s="9" t="str">
        <f>IF(J25="Div by 0", "N/A", IF(K25="N/A","N/A", IF(J25&gt;VALUE(MID(K25,1,2)), "No", IF(J25&lt;-1*VALUE(MID(K25,1,2)), "No", "Yes"))))</f>
        <v>Yes</v>
      </c>
    </row>
    <row r="26" spans="1:12" x14ac:dyDescent="0.2">
      <c r="A26" s="4" t="s">
        <v>1240</v>
      </c>
      <c r="B26" s="50" t="s">
        <v>213</v>
      </c>
      <c r="C26" s="14">
        <v>13203.842433</v>
      </c>
      <c r="D26" s="11" t="str">
        <f t="shared" ref="D26:D27" si="11">IF($B26="N/A","N/A",IF(C26&gt;10,"No",IF(C26&lt;-10,"No","Yes")))</f>
        <v>N/A</v>
      </c>
      <c r="E26" s="14">
        <v>14951.914031</v>
      </c>
      <c r="F26" s="11" t="str">
        <f t="shared" ref="F26:F30" si="12">IF($B26="N/A","N/A",IF(E26&gt;10,"No",IF(E26&lt;-10,"No","Yes")))</f>
        <v>N/A</v>
      </c>
      <c r="G26" s="14">
        <v>15666.773647</v>
      </c>
      <c r="H26" s="11" t="str">
        <f t="shared" ref="H26:H27" si="13">IF($B26="N/A","N/A",IF(G26&gt;10,"No",IF(G26&lt;-10,"No","Yes")))</f>
        <v>N/A</v>
      </c>
      <c r="I26" s="12">
        <v>13.24</v>
      </c>
      <c r="J26" s="12">
        <v>4.7809999999999997</v>
      </c>
      <c r="K26" s="50" t="s">
        <v>739</v>
      </c>
      <c r="L26" s="9" t="str">
        <f>IF(J26="Div by 0", "N/A", IF(OR(J26="N/A",K26="N/A"),"N/A", IF(J26&gt;VALUE(MID(K26,1,2)), "No", IF(J26&lt;-1*VALUE(MID(K26,1,2)), "No", "Yes"))))</f>
        <v>Yes</v>
      </c>
    </row>
    <row r="27" spans="1:12" x14ac:dyDescent="0.2">
      <c r="A27" s="4" t="s">
        <v>1241</v>
      </c>
      <c r="B27" s="50" t="s">
        <v>213</v>
      </c>
      <c r="C27" s="14">
        <v>12069.691921</v>
      </c>
      <c r="D27" s="11" t="str">
        <f t="shared" si="11"/>
        <v>N/A</v>
      </c>
      <c r="E27" s="14">
        <v>13350.349054</v>
      </c>
      <c r="F27" s="11" t="str">
        <f t="shared" si="12"/>
        <v>N/A</v>
      </c>
      <c r="G27" s="14">
        <v>13452.839849</v>
      </c>
      <c r="H27" s="11" t="str">
        <f t="shared" si="13"/>
        <v>N/A</v>
      </c>
      <c r="I27" s="12">
        <v>10.61</v>
      </c>
      <c r="J27" s="12">
        <v>0.76770000000000005</v>
      </c>
      <c r="K27" s="50" t="s">
        <v>739</v>
      </c>
      <c r="L27" s="9" t="str">
        <f>IF(J27="Div by 0", "N/A", IF(OR(J27="N/A",K27="N/A"),"N/A", IF(J27&gt;VALUE(MID(K27,1,2)), "No", IF(J27&lt;-1*VALUE(MID(K27,1,2)), "No", "Yes"))))</f>
        <v>Yes</v>
      </c>
    </row>
    <row r="28" spans="1:12" x14ac:dyDescent="0.2">
      <c r="A28" s="60" t="s">
        <v>1242</v>
      </c>
      <c r="B28" s="14" t="s">
        <v>213</v>
      </c>
      <c r="C28" s="14">
        <v>1352.5129247</v>
      </c>
      <c r="D28" s="11" t="str">
        <f t="shared" ref="D28:D30" si="14">IF($B28="N/A","N/A",IF(C28&gt;10,"No",IF(C28&lt;-10,"No","Yes")))</f>
        <v>N/A</v>
      </c>
      <c r="E28" s="14">
        <v>1377.1275469</v>
      </c>
      <c r="F28" s="11" t="str">
        <f t="shared" si="12"/>
        <v>N/A</v>
      </c>
      <c r="G28" s="14">
        <v>1337.7808972</v>
      </c>
      <c r="H28" s="11" t="str">
        <f t="shared" ref="H28:H30" si="15">IF($B28="N/A","N/A",IF(G28&gt;10,"No",IF(G28&lt;-10,"No","Yes")))</f>
        <v>N/A</v>
      </c>
      <c r="I28" s="12">
        <v>1.82</v>
      </c>
      <c r="J28" s="12">
        <v>-2.86</v>
      </c>
      <c r="K28" s="47" t="s">
        <v>739</v>
      </c>
      <c r="L28" s="9" t="str">
        <f>IF(J28="Div by 0", "N/A", IF(OR(J28="N/A",K28="N/A"),"N/A", IF(J28&gt;VALUE(MID(K28,1,2)), "No", IF(J28&lt;-1*VALUE(MID(K28,1,2)), "No", "Yes"))))</f>
        <v>Yes</v>
      </c>
    </row>
    <row r="29" spans="1:12" x14ac:dyDescent="0.2">
      <c r="A29" s="60" t="s">
        <v>1243</v>
      </c>
      <c r="B29" s="14" t="s">
        <v>213</v>
      </c>
      <c r="C29" s="14">
        <v>1352.2889282000001</v>
      </c>
      <c r="D29" s="11" t="str">
        <f t="shared" si="14"/>
        <v>N/A</v>
      </c>
      <c r="E29" s="14">
        <v>1381.6735051000001</v>
      </c>
      <c r="F29" s="11" t="str">
        <f t="shared" si="12"/>
        <v>N/A</v>
      </c>
      <c r="G29" s="14">
        <v>1341.4895951999999</v>
      </c>
      <c r="H29" s="11" t="str">
        <f t="shared" si="15"/>
        <v>N/A</v>
      </c>
      <c r="I29" s="12">
        <v>2.173</v>
      </c>
      <c r="J29" s="12">
        <v>-2.91</v>
      </c>
      <c r="K29" s="47" t="s">
        <v>739</v>
      </c>
      <c r="L29" s="9" t="str">
        <f t="shared" ref="L29:L30" si="16">IF(J29="Div by 0", "N/A", IF(OR(J29="N/A",K29="N/A"),"N/A", IF(J29&gt;VALUE(MID(K29,1,2)), "No", IF(J29&lt;-1*VALUE(MID(K29,1,2)), "No", "Yes"))))</f>
        <v>Yes</v>
      </c>
    </row>
    <row r="30" spans="1:12" x14ac:dyDescent="0.2">
      <c r="A30" s="60" t="s">
        <v>1244</v>
      </c>
      <c r="B30" s="14" t="s">
        <v>213</v>
      </c>
      <c r="C30" s="14">
        <v>1358.0264505</v>
      </c>
      <c r="D30" s="11" t="str">
        <f t="shared" si="14"/>
        <v>N/A</v>
      </c>
      <c r="E30" s="14">
        <v>1285.9472972999999</v>
      </c>
      <c r="F30" s="11" t="str">
        <f t="shared" si="12"/>
        <v>N/A</v>
      </c>
      <c r="G30" s="14">
        <v>1261.5940469</v>
      </c>
      <c r="H30" s="11" t="str">
        <f t="shared" si="15"/>
        <v>N/A</v>
      </c>
      <c r="I30" s="12">
        <v>-5.31</v>
      </c>
      <c r="J30" s="12">
        <v>-1.89</v>
      </c>
      <c r="K30" s="47" t="s">
        <v>739</v>
      </c>
      <c r="L30" s="9" t="str">
        <f t="shared" si="16"/>
        <v>Yes</v>
      </c>
    </row>
    <row r="31" spans="1:12" x14ac:dyDescent="0.2">
      <c r="A31" s="48" t="s">
        <v>2</v>
      </c>
      <c r="B31" s="37" t="s">
        <v>213</v>
      </c>
      <c r="C31" s="13">
        <v>97.500203205000005</v>
      </c>
      <c r="D31" s="46" t="str">
        <f t="shared" ref="D31:D69" si="17">IF($B31="N/A","N/A",IF(C31&gt;10,"No",IF(C31&lt;-10,"No","Yes")))</f>
        <v>N/A</v>
      </c>
      <c r="E31" s="13">
        <v>97.641462520000005</v>
      </c>
      <c r="F31" s="46" t="str">
        <f t="shared" ref="F31:F69" si="18">IF($B31="N/A","N/A",IF(E31&gt;10,"No",IF(E31&lt;-10,"No","Yes")))</f>
        <v>N/A</v>
      </c>
      <c r="G31" s="13">
        <v>98.005256764999999</v>
      </c>
      <c r="H31" s="46" t="str">
        <f t="shared" ref="H31:H69" si="19">IF($B31="N/A","N/A",IF(G31&gt;10,"No",IF(G31&lt;-10,"No","Yes")))</f>
        <v>N/A</v>
      </c>
      <c r="I31" s="12">
        <v>0.1449</v>
      </c>
      <c r="J31" s="12">
        <v>0.37259999999999999</v>
      </c>
      <c r="K31" s="47" t="s">
        <v>739</v>
      </c>
      <c r="L31" s="9" t="str">
        <f t="shared" ref="L31:L99" si="20">IF(J31="Div by 0", "N/A", IF(K31="N/A","N/A", IF(J31&gt;VALUE(MID(K31,1,2)), "No", IF(J31&lt;-1*VALUE(MID(K31,1,2)), "No", "Yes"))))</f>
        <v>Yes</v>
      </c>
    </row>
    <row r="32" spans="1:12" x14ac:dyDescent="0.2">
      <c r="A32" s="48" t="s">
        <v>22</v>
      </c>
      <c r="B32" s="37" t="s">
        <v>213</v>
      </c>
      <c r="C32" s="1">
        <v>263896</v>
      </c>
      <c r="D32" s="46" t="str">
        <f t="shared" si="17"/>
        <v>N/A</v>
      </c>
      <c r="E32" s="1">
        <v>284702</v>
      </c>
      <c r="F32" s="46" t="str">
        <f t="shared" si="18"/>
        <v>N/A</v>
      </c>
      <c r="G32" s="1">
        <v>305010</v>
      </c>
      <c r="H32" s="46" t="str">
        <f t="shared" si="19"/>
        <v>N/A</v>
      </c>
      <c r="I32" s="12">
        <v>7.8840000000000003</v>
      </c>
      <c r="J32" s="12">
        <v>7.133</v>
      </c>
      <c r="K32" s="47" t="s">
        <v>739</v>
      </c>
      <c r="L32" s="9" t="str">
        <f t="shared" si="20"/>
        <v>Yes</v>
      </c>
    </row>
    <row r="33" spans="1:12" x14ac:dyDescent="0.2">
      <c r="A33" s="48" t="s">
        <v>451</v>
      </c>
      <c r="B33" s="50" t="s">
        <v>213</v>
      </c>
      <c r="C33" s="1">
        <v>21521</v>
      </c>
      <c r="D33" s="1" t="str">
        <f t="shared" si="17"/>
        <v>N/A</v>
      </c>
      <c r="E33" s="1">
        <v>21911</v>
      </c>
      <c r="F33" s="1" t="str">
        <f t="shared" si="18"/>
        <v>N/A</v>
      </c>
      <c r="G33" s="1">
        <v>22784</v>
      </c>
      <c r="H33" s="11" t="str">
        <f t="shared" si="19"/>
        <v>N/A</v>
      </c>
      <c r="I33" s="12">
        <v>1.8120000000000001</v>
      </c>
      <c r="J33" s="12">
        <v>3.984</v>
      </c>
      <c r="K33" s="50" t="s">
        <v>739</v>
      </c>
      <c r="L33" s="9" t="str">
        <f t="shared" si="20"/>
        <v>Yes</v>
      </c>
    </row>
    <row r="34" spans="1:12" x14ac:dyDescent="0.2">
      <c r="A34" s="48" t="s">
        <v>1245</v>
      </c>
      <c r="B34" s="5" t="s">
        <v>213</v>
      </c>
      <c r="C34" s="1">
        <v>7628</v>
      </c>
      <c r="D34" s="9" t="str">
        <f t="shared" ref="D34:D38" si="21">IF($B34="N/A","N/A",IF(C34&lt;0,"No","Yes"))</f>
        <v>N/A</v>
      </c>
      <c r="E34" s="1">
        <v>7589</v>
      </c>
      <c r="F34" s="9" t="str">
        <f t="shared" ref="F34:F38" si="22">IF($B34="N/A","N/A",IF(E34&lt;0,"No","Yes"))</f>
        <v>N/A</v>
      </c>
      <c r="G34" s="1">
        <v>7566</v>
      </c>
      <c r="H34" s="9" t="str">
        <f t="shared" ref="H34:H38" si="23">IF($B34="N/A","N/A",IF(G34&lt;0,"No","Yes"))</f>
        <v>N/A</v>
      </c>
      <c r="I34" s="12">
        <v>-0.51100000000000001</v>
      </c>
      <c r="J34" s="12">
        <v>-0.30299999999999999</v>
      </c>
      <c r="K34" s="1" t="s">
        <v>739</v>
      </c>
      <c r="L34" s="9" t="str">
        <f t="shared" si="20"/>
        <v>Yes</v>
      </c>
    </row>
    <row r="35" spans="1:12" x14ac:dyDescent="0.2">
      <c r="A35" s="48" t="s">
        <v>1246</v>
      </c>
      <c r="B35" s="5" t="s">
        <v>213</v>
      </c>
      <c r="C35" s="1">
        <v>2570</v>
      </c>
      <c r="D35" s="9" t="str">
        <f t="shared" si="21"/>
        <v>N/A</v>
      </c>
      <c r="E35" s="1">
        <v>2580</v>
      </c>
      <c r="F35" s="9" t="str">
        <f t="shared" si="22"/>
        <v>N/A</v>
      </c>
      <c r="G35" s="1">
        <v>2559</v>
      </c>
      <c r="H35" s="9" t="str">
        <f t="shared" si="23"/>
        <v>N/A</v>
      </c>
      <c r="I35" s="12">
        <v>0.3891</v>
      </c>
      <c r="J35" s="12">
        <v>-0.81399999999999995</v>
      </c>
      <c r="K35" s="1" t="s">
        <v>739</v>
      </c>
      <c r="L35" s="9" t="str">
        <f t="shared" si="20"/>
        <v>Yes</v>
      </c>
    </row>
    <row r="36" spans="1:12" x14ac:dyDescent="0.2">
      <c r="A36" s="48" t="s">
        <v>1247</v>
      </c>
      <c r="B36" s="5" t="s">
        <v>213</v>
      </c>
      <c r="C36" s="1">
        <v>11267</v>
      </c>
      <c r="D36" s="9" t="str">
        <f t="shared" si="21"/>
        <v>N/A</v>
      </c>
      <c r="E36" s="1">
        <v>11682</v>
      </c>
      <c r="F36" s="9" t="str">
        <f t="shared" si="22"/>
        <v>N/A</v>
      </c>
      <c r="G36" s="1">
        <v>12576</v>
      </c>
      <c r="H36" s="9" t="str">
        <f t="shared" si="23"/>
        <v>N/A</v>
      </c>
      <c r="I36" s="12">
        <v>3.6829999999999998</v>
      </c>
      <c r="J36" s="12">
        <v>7.6529999999999996</v>
      </c>
      <c r="K36" s="1" t="s">
        <v>739</v>
      </c>
      <c r="L36" s="9" t="str">
        <f t="shared" si="20"/>
        <v>Yes</v>
      </c>
    </row>
    <row r="37" spans="1:12" x14ac:dyDescent="0.2">
      <c r="A37" s="48" t="s">
        <v>1248</v>
      </c>
      <c r="B37" s="5" t="s">
        <v>213</v>
      </c>
      <c r="C37" s="1">
        <v>56</v>
      </c>
      <c r="D37" s="9" t="str">
        <f t="shared" si="21"/>
        <v>N/A</v>
      </c>
      <c r="E37" s="1">
        <v>60</v>
      </c>
      <c r="F37" s="9" t="str">
        <f t="shared" si="22"/>
        <v>N/A</v>
      </c>
      <c r="G37" s="1">
        <v>83</v>
      </c>
      <c r="H37" s="9" t="str">
        <f t="shared" si="23"/>
        <v>N/A</v>
      </c>
      <c r="I37" s="12">
        <v>7.1429999999999998</v>
      </c>
      <c r="J37" s="12">
        <v>38.33</v>
      </c>
      <c r="K37" s="1" t="s">
        <v>739</v>
      </c>
      <c r="L37" s="9" t="str">
        <f t="shared" si="20"/>
        <v>No</v>
      </c>
    </row>
    <row r="38" spans="1:12" x14ac:dyDescent="0.2">
      <c r="A38" s="48"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8" t="s">
        <v>452</v>
      </c>
      <c r="B39" s="50" t="s">
        <v>213</v>
      </c>
      <c r="C39" s="1">
        <v>25691</v>
      </c>
      <c r="D39" s="1" t="str">
        <f t="shared" si="17"/>
        <v>N/A</v>
      </c>
      <c r="E39" s="1">
        <v>26723</v>
      </c>
      <c r="F39" s="1" t="str">
        <f t="shared" si="18"/>
        <v>N/A</v>
      </c>
      <c r="G39" s="1">
        <v>27817</v>
      </c>
      <c r="H39" s="11" t="str">
        <f t="shared" si="19"/>
        <v>N/A</v>
      </c>
      <c r="I39" s="12">
        <v>4.0170000000000003</v>
      </c>
      <c r="J39" s="12">
        <v>4.0940000000000003</v>
      </c>
      <c r="K39" s="50" t="s">
        <v>739</v>
      </c>
      <c r="L39" s="9" t="str">
        <f t="shared" si="20"/>
        <v>Yes</v>
      </c>
    </row>
    <row r="40" spans="1:12" x14ac:dyDescent="0.2">
      <c r="A40" s="48" t="s">
        <v>1250</v>
      </c>
      <c r="B40" s="5" t="s">
        <v>213</v>
      </c>
      <c r="C40" s="1">
        <v>16172</v>
      </c>
      <c r="D40" s="9" t="str">
        <f t="shared" ref="D40:D45" si="24">IF($B40="N/A","N/A",IF(C40&lt;0,"No","Yes"))</f>
        <v>N/A</v>
      </c>
      <c r="E40" s="1">
        <v>16781</v>
      </c>
      <c r="F40" s="9" t="str">
        <f t="shared" ref="F40:F45" si="25">IF($B40="N/A","N/A",IF(E40&lt;0,"No","Yes"))</f>
        <v>N/A</v>
      </c>
      <c r="G40" s="1">
        <v>17284</v>
      </c>
      <c r="H40" s="9" t="str">
        <f t="shared" ref="H40:H45" si="26">IF($B40="N/A","N/A",IF(G40&lt;0,"No","Yes"))</f>
        <v>N/A</v>
      </c>
      <c r="I40" s="12">
        <v>3.766</v>
      </c>
      <c r="J40" s="12">
        <v>2.9969999999999999</v>
      </c>
      <c r="K40" s="1" t="s">
        <v>739</v>
      </c>
      <c r="L40" s="9" t="str">
        <f t="shared" si="20"/>
        <v>Yes</v>
      </c>
    </row>
    <row r="41" spans="1:12" x14ac:dyDescent="0.2">
      <c r="A41" s="48" t="s">
        <v>1251</v>
      </c>
      <c r="B41" s="5" t="s">
        <v>213</v>
      </c>
      <c r="C41" s="1">
        <v>456</v>
      </c>
      <c r="D41" s="9" t="str">
        <f t="shared" si="24"/>
        <v>N/A</v>
      </c>
      <c r="E41" s="1">
        <v>469</v>
      </c>
      <c r="F41" s="9" t="str">
        <f t="shared" si="25"/>
        <v>N/A</v>
      </c>
      <c r="G41" s="1">
        <v>467</v>
      </c>
      <c r="H41" s="9" t="str">
        <f t="shared" si="26"/>
        <v>N/A</v>
      </c>
      <c r="I41" s="12">
        <v>2.851</v>
      </c>
      <c r="J41" s="12">
        <v>-0.42599999999999999</v>
      </c>
      <c r="K41" s="1" t="s">
        <v>739</v>
      </c>
      <c r="L41" s="9" t="str">
        <f t="shared" si="20"/>
        <v>Yes</v>
      </c>
    </row>
    <row r="42" spans="1:12" x14ac:dyDescent="0.2">
      <c r="A42" s="48" t="s">
        <v>1252</v>
      </c>
      <c r="B42" s="5" t="s">
        <v>213</v>
      </c>
      <c r="C42" s="1">
        <v>7625</v>
      </c>
      <c r="D42" s="9" t="str">
        <f t="shared" si="24"/>
        <v>N/A</v>
      </c>
      <c r="E42" s="1">
        <v>8077</v>
      </c>
      <c r="F42" s="9" t="str">
        <f t="shared" si="25"/>
        <v>N/A</v>
      </c>
      <c r="G42" s="1">
        <v>8549</v>
      </c>
      <c r="H42" s="9" t="str">
        <f t="shared" si="26"/>
        <v>N/A</v>
      </c>
      <c r="I42" s="12">
        <v>5.9279999999999999</v>
      </c>
      <c r="J42" s="12">
        <v>5.8440000000000003</v>
      </c>
      <c r="K42" s="1" t="s">
        <v>739</v>
      </c>
      <c r="L42" s="9" t="str">
        <f t="shared" si="20"/>
        <v>Yes</v>
      </c>
    </row>
    <row r="43" spans="1:12" x14ac:dyDescent="0.2">
      <c r="A43" s="48" t="s">
        <v>1253</v>
      </c>
      <c r="B43" s="5" t="s">
        <v>213</v>
      </c>
      <c r="C43" s="1">
        <v>35</v>
      </c>
      <c r="D43" s="9" t="str">
        <f t="shared" si="24"/>
        <v>N/A</v>
      </c>
      <c r="E43" s="1">
        <v>48</v>
      </c>
      <c r="F43" s="9" t="str">
        <f t="shared" si="25"/>
        <v>N/A</v>
      </c>
      <c r="G43" s="1">
        <v>39</v>
      </c>
      <c r="H43" s="9" t="str">
        <f t="shared" si="26"/>
        <v>N/A</v>
      </c>
      <c r="I43" s="12">
        <v>37.14</v>
      </c>
      <c r="J43" s="12">
        <v>-18.8</v>
      </c>
      <c r="K43" s="1" t="s">
        <v>739</v>
      </c>
      <c r="L43" s="9" t="str">
        <f t="shared" si="20"/>
        <v>Yes</v>
      </c>
    </row>
    <row r="44" spans="1:12" x14ac:dyDescent="0.2">
      <c r="A44" s="48" t="s">
        <v>1254</v>
      </c>
      <c r="B44" s="5" t="s">
        <v>213</v>
      </c>
      <c r="C44" s="1">
        <v>69</v>
      </c>
      <c r="D44" s="9" t="str">
        <f t="shared" si="24"/>
        <v>N/A</v>
      </c>
      <c r="E44" s="1">
        <v>77</v>
      </c>
      <c r="F44" s="9" t="str">
        <f t="shared" si="25"/>
        <v>N/A</v>
      </c>
      <c r="G44" s="1">
        <v>86</v>
      </c>
      <c r="H44" s="9" t="str">
        <f t="shared" si="26"/>
        <v>N/A</v>
      </c>
      <c r="I44" s="12">
        <v>11.59</v>
      </c>
      <c r="J44" s="12">
        <v>11.69</v>
      </c>
      <c r="K44" s="1" t="s">
        <v>739</v>
      </c>
      <c r="L44" s="9" t="str">
        <f t="shared" si="20"/>
        <v>Yes</v>
      </c>
    </row>
    <row r="45" spans="1:12" x14ac:dyDescent="0.2">
      <c r="A45" s="48" t="s">
        <v>1255</v>
      </c>
      <c r="B45" s="5" t="s">
        <v>213</v>
      </c>
      <c r="C45" s="1">
        <v>1334</v>
      </c>
      <c r="D45" s="9" t="str">
        <f t="shared" si="24"/>
        <v>N/A</v>
      </c>
      <c r="E45" s="1">
        <v>1271</v>
      </c>
      <c r="F45" s="9" t="str">
        <f t="shared" si="25"/>
        <v>N/A</v>
      </c>
      <c r="G45" s="1">
        <v>1392</v>
      </c>
      <c r="H45" s="9" t="str">
        <f t="shared" si="26"/>
        <v>N/A</v>
      </c>
      <c r="I45" s="12">
        <v>-4.72</v>
      </c>
      <c r="J45" s="12">
        <v>9.52</v>
      </c>
      <c r="K45" s="1" t="s">
        <v>739</v>
      </c>
      <c r="L45" s="9" t="str">
        <f t="shared" si="20"/>
        <v>Yes</v>
      </c>
    </row>
    <row r="46" spans="1:12" x14ac:dyDescent="0.2">
      <c r="A46" s="48" t="s">
        <v>453</v>
      </c>
      <c r="B46" s="50" t="s">
        <v>213</v>
      </c>
      <c r="C46" s="1">
        <v>123241</v>
      </c>
      <c r="D46" s="1" t="str">
        <f t="shared" si="17"/>
        <v>N/A</v>
      </c>
      <c r="E46" s="1">
        <v>135715</v>
      </c>
      <c r="F46" s="1" t="str">
        <f t="shared" si="18"/>
        <v>N/A</v>
      </c>
      <c r="G46" s="1">
        <v>144833</v>
      </c>
      <c r="H46" s="11" t="str">
        <f t="shared" si="19"/>
        <v>N/A</v>
      </c>
      <c r="I46" s="12">
        <v>10.119999999999999</v>
      </c>
      <c r="J46" s="12">
        <v>6.718</v>
      </c>
      <c r="K46" s="50" t="s">
        <v>739</v>
      </c>
      <c r="L46" s="9" t="str">
        <f t="shared" si="20"/>
        <v>Yes</v>
      </c>
    </row>
    <row r="47" spans="1:12" x14ac:dyDescent="0.2">
      <c r="A47" s="48" t="s">
        <v>1256</v>
      </c>
      <c r="B47" s="5" t="s">
        <v>213</v>
      </c>
      <c r="C47" s="1">
        <v>61666</v>
      </c>
      <c r="D47" s="9" t="str">
        <f t="shared" ref="D47:D53" si="27">IF($B47="N/A","N/A",IF(C47&lt;0,"No","Yes"))</f>
        <v>N/A</v>
      </c>
      <c r="E47" s="1">
        <v>67750</v>
      </c>
      <c r="F47" s="9" t="str">
        <f t="shared" ref="F47:F53" si="28">IF($B47="N/A","N/A",IF(E47&lt;0,"No","Yes"))</f>
        <v>N/A</v>
      </c>
      <c r="G47" s="1">
        <v>70942</v>
      </c>
      <c r="H47" s="9" t="str">
        <f t="shared" ref="H47:H53" si="29">IF($B47="N/A","N/A",IF(G47&lt;0,"No","Yes"))</f>
        <v>N/A</v>
      </c>
      <c r="I47" s="12">
        <v>9.8659999999999997</v>
      </c>
      <c r="J47" s="12">
        <v>4.7110000000000003</v>
      </c>
      <c r="K47" s="1" t="s">
        <v>739</v>
      </c>
      <c r="L47" s="9" t="str">
        <f t="shared" si="20"/>
        <v>Yes</v>
      </c>
    </row>
    <row r="48" spans="1:12" x14ac:dyDescent="0.2">
      <c r="A48" s="48"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8" t="s">
        <v>1258</v>
      </c>
      <c r="B49" s="5" t="s">
        <v>213</v>
      </c>
      <c r="C49" s="1">
        <v>0</v>
      </c>
      <c r="D49" s="9" t="str">
        <f t="shared" si="27"/>
        <v>N/A</v>
      </c>
      <c r="E49" s="1">
        <v>0</v>
      </c>
      <c r="F49" s="9" t="str">
        <f t="shared" si="28"/>
        <v>N/A</v>
      </c>
      <c r="G49" s="1">
        <v>0</v>
      </c>
      <c r="H49" s="9" t="str">
        <f t="shared" si="29"/>
        <v>N/A</v>
      </c>
      <c r="I49" s="12" t="s">
        <v>1747</v>
      </c>
      <c r="J49" s="12" t="s">
        <v>1747</v>
      </c>
      <c r="K49" s="1" t="s">
        <v>739</v>
      </c>
      <c r="L49" s="9" t="str">
        <f t="shared" si="20"/>
        <v>N/A</v>
      </c>
    </row>
    <row r="50" spans="1:12" x14ac:dyDescent="0.2">
      <c r="A50" s="48" t="s">
        <v>1259</v>
      </c>
      <c r="B50" s="5" t="s">
        <v>213</v>
      </c>
      <c r="C50" s="1">
        <v>47919</v>
      </c>
      <c r="D50" s="9" t="str">
        <f t="shared" si="27"/>
        <v>N/A</v>
      </c>
      <c r="E50" s="1">
        <v>57561</v>
      </c>
      <c r="F50" s="9" t="str">
        <f t="shared" si="28"/>
        <v>N/A</v>
      </c>
      <c r="G50" s="1">
        <v>63038</v>
      </c>
      <c r="H50" s="9" t="str">
        <f t="shared" si="29"/>
        <v>N/A</v>
      </c>
      <c r="I50" s="12">
        <v>20.12</v>
      </c>
      <c r="J50" s="12">
        <v>9.5150000000000006</v>
      </c>
      <c r="K50" s="1" t="s">
        <v>739</v>
      </c>
      <c r="L50" s="9" t="str">
        <f t="shared" si="20"/>
        <v>Yes</v>
      </c>
    </row>
    <row r="51" spans="1:12" x14ac:dyDescent="0.2">
      <c r="A51" s="48" t="s">
        <v>1260</v>
      </c>
      <c r="B51" s="5" t="s">
        <v>213</v>
      </c>
      <c r="C51" s="1">
        <v>4113</v>
      </c>
      <c r="D51" s="9" t="str">
        <f t="shared" si="27"/>
        <v>N/A</v>
      </c>
      <c r="E51" s="1">
        <v>4562</v>
      </c>
      <c r="F51" s="9" t="str">
        <f t="shared" si="28"/>
        <v>N/A</v>
      </c>
      <c r="G51" s="1">
        <v>5265</v>
      </c>
      <c r="H51" s="9" t="str">
        <f t="shared" si="29"/>
        <v>N/A</v>
      </c>
      <c r="I51" s="12">
        <v>10.92</v>
      </c>
      <c r="J51" s="12">
        <v>15.41</v>
      </c>
      <c r="K51" s="1" t="s">
        <v>739</v>
      </c>
      <c r="L51" s="9" t="str">
        <f t="shared" si="20"/>
        <v>Yes</v>
      </c>
    </row>
    <row r="52" spans="1:12" x14ac:dyDescent="0.2">
      <c r="A52" s="48" t="s">
        <v>1261</v>
      </c>
      <c r="B52" s="5" t="s">
        <v>213</v>
      </c>
      <c r="C52" s="1">
        <v>6140</v>
      </c>
      <c r="D52" s="9" t="str">
        <f t="shared" si="27"/>
        <v>N/A</v>
      </c>
      <c r="E52" s="1">
        <v>5773</v>
      </c>
      <c r="F52" s="9" t="str">
        <f t="shared" si="28"/>
        <v>N/A</v>
      </c>
      <c r="G52" s="1">
        <v>5534</v>
      </c>
      <c r="H52" s="9" t="str">
        <f t="shared" si="29"/>
        <v>N/A</v>
      </c>
      <c r="I52" s="12">
        <v>-5.98</v>
      </c>
      <c r="J52" s="12">
        <v>-4.1399999999999997</v>
      </c>
      <c r="K52" s="1" t="s">
        <v>739</v>
      </c>
      <c r="L52" s="9" t="str">
        <f t="shared" si="20"/>
        <v>Yes</v>
      </c>
    </row>
    <row r="53" spans="1:12" x14ac:dyDescent="0.2">
      <c r="A53" s="48" t="s">
        <v>1262</v>
      </c>
      <c r="B53" s="5" t="s">
        <v>213</v>
      </c>
      <c r="C53" s="1">
        <v>3403</v>
      </c>
      <c r="D53" s="9" t="str">
        <f t="shared" si="27"/>
        <v>N/A</v>
      </c>
      <c r="E53" s="1">
        <v>69</v>
      </c>
      <c r="F53" s="9" t="str">
        <f t="shared" si="28"/>
        <v>N/A</v>
      </c>
      <c r="G53" s="1">
        <v>54</v>
      </c>
      <c r="H53" s="9" t="str">
        <f t="shared" si="29"/>
        <v>N/A</v>
      </c>
      <c r="I53" s="12">
        <v>-98</v>
      </c>
      <c r="J53" s="12">
        <v>-21.7</v>
      </c>
      <c r="K53" s="1" t="s">
        <v>739</v>
      </c>
      <c r="L53" s="9" t="str">
        <f t="shared" si="20"/>
        <v>Yes</v>
      </c>
    </row>
    <row r="54" spans="1:12" x14ac:dyDescent="0.2">
      <c r="A54" s="48" t="s">
        <v>454</v>
      </c>
      <c r="B54" s="50" t="s">
        <v>213</v>
      </c>
      <c r="C54" s="1">
        <v>93443</v>
      </c>
      <c r="D54" s="1" t="str">
        <f t="shared" si="17"/>
        <v>N/A</v>
      </c>
      <c r="E54" s="1">
        <v>100353</v>
      </c>
      <c r="F54" s="1" t="str">
        <f t="shared" si="18"/>
        <v>N/A</v>
      </c>
      <c r="G54" s="1">
        <v>109576</v>
      </c>
      <c r="H54" s="11" t="str">
        <f t="shared" si="19"/>
        <v>N/A</v>
      </c>
      <c r="I54" s="12">
        <v>7.3949999999999996</v>
      </c>
      <c r="J54" s="12">
        <v>9.1910000000000007</v>
      </c>
      <c r="K54" s="50" t="s">
        <v>739</v>
      </c>
      <c r="L54" s="9" t="str">
        <f t="shared" si="20"/>
        <v>Yes</v>
      </c>
    </row>
    <row r="55" spans="1:12" x14ac:dyDescent="0.2">
      <c r="A55" s="48" t="s">
        <v>1263</v>
      </c>
      <c r="B55" s="5" t="s">
        <v>213</v>
      </c>
      <c r="C55" s="1">
        <v>30122</v>
      </c>
      <c r="D55" s="9" t="str">
        <f t="shared" ref="D55:D60" si="30">IF($B55="N/A","N/A",IF(C55&lt;0,"No","Yes"))</f>
        <v>N/A</v>
      </c>
      <c r="E55" s="1">
        <v>31475</v>
      </c>
      <c r="F55" s="9" t="str">
        <f t="shared" ref="F55:F60" si="31">IF($B55="N/A","N/A",IF(E55&lt;0,"No","Yes"))</f>
        <v>N/A</v>
      </c>
      <c r="G55" s="1">
        <v>32837</v>
      </c>
      <c r="H55" s="9" t="str">
        <f t="shared" ref="H55:H60" si="32">IF($B55="N/A","N/A",IF(G55&lt;0,"No","Yes"))</f>
        <v>N/A</v>
      </c>
      <c r="I55" s="12">
        <v>4.492</v>
      </c>
      <c r="J55" s="12">
        <v>4.327</v>
      </c>
      <c r="K55" s="1" t="s">
        <v>739</v>
      </c>
      <c r="L55" s="9" t="str">
        <f t="shared" si="20"/>
        <v>Yes</v>
      </c>
    </row>
    <row r="56" spans="1:12" x14ac:dyDescent="0.2">
      <c r="A56" s="48"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8" t="s">
        <v>1265</v>
      </c>
      <c r="B57" s="5" t="s">
        <v>213</v>
      </c>
      <c r="C57" s="1">
        <v>11</v>
      </c>
      <c r="D57" s="9" t="str">
        <f t="shared" si="30"/>
        <v>N/A</v>
      </c>
      <c r="E57" s="1">
        <v>0</v>
      </c>
      <c r="F57" s="9" t="str">
        <f t="shared" si="31"/>
        <v>N/A</v>
      </c>
      <c r="G57" s="1">
        <v>0</v>
      </c>
      <c r="H57" s="9" t="str">
        <f t="shared" si="32"/>
        <v>N/A</v>
      </c>
      <c r="I57" s="12">
        <v>-100</v>
      </c>
      <c r="J57" s="12" t="s">
        <v>1747</v>
      </c>
      <c r="K57" s="1" t="s">
        <v>739</v>
      </c>
      <c r="L57" s="9" t="str">
        <f t="shared" si="20"/>
        <v>N/A</v>
      </c>
    </row>
    <row r="58" spans="1:12" x14ac:dyDescent="0.2">
      <c r="A58" s="48" t="s">
        <v>1266</v>
      </c>
      <c r="B58" s="5" t="s">
        <v>213</v>
      </c>
      <c r="C58" s="1">
        <v>0</v>
      </c>
      <c r="D58" s="9" t="str">
        <f t="shared" si="30"/>
        <v>N/A</v>
      </c>
      <c r="E58" s="1">
        <v>0</v>
      </c>
      <c r="F58" s="9" t="str">
        <f t="shared" si="31"/>
        <v>N/A</v>
      </c>
      <c r="G58" s="1">
        <v>0</v>
      </c>
      <c r="H58" s="9" t="str">
        <f t="shared" si="32"/>
        <v>N/A</v>
      </c>
      <c r="I58" s="12" t="s">
        <v>1747</v>
      </c>
      <c r="J58" s="12" t="s">
        <v>1747</v>
      </c>
      <c r="K58" s="1" t="s">
        <v>739</v>
      </c>
      <c r="L58" s="9" t="str">
        <f t="shared" si="20"/>
        <v>N/A</v>
      </c>
    </row>
    <row r="59" spans="1:12" x14ac:dyDescent="0.2">
      <c r="A59" s="48" t="s">
        <v>1267</v>
      </c>
      <c r="B59" s="5" t="s">
        <v>213</v>
      </c>
      <c r="C59" s="1">
        <v>3293</v>
      </c>
      <c r="D59" s="9" t="str">
        <f t="shared" si="30"/>
        <v>N/A</v>
      </c>
      <c r="E59" s="1">
        <v>3491</v>
      </c>
      <c r="F59" s="9" t="str">
        <f t="shared" si="31"/>
        <v>N/A</v>
      </c>
      <c r="G59" s="1">
        <v>3885</v>
      </c>
      <c r="H59" s="9" t="str">
        <f t="shared" si="32"/>
        <v>N/A</v>
      </c>
      <c r="I59" s="12">
        <v>6.0129999999999999</v>
      </c>
      <c r="J59" s="12">
        <v>11.29</v>
      </c>
      <c r="K59" s="1" t="s">
        <v>739</v>
      </c>
      <c r="L59" s="9" t="str">
        <f t="shared" si="20"/>
        <v>Yes</v>
      </c>
    </row>
    <row r="60" spans="1:12" x14ac:dyDescent="0.2">
      <c r="A60" s="48" t="s">
        <v>1268</v>
      </c>
      <c r="B60" s="5" t="s">
        <v>213</v>
      </c>
      <c r="C60" s="1">
        <v>60026</v>
      </c>
      <c r="D60" s="9" t="str">
        <f t="shared" si="30"/>
        <v>N/A</v>
      </c>
      <c r="E60" s="1">
        <v>65387</v>
      </c>
      <c r="F60" s="9" t="str">
        <f t="shared" si="31"/>
        <v>N/A</v>
      </c>
      <c r="G60" s="1">
        <v>72854</v>
      </c>
      <c r="H60" s="9" t="str">
        <f t="shared" si="32"/>
        <v>N/A</v>
      </c>
      <c r="I60" s="12">
        <v>8.9309999999999992</v>
      </c>
      <c r="J60" s="12">
        <v>11.42</v>
      </c>
      <c r="K60" s="1" t="s">
        <v>739</v>
      </c>
      <c r="L60" s="9" t="str">
        <f t="shared" si="20"/>
        <v>Yes</v>
      </c>
    </row>
    <row r="61" spans="1:12" x14ac:dyDescent="0.2">
      <c r="A61" s="3" t="s">
        <v>186</v>
      </c>
      <c r="B61" s="37" t="s">
        <v>213</v>
      </c>
      <c r="C61" s="1">
        <v>263879</v>
      </c>
      <c r="D61" s="1" t="str">
        <f t="shared" si="17"/>
        <v>N/A</v>
      </c>
      <c r="E61" s="1">
        <v>284701</v>
      </c>
      <c r="F61" s="1" t="str">
        <f t="shared" si="18"/>
        <v>N/A</v>
      </c>
      <c r="G61" s="1">
        <v>305010</v>
      </c>
      <c r="H61" s="11" t="str">
        <f t="shared" si="19"/>
        <v>N/A</v>
      </c>
      <c r="I61" s="12">
        <v>7.891</v>
      </c>
      <c r="J61" s="12">
        <v>7.133</v>
      </c>
      <c r="K61" s="47" t="s">
        <v>739</v>
      </c>
      <c r="L61" s="9" t="str">
        <f>IF(J61="Div by 0", "N/A", IF(OR(J61="N/A",K61="N/A"),"N/A", IF(J61&gt;VALUE(MID(K61,1,2)), "No", IF(J61&lt;-1*VALUE(MID(K61,1,2)), "No", "Yes"))))</f>
        <v>Yes</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5462</v>
      </c>
      <c r="D63" s="1" t="str">
        <f t="shared" si="17"/>
        <v>N/A</v>
      </c>
      <c r="E63" s="1">
        <v>1501</v>
      </c>
      <c r="F63" s="1" t="str">
        <f t="shared" si="18"/>
        <v>N/A</v>
      </c>
      <c r="G63" s="1">
        <v>0</v>
      </c>
      <c r="H63" s="11" t="str">
        <f t="shared" si="19"/>
        <v>N/A</v>
      </c>
      <c r="I63" s="12">
        <v>-72.5</v>
      </c>
      <c r="J63" s="12">
        <v>-100</v>
      </c>
      <c r="K63" s="47" t="s">
        <v>739</v>
      </c>
      <c r="L63" s="9" t="str">
        <f t="shared" si="33"/>
        <v>No</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17</v>
      </c>
      <c r="D66" s="1" t="str">
        <f t="shared" si="17"/>
        <v>N/A</v>
      </c>
      <c r="E66" s="1">
        <v>23</v>
      </c>
      <c r="F66" s="1" t="str">
        <f t="shared" si="18"/>
        <v>N/A</v>
      </c>
      <c r="G66" s="1">
        <v>0</v>
      </c>
      <c r="H66" s="11" t="str">
        <f t="shared" si="19"/>
        <v>N/A</v>
      </c>
      <c r="I66" s="12">
        <v>35.29</v>
      </c>
      <c r="J66" s="12">
        <v>-100</v>
      </c>
      <c r="K66" s="47" t="s">
        <v>739</v>
      </c>
      <c r="L66" s="9" t="str">
        <f t="shared" si="33"/>
        <v>No</v>
      </c>
    </row>
    <row r="67" spans="1:12" x14ac:dyDescent="0.2">
      <c r="A67" s="3" t="s">
        <v>192</v>
      </c>
      <c r="B67" s="37" t="s">
        <v>213</v>
      </c>
      <c r="C67" s="1">
        <v>0</v>
      </c>
      <c r="D67" s="1" t="str">
        <f t="shared" si="17"/>
        <v>N/A</v>
      </c>
      <c r="E67" s="1">
        <v>0</v>
      </c>
      <c r="F67" s="1" t="str">
        <f t="shared" si="18"/>
        <v>N/A</v>
      </c>
      <c r="G67" s="1">
        <v>0</v>
      </c>
      <c r="H67" s="11" t="str">
        <f t="shared" si="19"/>
        <v>N/A</v>
      </c>
      <c r="I67" s="12" t="s">
        <v>1747</v>
      </c>
      <c r="J67" s="12" t="s">
        <v>1747</v>
      </c>
      <c r="K67" s="47" t="s">
        <v>739</v>
      </c>
      <c r="L67" s="9" t="str">
        <f t="shared" si="33"/>
        <v>N/A</v>
      </c>
    </row>
    <row r="68" spans="1:12" x14ac:dyDescent="0.2">
      <c r="A68" s="2" t="s">
        <v>193</v>
      </c>
      <c r="B68" s="50" t="s">
        <v>213</v>
      </c>
      <c r="C68" s="1">
        <v>0</v>
      </c>
      <c r="D68" s="1" t="str">
        <f t="shared" si="17"/>
        <v>N/A</v>
      </c>
      <c r="E68" s="1">
        <v>0</v>
      </c>
      <c r="F68" s="1" t="str">
        <f t="shared" si="18"/>
        <v>N/A</v>
      </c>
      <c r="G68" s="1">
        <v>0</v>
      </c>
      <c r="H68" s="11" t="str">
        <f t="shared" si="19"/>
        <v>N/A</v>
      </c>
      <c r="I68" s="59" t="s">
        <v>1747</v>
      </c>
      <c r="J68" s="59" t="s">
        <v>1747</v>
      </c>
      <c r="K68" s="50" t="s">
        <v>739</v>
      </c>
      <c r="L68" s="9" t="str">
        <f t="shared" si="33"/>
        <v>N/A</v>
      </c>
    </row>
    <row r="69" spans="1:12" x14ac:dyDescent="0.2">
      <c r="A69" s="2" t="s">
        <v>194</v>
      </c>
      <c r="B69" s="50" t="s">
        <v>213</v>
      </c>
      <c r="C69" s="1">
        <v>5462</v>
      </c>
      <c r="D69" s="1" t="str">
        <f t="shared" si="17"/>
        <v>N/A</v>
      </c>
      <c r="E69" s="1">
        <v>1501</v>
      </c>
      <c r="F69" s="1" t="str">
        <f t="shared" si="18"/>
        <v>N/A</v>
      </c>
      <c r="G69" s="1">
        <v>0</v>
      </c>
      <c r="H69" s="11" t="str">
        <f t="shared" si="19"/>
        <v>N/A</v>
      </c>
      <c r="I69" s="59">
        <v>-72.5</v>
      </c>
      <c r="J69" s="59">
        <v>-100</v>
      </c>
      <c r="K69" s="50" t="s">
        <v>739</v>
      </c>
      <c r="L69" s="9" t="str">
        <f t="shared" si="33"/>
        <v>No</v>
      </c>
    </row>
    <row r="70" spans="1:12" x14ac:dyDescent="0.2">
      <c r="A70" s="48" t="s">
        <v>78</v>
      </c>
      <c r="B70" s="50" t="s">
        <v>294</v>
      </c>
      <c r="C70" s="13">
        <v>98.286097280999996</v>
      </c>
      <c r="D70" s="46" t="str">
        <f>IF($B70="N/A","N/A",IF(C70&gt;=20,"No",IF(C70&lt;0,"No","Yes")))</f>
        <v>No</v>
      </c>
      <c r="E70" s="13">
        <v>99.257201710000004</v>
      </c>
      <c r="F70" s="46" t="str">
        <f>IF($B70="N/A","N/A",IF(E70&gt;=20,"No",IF(E70&lt;0,"No","Yes")))</f>
        <v>No</v>
      </c>
      <c r="G70" s="13">
        <v>99.374664999000004</v>
      </c>
      <c r="H70" s="46" t="str">
        <f>IF($B70="N/A","N/A",IF(G70&gt;=20,"No",IF(G70&lt;0,"No","Yes")))</f>
        <v>No</v>
      </c>
      <c r="I70" s="12">
        <v>0.98799999999999999</v>
      </c>
      <c r="J70" s="12">
        <v>0.1183</v>
      </c>
      <c r="K70" s="47" t="s">
        <v>739</v>
      </c>
      <c r="L70" s="9" t="str">
        <f t="shared" si="20"/>
        <v>Yes</v>
      </c>
    </row>
    <row r="71" spans="1:12" x14ac:dyDescent="0.2">
      <c r="A71" s="48" t="s">
        <v>79</v>
      </c>
      <c r="B71" s="37" t="s">
        <v>213</v>
      </c>
      <c r="C71" s="13">
        <v>6.3832504000000002E-3</v>
      </c>
      <c r="D71" s="46" t="str">
        <f>IF($B71="N/A","N/A",IF(C71&gt;10,"No",IF(C71&lt;-10,"No","Yes")))</f>
        <v>N/A</v>
      </c>
      <c r="E71" s="13">
        <v>0</v>
      </c>
      <c r="F71" s="46" t="str">
        <f>IF($B71="N/A","N/A",IF(E71&gt;10,"No",IF(E71&lt;-10,"No","Yes")))</f>
        <v>N/A</v>
      </c>
      <c r="G71" s="13">
        <v>0</v>
      </c>
      <c r="H71" s="46" t="str">
        <f>IF($B71="N/A","N/A",IF(G71&gt;10,"No",IF(G71&lt;-10,"No","Yes")))</f>
        <v>N/A</v>
      </c>
      <c r="I71" s="12">
        <v>-100</v>
      </c>
      <c r="J71" s="12" t="s">
        <v>1747</v>
      </c>
      <c r="K71" s="47" t="s">
        <v>739</v>
      </c>
      <c r="L71" s="9" t="str">
        <f t="shared" si="20"/>
        <v>N/A</v>
      </c>
    </row>
    <row r="72" spans="1:12" x14ac:dyDescent="0.2">
      <c r="A72" s="48" t="s">
        <v>80</v>
      </c>
      <c r="B72" s="37" t="s">
        <v>213</v>
      </c>
      <c r="C72" s="13">
        <v>0</v>
      </c>
      <c r="D72" s="46" t="str">
        <f>IF($B72="N/A","N/A",IF(C72&gt;10,"No",IF(C72&lt;-10,"No","Yes")))</f>
        <v>N/A</v>
      </c>
      <c r="E72" s="13">
        <v>0</v>
      </c>
      <c r="F72" s="46" t="str">
        <f>IF($B72="N/A","N/A",IF(E72&gt;10,"No",IF(E72&lt;-10,"No","Yes")))</f>
        <v>N/A</v>
      </c>
      <c r="G72" s="13">
        <v>0</v>
      </c>
      <c r="H72" s="46" t="str">
        <f>IF($B72="N/A","N/A",IF(G72&gt;10,"No",IF(G72&lt;-10,"No","Yes")))</f>
        <v>N/A</v>
      </c>
      <c r="I72" s="12" t="s">
        <v>1747</v>
      </c>
      <c r="J72" s="12" t="s">
        <v>1747</v>
      </c>
      <c r="K72" s="47" t="s">
        <v>739</v>
      </c>
      <c r="L72" s="9" t="str">
        <f t="shared" si="20"/>
        <v>N/A</v>
      </c>
    </row>
    <row r="73" spans="1:12" x14ac:dyDescent="0.2">
      <c r="A73" s="48" t="s">
        <v>81</v>
      </c>
      <c r="B73" s="37" t="s">
        <v>213</v>
      </c>
      <c r="C73" s="13">
        <v>99.225556631000003</v>
      </c>
      <c r="D73" s="46" t="str">
        <f>IF($B73="N/A","N/A",IF(C73&gt;10,"No",IF(C73&lt;-10,"No","Yes")))</f>
        <v>N/A</v>
      </c>
      <c r="E73" s="13">
        <v>100</v>
      </c>
      <c r="F73" s="46" t="str">
        <f>IF($B73="N/A","N/A",IF(E73&gt;10,"No",IF(E73&lt;-10,"No","Yes")))</f>
        <v>N/A</v>
      </c>
      <c r="G73" s="13">
        <v>100</v>
      </c>
      <c r="H73" s="46" t="str">
        <f>IF($B73="N/A","N/A",IF(G73&gt;10,"No",IF(G73&lt;-10,"No","Yes")))</f>
        <v>N/A</v>
      </c>
      <c r="I73" s="12">
        <v>0.78049999999999997</v>
      </c>
      <c r="J73" s="12">
        <v>0</v>
      </c>
      <c r="K73" s="47" t="s">
        <v>739</v>
      </c>
      <c r="L73" s="9" t="str">
        <f t="shared" si="20"/>
        <v>Yes</v>
      </c>
    </row>
    <row r="74" spans="1:12" x14ac:dyDescent="0.2">
      <c r="A74" s="48" t="s">
        <v>121</v>
      </c>
      <c r="B74" s="37" t="s">
        <v>213</v>
      </c>
      <c r="C74" s="13">
        <v>0</v>
      </c>
      <c r="D74" s="46" t="str">
        <f>IF($B74="N/A","N/A",IF(C74&gt;10,"No",IF(C74&lt;-10,"No","Yes")))</f>
        <v>N/A</v>
      </c>
      <c r="E74" s="13">
        <v>0</v>
      </c>
      <c r="F74" s="46" t="str">
        <f>IF($B74="N/A","N/A",IF(E74&gt;10,"No",IF(E74&lt;-10,"No","Yes")))</f>
        <v>N/A</v>
      </c>
      <c r="G74" s="13">
        <v>0</v>
      </c>
      <c r="H74" s="46" t="str">
        <f>IF($B74="N/A","N/A",IF(G74&gt;10,"No",IF(G74&lt;-10,"No","Yes")))</f>
        <v>N/A</v>
      </c>
      <c r="I74" s="12" t="s">
        <v>1747</v>
      </c>
      <c r="J74" s="12" t="s">
        <v>1747</v>
      </c>
      <c r="K74" s="47" t="s">
        <v>739</v>
      </c>
      <c r="L74" s="9" t="str">
        <f t="shared" si="20"/>
        <v>N/A</v>
      </c>
    </row>
    <row r="75" spans="1:12" x14ac:dyDescent="0.2">
      <c r="A75" s="48" t="s">
        <v>82</v>
      </c>
      <c r="B75" s="37" t="s">
        <v>213</v>
      </c>
      <c r="C75" s="13">
        <v>0</v>
      </c>
      <c r="D75" s="46" t="str">
        <f>IF($B75="N/A","N/A",IF(C75&gt;10,"No",IF(C75&lt;-10,"No","Yes")))</f>
        <v>N/A</v>
      </c>
      <c r="E75" s="13">
        <v>0</v>
      </c>
      <c r="F75" s="46" t="str">
        <f>IF($B75="N/A","N/A",IF(E75&gt;10,"No",IF(E75&lt;-10,"No","Yes")))</f>
        <v>N/A</v>
      </c>
      <c r="G75" s="13">
        <v>0</v>
      </c>
      <c r="H75" s="46" t="str">
        <f>IF($B75="N/A","N/A",IF(G75&gt;10,"No",IF(G75&lt;-10,"No","Yes")))</f>
        <v>N/A</v>
      </c>
      <c r="I75" s="12" t="s">
        <v>1747</v>
      </c>
      <c r="J75" s="12" t="s">
        <v>1747</v>
      </c>
      <c r="K75" s="47" t="s">
        <v>739</v>
      </c>
      <c r="L75" s="9" t="str">
        <f t="shared" si="20"/>
        <v>N/A</v>
      </c>
    </row>
    <row r="76" spans="1:12" x14ac:dyDescent="0.2">
      <c r="A76" s="48" t="s">
        <v>195</v>
      </c>
      <c r="B76" s="37" t="s">
        <v>213</v>
      </c>
      <c r="C76" s="13">
        <v>98.693150305000003</v>
      </c>
      <c r="D76" s="46" t="str">
        <f t="shared" ref="D76:D98" si="34">IF($B76="N/A","N/A",IF(C76&gt;10,"No",IF(C76&lt;-10,"No","Yes")))</f>
        <v>N/A</v>
      </c>
      <c r="E76" s="13">
        <v>98.514401212999999</v>
      </c>
      <c r="F76" s="46" t="str">
        <f t="shared" ref="F76:F98" si="35">IF($B76="N/A","N/A",IF(E76&gt;10,"No",IF(E76&lt;-10,"No","Yes")))</f>
        <v>N/A</v>
      </c>
      <c r="G76" s="13">
        <v>98.470882016999994</v>
      </c>
      <c r="H76" s="46" t="str">
        <f t="shared" ref="H76:H98" si="36">IF($B76="N/A","N/A",IF(G76&gt;10,"No",IF(G76&lt;-10,"No","Yes")))</f>
        <v>N/A</v>
      </c>
      <c r="I76" s="12">
        <v>-0.18099999999999999</v>
      </c>
      <c r="J76" s="12">
        <v>-4.3999999999999997E-2</v>
      </c>
      <c r="K76" s="47" t="s">
        <v>739</v>
      </c>
      <c r="L76" s="9" t="str">
        <f>IF(J76="Div by 0", "N/A", IF(OR(J76="N/A",K76="N/A"),"N/A", IF(J76&gt;VALUE(MID(K76,1,2)), "No", IF(J76&lt;-1*VALUE(MID(K76,1,2)), "No", "Yes"))))</f>
        <v>Yes</v>
      </c>
    </row>
    <row r="77" spans="1:12" x14ac:dyDescent="0.2">
      <c r="A77" s="48" t="s">
        <v>196</v>
      </c>
      <c r="B77" s="37" t="s">
        <v>213</v>
      </c>
      <c r="C77" s="13">
        <v>0</v>
      </c>
      <c r="D77" s="46" t="str">
        <f t="shared" si="34"/>
        <v>N/A</v>
      </c>
      <c r="E77" s="13">
        <v>0</v>
      </c>
      <c r="F77" s="46" t="str">
        <f t="shared" si="35"/>
        <v>N/A</v>
      </c>
      <c r="G77" s="13">
        <v>0</v>
      </c>
      <c r="H77" s="46" t="str">
        <f t="shared" si="36"/>
        <v>N/A</v>
      </c>
      <c r="I77" s="12" t="s">
        <v>1747</v>
      </c>
      <c r="J77" s="12" t="s">
        <v>1747</v>
      </c>
      <c r="K77" s="47" t="s">
        <v>739</v>
      </c>
      <c r="L77" s="9" t="str">
        <f t="shared" ref="L77:L81" si="37">IF(J77="Div by 0", "N/A", IF(OR(J77="N/A",K77="N/A"),"N/A", IF(J77&gt;VALUE(MID(K77,1,2)), "No", IF(J77&lt;-1*VALUE(MID(K77,1,2)), "No", "Yes"))))</f>
        <v>N/A</v>
      </c>
    </row>
    <row r="78" spans="1:12" x14ac:dyDescent="0.2">
      <c r="A78" s="48" t="s">
        <v>197</v>
      </c>
      <c r="B78" s="37" t="s">
        <v>213</v>
      </c>
      <c r="C78" s="13">
        <v>0</v>
      </c>
      <c r="D78" s="46" t="str">
        <f t="shared" si="34"/>
        <v>N/A</v>
      </c>
      <c r="E78" s="13">
        <v>0</v>
      </c>
      <c r="F78" s="46" t="str">
        <f t="shared" si="35"/>
        <v>N/A</v>
      </c>
      <c r="G78" s="13">
        <v>0</v>
      </c>
      <c r="H78" s="46" t="str">
        <f t="shared" si="36"/>
        <v>N/A</v>
      </c>
      <c r="I78" s="12" t="s">
        <v>1747</v>
      </c>
      <c r="J78" s="12" t="s">
        <v>1747</v>
      </c>
      <c r="K78" s="47" t="s">
        <v>739</v>
      </c>
      <c r="L78" s="9" t="str">
        <f t="shared" si="37"/>
        <v>N/A</v>
      </c>
    </row>
    <row r="79" spans="1:12" x14ac:dyDescent="0.2">
      <c r="A79" s="48" t="s">
        <v>198</v>
      </c>
      <c r="B79" s="37" t="s">
        <v>213</v>
      </c>
      <c r="C79" s="13">
        <v>99.658703071999994</v>
      </c>
      <c r="D79" s="46" t="str">
        <f t="shared" si="34"/>
        <v>N/A</v>
      </c>
      <c r="E79" s="13">
        <v>99.527027027000003</v>
      </c>
      <c r="F79" s="46" t="str">
        <f t="shared" si="35"/>
        <v>N/A</v>
      </c>
      <c r="G79" s="13">
        <v>99.303356554999993</v>
      </c>
      <c r="H79" s="46" t="str">
        <f t="shared" si="36"/>
        <v>N/A</v>
      </c>
      <c r="I79" s="12">
        <v>-0.13200000000000001</v>
      </c>
      <c r="J79" s="12">
        <v>-0.22500000000000001</v>
      </c>
      <c r="K79" s="47" t="s">
        <v>739</v>
      </c>
      <c r="L79" s="9" t="str">
        <f t="shared" si="37"/>
        <v>Yes</v>
      </c>
    </row>
    <row r="80" spans="1:12" x14ac:dyDescent="0.2">
      <c r="A80" s="48" t="s">
        <v>199</v>
      </c>
      <c r="B80" s="37" t="s">
        <v>213</v>
      </c>
      <c r="C80" s="13">
        <v>0</v>
      </c>
      <c r="D80" s="46" t="str">
        <f t="shared" si="34"/>
        <v>N/A</v>
      </c>
      <c r="E80" s="13">
        <v>0</v>
      </c>
      <c r="F80" s="46" t="str">
        <f t="shared" si="35"/>
        <v>N/A</v>
      </c>
      <c r="G80" s="13">
        <v>0</v>
      </c>
      <c r="H80" s="46" t="str">
        <f t="shared" si="36"/>
        <v>N/A</v>
      </c>
      <c r="I80" s="12" t="s">
        <v>1747</v>
      </c>
      <c r="J80" s="12" t="s">
        <v>1747</v>
      </c>
      <c r="K80" s="47" t="s">
        <v>739</v>
      </c>
      <c r="L80" s="9" t="str">
        <f t="shared" si="37"/>
        <v>N/A</v>
      </c>
    </row>
    <row r="81" spans="1:12" x14ac:dyDescent="0.2">
      <c r="A81" s="48" t="s">
        <v>200</v>
      </c>
      <c r="B81" s="50" t="s">
        <v>213</v>
      </c>
      <c r="C81" s="13">
        <v>0</v>
      </c>
      <c r="D81" s="46" t="str">
        <f t="shared" si="34"/>
        <v>N/A</v>
      </c>
      <c r="E81" s="13">
        <v>0</v>
      </c>
      <c r="F81" s="46" t="str">
        <f t="shared" si="35"/>
        <v>N/A</v>
      </c>
      <c r="G81" s="13">
        <v>0</v>
      </c>
      <c r="H81" s="46" t="str">
        <f t="shared" si="36"/>
        <v>N/A</v>
      </c>
      <c r="I81" s="12" t="s">
        <v>1747</v>
      </c>
      <c r="J81" s="12" t="s">
        <v>1747</v>
      </c>
      <c r="K81" s="50" t="s">
        <v>739</v>
      </c>
      <c r="L81" s="9" t="str">
        <f t="shared" si="37"/>
        <v>N/A</v>
      </c>
    </row>
    <row r="82" spans="1:12" x14ac:dyDescent="0.2">
      <c r="A82" s="48" t="s">
        <v>73</v>
      </c>
      <c r="B82" s="37" t="s">
        <v>213</v>
      </c>
      <c r="C82" s="38">
        <v>217184</v>
      </c>
      <c r="D82" s="46" t="str">
        <f t="shared" si="34"/>
        <v>N/A</v>
      </c>
      <c r="E82" s="38">
        <v>244573</v>
      </c>
      <c r="F82" s="46" t="str">
        <f t="shared" si="35"/>
        <v>N/A</v>
      </c>
      <c r="G82" s="38">
        <v>257926</v>
      </c>
      <c r="H82" s="46" t="str">
        <f t="shared" si="36"/>
        <v>N/A</v>
      </c>
      <c r="I82" s="12">
        <v>12.61</v>
      </c>
      <c r="J82" s="12">
        <v>5.46</v>
      </c>
      <c r="K82" s="47" t="s">
        <v>739</v>
      </c>
      <c r="L82" s="9" t="str">
        <f t="shared" si="20"/>
        <v>Yes</v>
      </c>
    </row>
    <row r="83" spans="1:12" x14ac:dyDescent="0.2">
      <c r="A83" s="48" t="s">
        <v>1269</v>
      </c>
      <c r="B83" s="37" t="s">
        <v>213</v>
      </c>
      <c r="C83" s="8">
        <v>94.546099159999997</v>
      </c>
      <c r="D83" s="46" t="str">
        <f t="shared" si="34"/>
        <v>N/A</v>
      </c>
      <c r="E83" s="8">
        <v>96.376541973000002</v>
      </c>
      <c r="F83" s="46" t="str">
        <f t="shared" si="35"/>
        <v>N/A</v>
      </c>
      <c r="G83" s="8">
        <v>97.354667617999993</v>
      </c>
      <c r="H83" s="46" t="str">
        <f t="shared" si="36"/>
        <v>N/A</v>
      </c>
      <c r="I83" s="12">
        <v>1.9359999999999999</v>
      </c>
      <c r="J83" s="12">
        <v>1.0149999999999999</v>
      </c>
      <c r="K83" s="47" t="s">
        <v>739</v>
      </c>
      <c r="L83" s="9" t="str">
        <f t="shared" si="20"/>
        <v>Yes</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1.7496684799999999E-2</v>
      </c>
      <c r="D85" s="46" t="str">
        <f t="shared" si="34"/>
        <v>N/A</v>
      </c>
      <c r="E85" s="8">
        <v>4.9065104999999999E-3</v>
      </c>
      <c r="F85" s="46" t="str">
        <f t="shared" si="35"/>
        <v>N/A</v>
      </c>
      <c r="G85" s="8">
        <v>0</v>
      </c>
      <c r="H85" s="46" t="str">
        <f t="shared" si="36"/>
        <v>N/A</v>
      </c>
      <c r="I85" s="12">
        <v>-72</v>
      </c>
      <c r="J85" s="12">
        <v>-100</v>
      </c>
      <c r="K85" s="47" t="s">
        <v>739</v>
      </c>
      <c r="L85" s="9" t="str">
        <f t="shared" si="20"/>
        <v>No</v>
      </c>
    </row>
    <row r="86" spans="1:12" x14ac:dyDescent="0.2">
      <c r="A86" s="48" t="s">
        <v>1272</v>
      </c>
      <c r="B86" s="37" t="s">
        <v>213</v>
      </c>
      <c r="C86" s="8">
        <v>0</v>
      </c>
      <c r="D86" s="46" t="str">
        <f t="shared" si="34"/>
        <v>N/A</v>
      </c>
      <c r="E86" s="8">
        <v>0</v>
      </c>
      <c r="F86" s="46" t="str">
        <f t="shared" si="35"/>
        <v>N/A</v>
      </c>
      <c r="G86" s="8">
        <v>0</v>
      </c>
      <c r="H86" s="46" t="str">
        <f t="shared" si="36"/>
        <v>N/A</v>
      </c>
      <c r="I86" s="12" t="s">
        <v>1747</v>
      </c>
      <c r="J86" s="12" t="s">
        <v>1747</v>
      </c>
      <c r="K86" s="47" t="s">
        <v>739</v>
      </c>
      <c r="L86" s="9" t="str">
        <f t="shared" si="20"/>
        <v>N/A</v>
      </c>
    </row>
    <row r="87" spans="1:12" x14ac:dyDescent="0.2">
      <c r="A87" s="48" t="s">
        <v>1273</v>
      </c>
      <c r="B87" s="37" t="s">
        <v>213</v>
      </c>
      <c r="C87" s="8">
        <v>5.9857080000000002E-3</v>
      </c>
      <c r="D87" s="46" t="str">
        <f t="shared" si="34"/>
        <v>N/A</v>
      </c>
      <c r="E87" s="8">
        <v>6.5420139999999996E-3</v>
      </c>
      <c r="F87" s="46" t="str">
        <f t="shared" si="35"/>
        <v>N/A</v>
      </c>
      <c r="G87" s="8">
        <v>0</v>
      </c>
      <c r="H87" s="46" t="str">
        <f t="shared" si="36"/>
        <v>N/A</v>
      </c>
      <c r="I87" s="12">
        <v>9.2940000000000005</v>
      </c>
      <c r="J87" s="12">
        <v>-100</v>
      </c>
      <c r="K87" s="47" t="s">
        <v>739</v>
      </c>
      <c r="L87" s="9" t="str">
        <f t="shared" si="20"/>
        <v>No</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1.6575806689000001</v>
      </c>
      <c r="D89" s="46" t="str">
        <f t="shared" si="34"/>
        <v>N/A</v>
      </c>
      <c r="E89" s="8">
        <v>0.36512615869999998</v>
      </c>
      <c r="F89" s="46" t="str">
        <f t="shared" si="35"/>
        <v>N/A</v>
      </c>
      <c r="G89" s="8">
        <v>0</v>
      </c>
      <c r="H89" s="46" t="str">
        <f t="shared" si="36"/>
        <v>N/A</v>
      </c>
      <c r="I89" s="12">
        <v>-78</v>
      </c>
      <c r="J89" s="12">
        <v>-100</v>
      </c>
      <c r="K89" s="47" t="s">
        <v>739</v>
      </c>
      <c r="L89" s="9" t="str">
        <f t="shared" si="20"/>
        <v>No</v>
      </c>
    </row>
    <row r="90" spans="1:12" x14ac:dyDescent="0.2">
      <c r="A90" s="48" t="s">
        <v>1276</v>
      </c>
      <c r="B90" s="37" t="s">
        <v>213</v>
      </c>
      <c r="C90" s="8">
        <v>0</v>
      </c>
      <c r="D90" s="46" t="str">
        <f t="shared" si="34"/>
        <v>N/A</v>
      </c>
      <c r="E90" s="8">
        <v>0</v>
      </c>
      <c r="F90" s="46" t="str">
        <f t="shared" si="35"/>
        <v>N/A</v>
      </c>
      <c r="G90" s="8">
        <v>0</v>
      </c>
      <c r="H90" s="46" t="str">
        <f t="shared" si="36"/>
        <v>N/A</v>
      </c>
      <c r="I90" s="12" t="s">
        <v>1747</v>
      </c>
      <c r="J90" s="12" t="s">
        <v>1747</v>
      </c>
      <c r="K90" s="47" t="s">
        <v>739</v>
      </c>
      <c r="L90" s="9" t="str">
        <f t="shared" si="20"/>
        <v>N/A</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0</v>
      </c>
      <c r="D93" s="46" t="str">
        <f t="shared" si="34"/>
        <v>N/A</v>
      </c>
      <c r="E93" s="8">
        <v>0</v>
      </c>
      <c r="F93" s="46" t="str">
        <f t="shared" si="35"/>
        <v>N/A</v>
      </c>
      <c r="G93" s="8">
        <v>0</v>
      </c>
      <c r="H93" s="46" t="str">
        <f t="shared" si="36"/>
        <v>N/A</v>
      </c>
      <c r="I93" s="12" t="s">
        <v>1747</v>
      </c>
      <c r="J93" s="12" t="s">
        <v>1747</v>
      </c>
      <c r="K93" s="47" t="s">
        <v>739</v>
      </c>
      <c r="L93" s="9" t="str">
        <f t="shared" si="20"/>
        <v>N/A</v>
      </c>
    </row>
    <row r="94" spans="1:12" x14ac:dyDescent="0.2">
      <c r="A94" s="48" t="s">
        <v>1280</v>
      </c>
      <c r="B94" s="37" t="s">
        <v>213</v>
      </c>
      <c r="C94" s="8">
        <v>0</v>
      </c>
      <c r="D94" s="46" t="str">
        <f t="shared" si="34"/>
        <v>N/A</v>
      </c>
      <c r="E94" s="8">
        <v>0</v>
      </c>
      <c r="F94" s="46" t="str">
        <f t="shared" si="35"/>
        <v>N/A</v>
      </c>
      <c r="G94" s="8">
        <v>0</v>
      </c>
      <c r="H94" s="46" t="str">
        <f t="shared" si="36"/>
        <v>N/A</v>
      </c>
      <c r="I94" s="12" t="s">
        <v>1747</v>
      </c>
      <c r="J94" s="12" t="s">
        <v>1747</v>
      </c>
      <c r="K94" s="47" t="s">
        <v>739</v>
      </c>
      <c r="L94" s="9" t="str">
        <f t="shared" si="20"/>
        <v>N/A</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0</v>
      </c>
      <c r="D97" s="46" t="str">
        <f t="shared" si="34"/>
        <v>N/A</v>
      </c>
      <c r="E97" s="8">
        <v>0</v>
      </c>
      <c r="F97" s="46" t="str">
        <f t="shared" si="35"/>
        <v>N/A</v>
      </c>
      <c r="G97" s="8">
        <v>0</v>
      </c>
      <c r="H97" s="46" t="str">
        <f t="shared" si="36"/>
        <v>N/A</v>
      </c>
      <c r="I97" s="12" t="s">
        <v>1747</v>
      </c>
      <c r="J97" s="12" t="s">
        <v>1747</v>
      </c>
      <c r="K97" s="47" t="s">
        <v>739</v>
      </c>
      <c r="L97" s="9" t="str">
        <f t="shared" si="20"/>
        <v>N/A</v>
      </c>
    </row>
    <row r="98" spans="1:12" x14ac:dyDescent="0.2">
      <c r="A98" s="48" t="s">
        <v>1284</v>
      </c>
      <c r="B98" s="37" t="s">
        <v>213</v>
      </c>
      <c r="C98" s="8">
        <v>3.7728377781</v>
      </c>
      <c r="D98" s="46" t="str">
        <f t="shared" si="34"/>
        <v>N/A</v>
      </c>
      <c r="E98" s="8">
        <v>3.2468833436</v>
      </c>
      <c r="F98" s="46" t="str">
        <f t="shared" si="35"/>
        <v>N/A</v>
      </c>
      <c r="G98" s="8">
        <v>2.6453323821999999</v>
      </c>
      <c r="H98" s="46" t="str">
        <f t="shared" si="36"/>
        <v>N/A</v>
      </c>
      <c r="I98" s="12">
        <v>-13.9</v>
      </c>
      <c r="J98" s="12">
        <v>-18.5</v>
      </c>
      <c r="K98" s="47" t="s">
        <v>739</v>
      </c>
      <c r="L98" s="9" t="str">
        <f t="shared" si="20"/>
        <v>Yes</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902040968</v>
      </c>
      <c r="D100" s="46" t="str">
        <f>IF($B100="N/A","N/A",IF(C100&gt;10,"No",IF(C100&lt;-10,"No","Yes")))</f>
        <v>N/A</v>
      </c>
      <c r="E100" s="49">
        <v>1106950845</v>
      </c>
      <c r="F100" s="46" t="str">
        <f>IF($B100="N/A","N/A",IF(E100&gt;10,"No",IF(E100&lt;-10,"No","Yes")))</f>
        <v>N/A</v>
      </c>
      <c r="G100" s="49">
        <v>1226066616</v>
      </c>
      <c r="H100" s="46" t="str">
        <f>IF($B100="N/A","N/A",IF(G100&gt;10,"No",IF(G100&lt;-10,"No","Yes")))</f>
        <v>N/A</v>
      </c>
      <c r="I100" s="12">
        <v>22.72</v>
      </c>
      <c r="J100" s="12">
        <v>10.76</v>
      </c>
      <c r="K100" s="47" t="s">
        <v>739</v>
      </c>
      <c r="L100" s="9" t="str">
        <f t="shared" ref="L100:L111" si="38">IF(J100="Div by 0", "N/A", IF(K100="N/A","N/A", IF(J100&gt;VALUE(MID(K100,1,2)), "No", IF(J100&lt;-1*VALUE(MID(K100,1,2)), "No", "Yes"))))</f>
        <v>Yes</v>
      </c>
    </row>
    <row r="101" spans="1:12" x14ac:dyDescent="0.2">
      <c r="A101" s="48" t="s">
        <v>455</v>
      </c>
      <c r="B101" s="37" t="s">
        <v>213</v>
      </c>
      <c r="C101" s="49">
        <v>896742834</v>
      </c>
      <c r="D101" s="46" t="str">
        <f>IF($B101="N/A","N/A",IF(C101&gt;10,"No",IF(C101&lt;-10,"No","Yes")))</f>
        <v>N/A</v>
      </c>
      <c r="E101" s="49">
        <v>1105179571</v>
      </c>
      <c r="F101" s="46" t="str">
        <f>IF($B101="N/A","N/A",IF(E101&gt;10,"No",IF(E101&lt;-10,"No","Yes")))</f>
        <v>N/A</v>
      </c>
      <c r="G101" s="49">
        <v>1225090655</v>
      </c>
      <c r="H101" s="46" t="str">
        <f>IF($B101="N/A","N/A",IF(G101&gt;10,"No",IF(G101&lt;-10,"No","Yes")))</f>
        <v>N/A</v>
      </c>
      <c r="I101" s="12">
        <v>23.24</v>
      </c>
      <c r="J101" s="12">
        <v>10.85</v>
      </c>
      <c r="K101" s="47" t="s">
        <v>739</v>
      </c>
      <c r="L101" s="9" t="str">
        <f t="shared" si="38"/>
        <v>Yes</v>
      </c>
    </row>
    <row r="102" spans="1:12" x14ac:dyDescent="0.2">
      <c r="A102" s="48" t="s">
        <v>456</v>
      </c>
      <c r="B102" s="37" t="s">
        <v>213</v>
      </c>
      <c r="C102" s="49">
        <v>5298134</v>
      </c>
      <c r="D102" s="46" t="str">
        <f>IF($B102="N/A","N/A",IF(C102&gt;10,"No",IF(C102&lt;-10,"No","Yes")))</f>
        <v>N/A</v>
      </c>
      <c r="E102" s="49">
        <v>1771274</v>
      </c>
      <c r="F102" s="46" t="str">
        <f>IF($B102="N/A","N/A",IF(E102&gt;10,"No",IF(E102&lt;-10,"No","Yes")))</f>
        <v>N/A</v>
      </c>
      <c r="G102" s="49">
        <v>975961</v>
      </c>
      <c r="H102" s="46" t="str">
        <f>IF($B102="N/A","N/A",IF(G102&gt;10,"No",IF(G102&lt;-10,"No","Yes")))</f>
        <v>N/A</v>
      </c>
      <c r="I102" s="12">
        <v>-66.599999999999994</v>
      </c>
      <c r="J102" s="12">
        <v>-44.9</v>
      </c>
      <c r="K102" s="47" t="s">
        <v>739</v>
      </c>
      <c r="L102" s="9" t="str">
        <f t="shared" si="38"/>
        <v>No</v>
      </c>
    </row>
    <row r="103" spans="1:12" x14ac:dyDescent="0.2">
      <c r="A103" s="48" t="s">
        <v>457</v>
      </c>
      <c r="B103" s="37" t="s">
        <v>213</v>
      </c>
      <c r="C103" s="49">
        <v>0</v>
      </c>
      <c r="D103" s="46" t="str">
        <f>IF($B103="N/A","N/A",IF(C103&gt;10,"No",IF(C103&lt;-10,"No","Yes")))</f>
        <v>N/A</v>
      </c>
      <c r="E103" s="49">
        <v>0</v>
      </c>
      <c r="F103" s="46" t="str">
        <f>IF($B103="N/A","N/A",IF(E103&gt;10,"No",IF(E103&lt;-10,"No","Yes")))</f>
        <v>N/A</v>
      </c>
      <c r="G103" s="49">
        <v>0</v>
      </c>
      <c r="H103" s="46" t="str">
        <f>IF($B103="N/A","N/A",IF(G103&gt;10,"No",IF(G103&lt;-10,"No","Yes")))</f>
        <v>N/A</v>
      </c>
      <c r="I103" s="12" t="s">
        <v>1747</v>
      </c>
      <c r="J103" s="12" t="s">
        <v>1747</v>
      </c>
      <c r="K103" s="47" t="s">
        <v>739</v>
      </c>
      <c r="L103" s="9" t="str">
        <f t="shared" si="38"/>
        <v>N/A</v>
      </c>
    </row>
    <row r="104" spans="1:12" x14ac:dyDescent="0.2">
      <c r="A104" s="48" t="s">
        <v>108</v>
      </c>
      <c r="B104" s="63" t="s">
        <v>295</v>
      </c>
      <c r="C104" s="8">
        <v>1.0319239281000001</v>
      </c>
      <c r="D104" s="46" t="str">
        <f>IF($B104="N/A","N/A",IF(C104&gt;2,"No",IF(C104&lt;0.9,"No","Yes")))</f>
        <v>Yes</v>
      </c>
      <c r="E104" s="8">
        <v>1.0244173915999999</v>
      </c>
      <c r="F104" s="46" t="str">
        <f>IF($B104="N/A","N/A",IF(E104&gt;2,"No",IF(E104&lt;0.9,"No","Yes")))</f>
        <v>Yes</v>
      </c>
      <c r="G104" s="8">
        <v>1.0207497665</v>
      </c>
      <c r="H104" s="46" t="str">
        <f>IF($B104="N/A","N/A",IF(G104&gt;2,"No",IF(G104&lt;0.9,"No","Yes")))</f>
        <v>Yes</v>
      </c>
      <c r="I104" s="12">
        <v>-0.72699999999999998</v>
      </c>
      <c r="J104" s="12">
        <v>-0.35799999999999998</v>
      </c>
      <c r="K104" s="47" t="s">
        <v>739</v>
      </c>
      <c r="L104" s="9" t="str">
        <f t="shared" si="38"/>
        <v>Yes</v>
      </c>
    </row>
    <row r="105" spans="1:12" x14ac:dyDescent="0.2">
      <c r="A105" s="48" t="s">
        <v>458</v>
      </c>
      <c r="B105" s="63" t="s">
        <v>295</v>
      </c>
      <c r="C105" s="8">
        <v>1.0248302833</v>
      </c>
      <c r="D105" s="46" t="str">
        <f>IF($B105="N/A","N/A",IF(C105&gt;2,"No",IF(C105&lt;0.9,"No","Yes")))</f>
        <v>Yes</v>
      </c>
      <c r="E105" s="8">
        <v>1.0208967329</v>
      </c>
      <c r="F105" s="46" t="str">
        <f>IF($B105="N/A","N/A",IF(E105&gt;2,"No",IF(E105&lt;0.9,"No","Yes")))</f>
        <v>Yes</v>
      </c>
      <c r="G105" s="8">
        <v>1.0189189144999999</v>
      </c>
      <c r="H105" s="46" t="str">
        <f>IF($B105="N/A","N/A",IF(G105&gt;2,"No",IF(G105&lt;0.9,"No","Yes")))</f>
        <v>Yes</v>
      </c>
      <c r="I105" s="12">
        <v>-0.38400000000000001</v>
      </c>
      <c r="J105" s="12">
        <v>-0.19400000000000001</v>
      </c>
      <c r="K105" s="47" t="s">
        <v>739</v>
      </c>
      <c r="L105" s="9" t="str">
        <f t="shared" si="38"/>
        <v>Yes</v>
      </c>
    </row>
    <row r="106" spans="1:12" x14ac:dyDescent="0.2">
      <c r="A106" s="48" t="s">
        <v>459</v>
      </c>
      <c r="B106" s="63" t="s">
        <v>295</v>
      </c>
      <c r="C106" s="8">
        <v>0.53804042669999996</v>
      </c>
      <c r="D106" s="46" t="str">
        <f>IF($B106="N/A","N/A",IF(C106&gt;2,"No",IF(C106&lt;0.9,"No","Yes")))</f>
        <v>No</v>
      </c>
      <c r="E106" s="8">
        <v>1.2227998066000001</v>
      </c>
      <c r="F106" s="46" t="str">
        <f>IF($B106="N/A","N/A",IF(E106&gt;2,"No",IF(E106&lt;0.9,"No","Yes")))</f>
        <v>Yes</v>
      </c>
      <c r="G106" s="8" t="s">
        <v>1747</v>
      </c>
      <c r="H106" s="46" t="str">
        <f>IF($B106="N/A","N/A",IF(G106&gt;2,"No",IF(G106&lt;0.9,"No","Yes")))</f>
        <v>No</v>
      </c>
      <c r="I106" s="12">
        <v>127.3</v>
      </c>
      <c r="J106" s="12" t="s">
        <v>1747</v>
      </c>
      <c r="K106" s="47" t="s">
        <v>739</v>
      </c>
      <c r="L106" s="9" t="str">
        <f t="shared" si="38"/>
        <v>N/A</v>
      </c>
    </row>
    <row r="107" spans="1:12" x14ac:dyDescent="0.2">
      <c r="A107" s="48" t="s">
        <v>460</v>
      </c>
      <c r="B107" s="63" t="s">
        <v>295</v>
      </c>
      <c r="C107" s="8" t="s">
        <v>1747</v>
      </c>
      <c r="D107" s="46" t="str">
        <f>IF($B107="N/A","N/A",IF(C107&gt;2,"No",IF(C107&lt;0.9,"No","Yes")))</f>
        <v>No</v>
      </c>
      <c r="E107" s="8" t="s">
        <v>1747</v>
      </c>
      <c r="F107" s="46" t="str">
        <f>IF($B107="N/A","N/A",IF(E107&gt;2,"No",IF(E107&lt;0.9,"No","Yes")))</f>
        <v>No</v>
      </c>
      <c r="G107" s="8" t="s">
        <v>1747</v>
      </c>
      <c r="H107" s="46" t="str">
        <f>IF($B107="N/A","N/A",IF(G107&gt;2,"No",IF(G107&lt;0.9,"No","Yes")))</f>
        <v>No</v>
      </c>
      <c r="I107" s="12" t="s">
        <v>1747</v>
      </c>
      <c r="J107" s="12" t="s">
        <v>1747</v>
      </c>
      <c r="K107" s="47" t="s">
        <v>739</v>
      </c>
      <c r="L107" s="9" t="str">
        <f t="shared" si="38"/>
        <v>N/A</v>
      </c>
    </row>
    <row r="108" spans="1:12" x14ac:dyDescent="0.2">
      <c r="A108" s="48" t="s">
        <v>1286</v>
      </c>
      <c r="B108" s="37" t="s">
        <v>213</v>
      </c>
      <c r="C108" s="49">
        <v>358.47098325000002</v>
      </c>
      <c r="D108" s="46" t="str">
        <f>IF($B108="N/A","N/A",IF(C108&gt;10,"No",IF(C108&lt;-10,"No","Yes")))</f>
        <v>N/A</v>
      </c>
      <c r="E108" s="49">
        <v>388.30652426</v>
      </c>
      <c r="F108" s="46" t="str">
        <f>IF($B108="N/A","N/A",IF(E108&gt;10,"No",IF(E108&lt;-10,"No","Yes")))</f>
        <v>N/A</v>
      </c>
      <c r="G108" s="49">
        <v>403.87668134</v>
      </c>
      <c r="H108" s="46" t="str">
        <f>IF($B108="N/A","N/A",IF(G108&gt;10,"No",IF(G108&lt;-10,"No","Yes")))</f>
        <v>N/A</v>
      </c>
      <c r="I108" s="12">
        <v>8.3230000000000004</v>
      </c>
      <c r="J108" s="12">
        <v>4.01</v>
      </c>
      <c r="K108" s="47" t="s">
        <v>739</v>
      </c>
      <c r="L108" s="9" t="str">
        <f t="shared" si="38"/>
        <v>Yes</v>
      </c>
    </row>
    <row r="109" spans="1:12" x14ac:dyDescent="0.2">
      <c r="A109" s="48" t="s">
        <v>1287</v>
      </c>
      <c r="B109" s="37" t="s">
        <v>213</v>
      </c>
      <c r="C109" s="49">
        <v>356.54729601999998</v>
      </c>
      <c r="D109" s="46" t="str">
        <f>IF($B109="N/A","N/A",IF(C109&gt;10,"No",IF(C109&lt;-10,"No","Yes")))</f>
        <v>N/A</v>
      </c>
      <c r="E109" s="49">
        <v>387.69565223000001</v>
      </c>
      <c r="F109" s="46" t="str">
        <f>IF($B109="N/A","N/A",IF(E109&gt;10,"No",IF(E109&lt;-10,"No","Yes")))</f>
        <v>N/A</v>
      </c>
      <c r="G109" s="49">
        <v>403.55519156000003</v>
      </c>
      <c r="H109" s="46" t="str">
        <f>IF($B109="N/A","N/A",IF(G109&gt;10,"No",IF(G109&lt;-10,"No","Yes")))</f>
        <v>N/A</v>
      </c>
      <c r="I109" s="12">
        <v>8.7360000000000007</v>
      </c>
      <c r="J109" s="12">
        <v>4.0910000000000002</v>
      </c>
      <c r="K109" s="47" t="s">
        <v>739</v>
      </c>
      <c r="L109" s="9" t="str">
        <f t="shared" si="38"/>
        <v>Yes</v>
      </c>
    </row>
    <row r="110" spans="1:12" x14ac:dyDescent="0.2">
      <c r="A110" s="48" t="s">
        <v>1288</v>
      </c>
      <c r="B110" s="37" t="s">
        <v>213</v>
      </c>
      <c r="C110" s="49">
        <v>148.74042673</v>
      </c>
      <c r="D110" s="46" t="str">
        <f>IF($B110="N/A","N/A",IF(C110&gt;10,"No",IF(C110&lt;-10,"No","Yes")))</f>
        <v>N/A</v>
      </c>
      <c r="E110" s="49">
        <v>214.12886846999999</v>
      </c>
      <c r="F110" s="46" t="str">
        <f>IF($B110="N/A","N/A",IF(E110&gt;10,"No",IF(E110&lt;-10,"No","Yes")))</f>
        <v>N/A</v>
      </c>
      <c r="G110" s="49" t="s">
        <v>1747</v>
      </c>
      <c r="H110" s="46" t="str">
        <f>IF($B110="N/A","N/A",IF(G110&gt;10,"No",IF(G110&lt;-10,"No","Yes")))</f>
        <v>N/A</v>
      </c>
      <c r="I110" s="12">
        <v>43.96</v>
      </c>
      <c r="J110" s="12" t="s">
        <v>1747</v>
      </c>
      <c r="K110" s="47" t="s">
        <v>739</v>
      </c>
      <c r="L110" s="9" t="str">
        <f t="shared" si="38"/>
        <v>N/A</v>
      </c>
    </row>
    <row r="111" spans="1:12" x14ac:dyDescent="0.2">
      <c r="A111" s="48" t="s">
        <v>1289</v>
      </c>
      <c r="B111" s="37" t="s">
        <v>213</v>
      </c>
      <c r="C111" s="49" t="s">
        <v>1747</v>
      </c>
      <c r="D111" s="46" t="str">
        <f>IF($B111="N/A","N/A",IF(C111&gt;10,"No",IF(C111&lt;-10,"No","Yes")))</f>
        <v>N/A</v>
      </c>
      <c r="E111" s="49" t="s">
        <v>1747</v>
      </c>
      <c r="F111" s="46" t="str">
        <f>IF($B111="N/A","N/A",IF(E111&gt;10,"No",IF(E111&lt;-10,"No","Yes")))</f>
        <v>N/A</v>
      </c>
      <c r="G111" s="49" t="s">
        <v>1747</v>
      </c>
      <c r="H111" s="46" t="str">
        <f>IF($B111="N/A","N/A",IF(G111&gt;10,"No",IF(G111&lt;-10,"No","Yes")))</f>
        <v>N/A</v>
      </c>
      <c r="I111" s="12" t="s">
        <v>1747</v>
      </c>
      <c r="J111" s="12" t="s">
        <v>1747</v>
      </c>
      <c r="K111" s="47" t="s">
        <v>739</v>
      </c>
      <c r="L111" s="9" t="str">
        <f t="shared" si="38"/>
        <v>N/A</v>
      </c>
    </row>
    <row r="112" spans="1:12" x14ac:dyDescent="0.2">
      <c r="A112" s="48" t="s">
        <v>325</v>
      </c>
      <c r="B112" s="50" t="s">
        <v>296</v>
      </c>
      <c r="C112" s="8">
        <v>99.055309667000003</v>
      </c>
      <c r="D112" s="46" t="str">
        <f>IF(OR($B112="N/A",$C112="N/A"),"N/A",IF(C112&gt;98,"Yes","No"))</f>
        <v>Yes</v>
      </c>
      <c r="E112" s="8">
        <v>99.195298944000001</v>
      </c>
      <c r="F112" s="46" t="str">
        <f>IF(OR($B112="N/A",$E112="N/A"),"N/A",IF(E112&gt;98,"Yes","No"))</f>
        <v>Yes</v>
      </c>
      <c r="G112" s="8">
        <v>99.385593915000001</v>
      </c>
      <c r="H112" s="46" t="str">
        <f t="shared" ref="H112:H115" si="39">IF($B112="N/A","N/A",IF(G112&gt;98,"Yes","No"))</f>
        <v>Yes</v>
      </c>
      <c r="I112" s="12">
        <v>0.14130000000000001</v>
      </c>
      <c r="J112" s="12">
        <v>0.1918</v>
      </c>
      <c r="K112" s="47" t="s">
        <v>739</v>
      </c>
      <c r="L112" s="9" t="str">
        <f>IF(J112="Div by 0", "N/A", IF(OR(J112="N/A",K112="N/A"),"N/A", IF(J112&gt;VALUE(MID(K112,1,2)), "No", IF(J112&lt;-1*VALUE(MID(K112,1,2)), "No", "Yes"))))</f>
        <v>Yes</v>
      </c>
    </row>
    <row r="113" spans="1:12" x14ac:dyDescent="0.2">
      <c r="A113" s="48" t="s">
        <v>461</v>
      </c>
      <c r="B113" s="50" t="s">
        <v>296</v>
      </c>
      <c r="C113" s="8">
        <v>99.056428600999993</v>
      </c>
      <c r="D113" s="46" t="str">
        <f t="shared" ref="D113:D115" si="40">IF(OR($B113="N/A",$C113="N/A"),"N/A",IF(C113&gt;98,"Yes","No"))</f>
        <v>Yes</v>
      </c>
      <c r="E113" s="8">
        <v>99.1949477</v>
      </c>
      <c r="F113" s="46" t="str">
        <f t="shared" ref="F113:F115" si="41">IF(OR($B113="N/A",$E113="N/A"),"N/A",IF(E113&gt;98,"Yes","No"))</f>
        <v>Yes</v>
      </c>
      <c r="G113" s="8">
        <v>99.385593915000001</v>
      </c>
      <c r="H113" s="46" t="str">
        <f t="shared" si="39"/>
        <v>Yes</v>
      </c>
      <c r="I113" s="12">
        <v>0.13980000000000001</v>
      </c>
      <c r="J113" s="12">
        <v>0.19220000000000001</v>
      </c>
      <c r="K113" s="47" t="s">
        <v>739</v>
      </c>
      <c r="L113" s="9" t="str">
        <f t="shared" ref="L113:L115" si="42">IF(J113="Div by 0", "N/A", IF(OR(J113="N/A",K113="N/A"),"N/A", IF(J113&gt;VALUE(MID(K113,1,2)), "No", IF(J113&lt;-1*VALUE(MID(K113,1,2)), "No", "Yes"))))</f>
        <v>Yes</v>
      </c>
    </row>
    <row r="114" spans="1:12" x14ac:dyDescent="0.2">
      <c r="A114" s="48" t="s">
        <v>462</v>
      </c>
      <c r="B114" s="50" t="s">
        <v>296</v>
      </c>
      <c r="C114" s="8">
        <v>63.950933724000002</v>
      </c>
      <c r="D114" s="46" t="str">
        <f t="shared" si="40"/>
        <v>No</v>
      </c>
      <c r="E114" s="8">
        <v>86.409060625999999</v>
      </c>
      <c r="F114" s="46" t="str">
        <f t="shared" si="41"/>
        <v>No</v>
      </c>
      <c r="G114" s="8" t="s">
        <v>1747</v>
      </c>
      <c r="H114" s="46" t="str">
        <f t="shared" si="39"/>
        <v>Yes</v>
      </c>
      <c r="I114" s="12">
        <v>35.119999999999997</v>
      </c>
      <c r="J114" s="12" t="s">
        <v>1747</v>
      </c>
      <c r="K114" s="47" t="s">
        <v>739</v>
      </c>
      <c r="L114" s="9" t="str">
        <f t="shared" si="42"/>
        <v>N/A</v>
      </c>
    </row>
    <row r="115" spans="1:12" x14ac:dyDescent="0.2">
      <c r="A115" s="48" t="s">
        <v>463</v>
      </c>
      <c r="B115" s="50" t="s">
        <v>296</v>
      </c>
      <c r="C115" s="8" t="s">
        <v>1747</v>
      </c>
      <c r="D115" s="46" t="str">
        <f t="shared" si="40"/>
        <v>Yes</v>
      </c>
      <c r="E115" s="8" t="s">
        <v>1747</v>
      </c>
      <c r="F115" s="46" t="str">
        <f t="shared" si="41"/>
        <v>Yes</v>
      </c>
      <c r="G115" s="8" t="s">
        <v>1747</v>
      </c>
      <c r="H115" s="46" t="str">
        <f t="shared" si="39"/>
        <v>Yes</v>
      </c>
      <c r="I115" s="12" t="s">
        <v>1747</v>
      </c>
      <c r="J115" s="12" t="s">
        <v>1747</v>
      </c>
      <c r="K115" s="47" t="s">
        <v>739</v>
      </c>
      <c r="L115" s="9" t="str">
        <f t="shared" si="42"/>
        <v>N/A</v>
      </c>
    </row>
    <row r="116" spans="1:12" x14ac:dyDescent="0.2">
      <c r="A116" s="3" t="s">
        <v>464</v>
      </c>
      <c r="B116" s="50" t="s">
        <v>213</v>
      </c>
      <c r="C116" s="52">
        <v>263896</v>
      </c>
      <c r="D116" s="46" t="str">
        <f>IF($B116="N/A","N/A",IF(C116&gt;10,"No",IF(C116&lt;-10,"No","Yes")))</f>
        <v>N/A</v>
      </c>
      <c r="E116" s="52">
        <v>284702</v>
      </c>
      <c r="F116" s="46" t="str">
        <f>IF($B116="N/A","N/A",IF(E116&gt;10,"No",IF(E116&lt;-10,"No","Yes")))</f>
        <v>N/A</v>
      </c>
      <c r="G116" s="52">
        <v>305010</v>
      </c>
      <c r="H116" s="46" t="str">
        <f>IF($B116="N/A","N/A",IF(G116&gt;10,"No",IF(G116&lt;-10,"No","Yes")))</f>
        <v>N/A</v>
      </c>
      <c r="I116" s="12">
        <v>7.8840000000000003</v>
      </c>
      <c r="J116" s="12">
        <v>7.133</v>
      </c>
      <c r="K116" s="50" t="s">
        <v>739</v>
      </c>
      <c r="L116" s="9" t="str">
        <f>IF(J116="Div by 0", "N/A", IF(OR(J116="N/A",K116="N/A"),"N/A", IF(J116&gt;VALUE(MID(K116,1,2)), "No", IF(J116&lt;-1*VALUE(MID(K116,1,2)), "No", "Yes"))))</f>
        <v>Yes</v>
      </c>
    </row>
    <row r="117" spans="1:12" x14ac:dyDescent="0.2">
      <c r="A117" s="3" t="s">
        <v>211</v>
      </c>
      <c r="B117" s="50" t="s">
        <v>213</v>
      </c>
      <c r="C117" s="8">
        <v>81.655273288999993</v>
      </c>
      <c r="D117" s="46" t="str">
        <f>IF($B117="N/A","N/A",IF(C117&gt;10,"No",IF(C117&lt;-10,"No","Yes")))</f>
        <v>N/A</v>
      </c>
      <c r="E117" s="8">
        <v>81.441296514000001</v>
      </c>
      <c r="F117" s="46" t="str">
        <f>IF($B117="N/A","N/A",IF(E117&gt;10,"No",IF(E117&lt;-10,"No","Yes")))</f>
        <v>N/A</v>
      </c>
      <c r="G117" s="8">
        <v>80.570145241000006</v>
      </c>
      <c r="H117" s="46" t="str">
        <f>IF($B117="N/A","N/A",IF(G117&gt;10,"No",IF(G117&lt;-10,"No","Yes")))</f>
        <v>N/A</v>
      </c>
      <c r="I117" s="12">
        <v>-0.26200000000000001</v>
      </c>
      <c r="J117" s="12">
        <v>-1.07</v>
      </c>
      <c r="K117" s="50" t="s">
        <v>739</v>
      </c>
      <c r="L117" s="9" t="str">
        <f>IF(J117="Div by 0", "N/A", IF(OR(J117="N/A",K117="N/A"),"N/A", IF(J117&gt;VALUE(MID(K117,1,2)), "No", IF(J117&lt;-1*VALUE(MID(K117,1,2)), "No", "Yes"))))</f>
        <v>Yes</v>
      </c>
    </row>
    <row r="118" spans="1:12" x14ac:dyDescent="0.2">
      <c r="A118" s="4" t="s">
        <v>1628</v>
      </c>
      <c r="B118" s="50" t="s">
        <v>213</v>
      </c>
      <c r="C118" s="14">
        <v>297</v>
      </c>
      <c r="D118" s="11" t="str">
        <f>IF($B118="N/A","N/A",IF(C118&gt;10,"No",IF(C118&lt;-10,"No","Yes")))</f>
        <v>N/A</v>
      </c>
      <c r="E118" s="14">
        <v>0</v>
      </c>
      <c r="F118" s="11" t="str">
        <f>IF($B118="N/A","N/A",IF(E118&gt;10,"No",IF(E118&lt;-10,"No","Yes")))</f>
        <v>N/A</v>
      </c>
      <c r="G118" s="14">
        <v>0</v>
      </c>
      <c r="H118" s="11" t="str">
        <f>IF($B118="N/A","N/A",IF(G118&gt;10,"No",IF(G118&lt;-10,"No","Yes")))</f>
        <v>N/A</v>
      </c>
      <c r="I118" s="59">
        <v>-100</v>
      </c>
      <c r="J118" s="59" t="s">
        <v>1747</v>
      </c>
      <c r="K118" s="50" t="s">
        <v>739</v>
      </c>
      <c r="L118" s="9" t="str">
        <f>IF(J118="Div by 0", "N/A", IF(K118="N/A","N/A", IF(J118&gt;VALUE(MID(K118,1,2)), "No", IF(J118&lt;-1*VALUE(MID(K118,1,2)), "No", "Yes"))))</f>
        <v>N/A</v>
      </c>
    </row>
    <row r="119" spans="1:12" x14ac:dyDescent="0.2">
      <c r="A119" s="4" t="s">
        <v>1629</v>
      </c>
      <c r="B119" s="50" t="s">
        <v>213</v>
      </c>
      <c r="C119" s="14">
        <v>19063</v>
      </c>
      <c r="D119" s="11" t="str">
        <f>IF($B119="N/A","N/A",IF(C119&gt;10,"No",IF(C119&lt;-10,"No","Yes")))</f>
        <v>N/A</v>
      </c>
      <c r="E119" s="14">
        <v>0</v>
      </c>
      <c r="F119" s="11" t="str">
        <f>IF($B119="N/A","N/A",IF(E119&gt;10,"No",IF(E119&lt;-10,"No","Yes")))</f>
        <v>N/A</v>
      </c>
      <c r="G119" s="14">
        <v>0</v>
      </c>
      <c r="H119" s="11" t="str">
        <f>IF($B119="N/A","N/A",IF(G119&gt;10,"No",IF(G119&lt;-10,"No","Yes")))</f>
        <v>N/A</v>
      </c>
      <c r="I119" s="59">
        <v>-100</v>
      </c>
      <c r="J119" s="59" t="s">
        <v>1747</v>
      </c>
      <c r="K119" s="50" t="s">
        <v>739</v>
      </c>
      <c r="L119" s="9" t="str">
        <f>IF(J119="Div by 0", "N/A", IF(K119="N/A","N/A", IF(J119&gt;VALUE(MID(K119,1,2)), "No", IF(J119&lt;-1*VALUE(MID(K119,1,2)), "No", "Yes"))))</f>
        <v>N/A</v>
      </c>
    </row>
    <row r="120" spans="1:12" x14ac:dyDescent="0.2">
      <c r="A120" s="4" t="s">
        <v>1630</v>
      </c>
      <c r="B120" s="50" t="s">
        <v>213</v>
      </c>
      <c r="C120" s="1">
        <v>11</v>
      </c>
      <c r="D120" s="11" t="str">
        <f>IF($B120="N/A","N/A",IF(C120&gt;10,"No",IF(C120&lt;-10,"No","Yes")))</f>
        <v>N/A</v>
      </c>
      <c r="E120" s="1">
        <v>0</v>
      </c>
      <c r="F120" s="11" t="str">
        <f>IF($B120="N/A","N/A",IF(E120&gt;10,"No",IF(E120&lt;-10,"No","Yes")))</f>
        <v>N/A</v>
      </c>
      <c r="G120" s="1">
        <v>0</v>
      </c>
      <c r="H120" s="11" t="str">
        <f>IF($B120="N/A","N/A",IF(G120&gt;10,"No",IF(G120&lt;-10,"No","Yes")))</f>
        <v>N/A</v>
      </c>
      <c r="I120" s="59">
        <v>-100</v>
      </c>
      <c r="J120" s="59" t="s">
        <v>1747</v>
      </c>
      <c r="K120" s="50" t="s">
        <v>739</v>
      </c>
      <c r="L120" s="9" t="str">
        <f>IF(J120="Div by 0", "N/A", IF(K120="N/A","N/A", IF(J120&gt;VALUE(MID(K120,1,2)), "No", IF(J120&lt;-1*VALUE(MID(K120,1,2)), "No", "Yes"))))</f>
        <v>N/A</v>
      </c>
    </row>
    <row r="121" spans="1:12" x14ac:dyDescent="0.2">
      <c r="A121" s="4" t="s">
        <v>1631</v>
      </c>
      <c r="B121" s="5" t="s">
        <v>213</v>
      </c>
      <c r="C121" s="1">
        <v>0</v>
      </c>
      <c r="D121" s="9" t="str">
        <f t="shared" ref="D121:H134" si="43">IF($B121="N/A","N/A",IF(C121&lt;0,"No","Yes"))</f>
        <v>N/A</v>
      </c>
      <c r="E121" s="1">
        <v>0</v>
      </c>
      <c r="F121" s="9" t="str">
        <f t="shared" si="43"/>
        <v>N/A</v>
      </c>
      <c r="G121" s="1">
        <v>0</v>
      </c>
      <c r="H121" s="9" t="str">
        <f t="shared" si="43"/>
        <v>N/A</v>
      </c>
      <c r="I121" s="59" t="s">
        <v>1747</v>
      </c>
      <c r="J121" s="59" t="s">
        <v>1747</v>
      </c>
      <c r="K121" s="5" t="s">
        <v>739</v>
      </c>
      <c r="L121" s="9" t="str">
        <f t="shared" ref="L121:L142" si="44">IF(J121="Div by 0", "N/A", IF(OR(J121="N/A",K121="N/A"),"N/A", IF(J121&gt;VALUE(MID(K121,1,2)), "No", IF(J121&lt;-1*VALUE(MID(K121,1,2)), "No", "Yes"))))</f>
        <v>N/A</v>
      </c>
    </row>
    <row r="122" spans="1:12" x14ac:dyDescent="0.2">
      <c r="A122" s="4" t="s">
        <v>1632</v>
      </c>
      <c r="B122" s="5" t="s">
        <v>213</v>
      </c>
      <c r="C122" s="1">
        <v>11</v>
      </c>
      <c r="D122" s="9" t="str">
        <f t="shared" si="43"/>
        <v>N/A</v>
      </c>
      <c r="E122" s="1">
        <v>0</v>
      </c>
      <c r="F122" s="9" t="str">
        <f t="shared" si="43"/>
        <v>N/A</v>
      </c>
      <c r="G122" s="1">
        <v>0</v>
      </c>
      <c r="H122" s="9" t="str">
        <f t="shared" si="43"/>
        <v>N/A</v>
      </c>
      <c r="I122" s="59">
        <v>-100</v>
      </c>
      <c r="J122" s="59" t="s">
        <v>1747</v>
      </c>
      <c r="K122" s="5" t="s">
        <v>739</v>
      </c>
      <c r="L122" s="9" t="str">
        <f t="shared" si="44"/>
        <v>N/A</v>
      </c>
    </row>
    <row r="123" spans="1:12" x14ac:dyDescent="0.2">
      <c r="A123" s="4" t="s">
        <v>1633</v>
      </c>
      <c r="B123" s="5" t="s">
        <v>213</v>
      </c>
      <c r="C123" s="1">
        <v>11</v>
      </c>
      <c r="D123" s="9" t="str">
        <f t="shared" si="43"/>
        <v>N/A</v>
      </c>
      <c r="E123" s="1">
        <v>0</v>
      </c>
      <c r="F123" s="9" t="str">
        <f t="shared" si="43"/>
        <v>N/A</v>
      </c>
      <c r="G123" s="1">
        <v>0</v>
      </c>
      <c r="H123" s="9" t="str">
        <f t="shared" si="43"/>
        <v>N/A</v>
      </c>
      <c r="I123" s="59">
        <v>-100</v>
      </c>
      <c r="J123" s="59" t="s">
        <v>1747</v>
      </c>
      <c r="K123" s="5" t="s">
        <v>739</v>
      </c>
      <c r="L123" s="9" t="str">
        <f t="shared" si="44"/>
        <v>N/A</v>
      </c>
    </row>
    <row r="124" spans="1:12" x14ac:dyDescent="0.2">
      <c r="A124" s="4" t="s">
        <v>1634</v>
      </c>
      <c r="B124" s="5" t="s">
        <v>213</v>
      </c>
      <c r="C124" s="1">
        <v>0</v>
      </c>
      <c r="D124" s="9" t="str">
        <f t="shared" si="43"/>
        <v>N/A</v>
      </c>
      <c r="E124" s="1">
        <v>0</v>
      </c>
      <c r="F124" s="9" t="str">
        <f t="shared" si="43"/>
        <v>N/A</v>
      </c>
      <c r="G124" s="1">
        <v>0</v>
      </c>
      <c r="H124" s="9" t="str">
        <f t="shared" si="43"/>
        <v>N/A</v>
      </c>
      <c r="I124" s="59" t="s">
        <v>1747</v>
      </c>
      <c r="J124" s="59" t="s">
        <v>1747</v>
      </c>
      <c r="K124" s="5" t="s">
        <v>739</v>
      </c>
      <c r="L124" s="9" t="str">
        <f t="shared" si="44"/>
        <v>N/A</v>
      </c>
    </row>
    <row r="125" spans="1:12" x14ac:dyDescent="0.2">
      <c r="A125" s="2" t="s">
        <v>1635</v>
      </c>
      <c r="B125" s="5" t="s">
        <v>213</v>
      </c>
      <c r="C125" s="64" t="s">
        <v>213</v>
      </c>
      <c r="D125" s="9" t="str">
        <f t="shared" si="43"/>
        <v>N/A</v>
      </c>
      <c r="E125" s="64">
        <v>0</v>
      </c>
      <c r="F125" s="9" t="str">
        <f t="shared" si="43"/>
        <v>N/A</v>
      </c>
      <c r="G125" s="64">
        <v>0</v>
      </c>
      <c r="H125" s="9" t="str">
        <f t="shared" si="43"/>
        <v>N/A</v>
      </c>
      <c r="I125" s="12" t="s">
        <v>213</v>
      </c>
      <c r="J125" s="12" t="s">
        <v>1747</v>
      </c>
      <c r="K125" s="50" t="s">
        <v>739</v>
      </c>
      <c r="L125" s="9" t="str">
        <f>IF(J125="Div by 0", "N/A", IF(OR(J125="N/A",K125="N/A"),"N/A", IF(J125&gt;VALUE(MID(K125,1,2)), "No", IF(J125&lt;-1*VALUE(MID(K125,1,2)), "No", "Yes"))))</f>
        <v>N/A</v>
      </c>
    </row>
    <row r="126" spans="1:12" ht="25.5" x14ac:dyDescent="0.2">
      <c r="A126" s="2" t="s">
        <v>1636</v>
      </c>
      <c r="B126" s="5" t="s">
        <v>213</v>
      </c>
      <c r="C126" s="64" t="s">
        <v>213</v>
      </c>
      <c r="D126" s="9" t="str">
        <f t="shared" si="43"/>
        <v>N/A</v>
      </c>
      <c r="E126" s="64">
        <v>0</v>
      </c>
      <c r="F126" s="9" t="str">
        <f t="shared" si="43"/>
        <v>N/A</v>
      </c>
      <c r="G126" s="64">
        <v>0</v>
      </c>
      <c r="H126" s="9" t="str">
        <f t="shared" si="43"/>
        <v>N/A</v>
      </c>
      <c r="I126" s="12" t="s">
        <v>213</v>
      </c>
      <c r="J126" s="12" t="s">
        <v>1747</v>
      </c>
      <c r="K126" s="5" t="s">
        <v>739</v>
      </c>
      <c r="L126" s="9" t="str">
        <f t="shared" ref="L126:L129" si="45">IF(J126="Div by 0", "N/A", IF(OR(J126="N/A",K126="N/A"),"N/A", IF(J126&gt;VALUE(MID(K126,1,2)), "No", IF(J126&lt;-1*VALUE(MID(K126,1,2)), "No", "Yes"))))</f>
        <v>N/A</v>
      </c>
    </row>
    <row r="127" spans="1:12" ht="25.5" x14ac:dyDescent="0.2">
      <c r="A127" s="2" t="s">
        <v>1637</v>
      </c>
      <c r="B127" s="5" t="s">
        <v>213</v>
      </c>
      <c r="C127" s="64" t="s">
        <v>213</v>
      </c>
      <c r="D127" s="9" t="str">
        <f t="shared" si="43"/>
        <v>N/A</v>
      </c>
      <c r="E127" s="64">
        <v>0</v>
      </c>
      <c r="F127" s="9" t="str">
        <f t="shared" si="43"/>
        <v>N/A</v>
      </c>
      <c r="G127" s="64">
        <v>0</v>
      </c>
      <c r="H127" s="9" t="str">
        <f t="shared" si="43"/>
        <v>N/A</v>
      </c>
      <c r="I127" s="12" t="s">
        <v>213</v>
      </c>
      <c r="J127" s="12" t="s">
        <v>1747</v>
      </c>
      <c r="K127" s="5" t="s">
        <v>739</v>
      </c>
      <c r="L127" s="9" t="str">
        <f t="shared" si="45"/>
        <v>N/A</v>
      </c>
    </row>
    <row r="128" spans="1:12" ht="25.5" x14ac:dyDescent="0.2">
      <c r="A128" s="2" t="s">
        <v>1638</v>
      </c>
      <c r="B128" s="5" t="s">
        <v>213</v>
      </c>
      <c r="C128" s="64" t="s">
        <v>213</v>
      </c>
      <c r="D128" s="9" t="str">
        <f t="shared" si="43"/>
        <v>N/A</v>
      </c>
      <c r="E128" s="64">
        <v>0</v>
      </c>
      <c r="F128" s="9" t="str">
        <f t="shared" si="43"/>
        <v>N/A</v>
      </c>
      <c r="G128" s="64">
        <v>0</v>
      </c>
      <c r="H128" s="9" t="str">
        <f t="shared" si="43"/>
        <v>N/A</v>
      </c>
      <c r="I128" s="12" t="s">
        <v>213</v>
      </c>
      <c r="J128" s="12" t="s">
        <v>1747</v>
      </c>
      <c r="K128" s="5" t="s">
        <v>739</v>
      </c>
      <c r="L128" s="9" t="str">
        <f t="shared" si="45"/>
        <v>N/A</v>
      </c>
    </row>
    <row r="129" spans="1:12" ht="25.5" x14ac:dyDescent="0.2">
      <c r="A129" s="2" t="s">
        <v>1639</v>
      </c>
      <c r="B129" s="5" t="s">
        <v>213</v>
      </c>
      <c r="C129" s="64" t="s">
        <v>213</v>
      </c>
      <c r="D129" s="9" t="str">
        <f t="shared" si="43"/>
        <v>N/A</v>
      </c>
      <c r="E129" s="64">
        <v>0</v>
      </c>
      <c r="F129" s="9" t="str">
        <f t="shared" si="43"/>
        <v>N/A</v>
      </c>
      <c r="G129" s="64">
        <v>0</v>
      </c>
      <c r="H129" s="9" t="str">
        <f t="shared" si="43"/>
        <v>N/A</v>
      </c>
      <c r="I129" s="12" t="s">
        <v>213</v>
      </c>
      <c r="J129" s="12" t="s">
        <v>1747</v>
      </c>
      <c r="K129" s="5" t="s">
        <v>739</v>
      </c>
      <c r="L129" s="9" t="str">
        <f t="shared" si="45"/>
        <v>N/A</v>
      </c>
    </row>
    <row r="130" spans="1:12" ht="25.5" x14ac:dyDescent="0.2">
      <c r="A130" s="2" t="s">
        <v>1640</v>
      </c>
      <c r="B130" s="5" t="s">
        <v>213</v>
      </c>
      <c r="C130" s="64">
        <v>40</v>
      </c>
      <c r="D130" s="9" t="str">
        <f t="shared" si="43"/>
        <v>N/A</v>
      </c>
      <c r="E130" s="64" t="s">
        <v>1747</v>
      </c>
      <c r="F130" s="9" t="str">
        <f t="shared" si="43"/>
        <v>N/A</v>
      </c>
      <c r="G130" s="64" t="s">
        <v>1747</v>
      </c>
      <c r="H130" s="9" t="str">
        <f t="shared" si="43"/>
        <v>N/A</v>
      </c>
      <c r="I130" s="12" t="s">
        <v>1747</v>
      </c>
      <c r="J130" s="12" t="s">
        <v>1747</v>
      </c>
      <c r="K130" s="50" t="s">
        <v>739</v>
      </c>
      <c r="L130" s="9" t="str">
        <f>IF(J130="Div by 0", "N/A", IF(OR(J130="N/A",K130="N/A"),"N/A", IF(J130&gt;VALUE(MID(K130,1,2)), "No", IF(J130&lt;-1*VALUE(MID(K130,1,2)), "No", "Yes"))))</f>
        <v>N/A</v>
      </c>
    </row>
    <row r="131" spans="1:12" ht="25.5" x14ac:dyDescent="0.2">
      <c r="A131" s="2" t="s">
        <v>1641</v>
      </c>
      <c r="B131" s="5" t="s">
        <v>213</v>
      </c>
      <c r="C131" s="64" t="s">
        <v>1747</v>
      </c>
      <c r="D131" s="9" t="str">
        <f t="shared" si="43"/>
        <v>N/A</v>
      </c>
      <c r="E131" s="64" t="s">
        <v>1747</v>
      </c>
      <c r="F131" s="9" t="str">
        <f t="shared" si="43"/>
        <v>N/A</v>
      </c>
      <c r="G131" s="64" t="s">
        <v>1747</v>
      </c>
      <c r="H131" s="9" t="str">
        <f t="shared" si="43"/>
        <v>N/A</v>
      </c>
      <c r="I131" s="12" t="s">
        <v>1747</v>
      </c>
      <c r="J131" s="12" t="s">
        <v>1747</v>
      </c>
      <c r="K131" s="5" t="s">
        <v>739</v>
      </c>
      <c r="L131" s="9" t="str">
        <f t="shared" si="44"/>
        <v>N/A</v>
      </c>
    </row>
    <row r="132" spans="1:12" ht="25.5" x14ac:dyDescent="0.2">
      <c r="A132" s="2" t="s">
        <v>496</v>
      </c>
      <c r="B132" s="5" t="s">
        <v>213</v>
      </c>
      <c r="C132" s="64">
        <v>66.666666667000001</v>
      </c>
      <c r="D132" s="9" t="str">
        <f t="shared" si="43"/>
        <v>N/A</v>
      </c>
      <c r="E132" s="64" t="s">
        <v>1747</v>
      </c>
      <c r="F132" s="9" t="str">
        <f t="shared" si="43"/>
        <v>N/A</v>
      </c>
      <c r="G132" s="64" t="s">
        <v>1747</v>
      </c>
      <c r="H132" s="9" t="str">
        <f t="shared" si="43"/>
        <v>N/A</v>
      </c>
      <c r="I132" s="12" t="s">
        <v>1747</v>
      </c>
      <c r="J132" s="12" t="s">
        <v>1747</v>
      </c>
      <c r="K132" s="5" t="s">
        <v>739</v>
      </c>
      <c r="L132" s="9" t="str">
        <f t="shared" si="44"/>
        <v>N/A</v>
      </c>
    </row>
    <row r="133" spans="1:12" ht="25.5" x14ac:dyDescent="0.2">
      <c r="A133" s="2" t="s">
        <v>497</v>
      </c>
      <c r="B133" s="5" t="s">
        <v>213</v>
      </c>
      <c r="C133" s="64">
        <v>0</v>
      </c>
      <c r="D133" s="9" t="str">
        <f t="shared" si="43"/>
        <v>N/A</v>
      </c>
      <c r="E133" s="64" t="s">
        <v>1747</v>
      </c>
      <c r="F133" s="9" t="str">
        <f t="shared" si="43"/>
        <v>N/A</v>
      </c>
      <c r="G133" s="64" t="s">
        <v>1747</v>
      </c>
      <c r="H133" s="9" t="str">
        <f t="shared" si="43"/>
        <v>N/A</v>
      </c>
      <c r="I133" s="12" t="s">
        <v>1747</v>
      </c>
      <c r="J133" s="12" t="s">
        <v>1747</v>
      </c>
      <c r="K133" s="5" t="s">
        <v>739</v>
      </c>
      <c r="L133" s="9" t="str">
        <f t="shared" si="44"/>
        <v>N/A</v>
      </c>
    </row>
    <row r="134" spans="1:12" ht="25.5" x14ac:dyDescent="0.2">
      <c r="A134" s="2" t="s">
        <v>498</v>
      </c>
      <c r="B134" s="5" t="s">
        <v>213</v>
      </c>
      <c r="C134" s="64" t="s">
        <v>1747</v>
      </c>
      <c r="D134" s="9" t="str">
        <f t="shared" si="43"/>
        <v>N/A</v>
      </c>
      <c r="E134" s="64" t="s">
        <v>1747</v>
      </c>
      <c r="F134" s="9" t="str">
        <f t="shared" si="43"/>
        <v>N/A</v>
      </c>
      <c r="G134" s="64" t="s">
        <v>1747</v>
      </c>
      <c r="H134" s="9" t="str">
        <f t="shared" si="43"/>
        <v>N/A</v>
      </c>
      <c r="I134" s="12" t="s">
        <v>1747</v>
      </c>
      <c r="J134" s="12" t="s">
        <v>1747</v>
      </c>
      <c r="K134" s="5" t="s">
        <v>739</v>
      </c>
      <c r="L134" s="9" t="str">
        <f t="shared" si="44"/>
        <v>N/A</v>
      </c>
    </row>
    <row r="135" spans="1:12" ht="25.5" x14ac:dyDescent="0.2">
      <c r="A135" s="2" t="s">
        <v>499</v>
      </c>
      <c r="B135" s="37" t="s">
        <v>213</v>
      </c>
      <c r="C135" s="64">
        <v>0</v>
      </c>
      <c r="D135" s="46" t="str">
        <f t="shared" ref="D135:D141" si="46">IF($B135="N/A","N/A",IF(C135&gt;10,"No",IF(C135&lt;-10,"No","Yes")))</f>
        <v>N/A</v>
      </c>
      <c r="E135" s="64" t="s">
        <v>1747</v>
      </c>
      <c r="F135" s="46" t="str">
        <f t="shared" ref="F135:F141" si="47">IF($B135="N/A","N/A",IF(E135&gt;10,"No",IF(E135&lt;-10,"No","Yes")))</f>
        <v>N/A</v>
      </c>
      <c r="G135" s="64" t="s">
        <v>1747</v>
      </c>
      <c r="H135" s="46" t="str">
        <f t="shared" ref="H135:H141" si="48">IF($B135="N/A","N/A",IF(G135&gt;10,"No",IF(G135&lt;-10,"No","Yes")))</f>
        <v>N/A</v>
      </c>
      <c r="I135" s="12" t="s">
        <v>1747</v>
      </c>
      <c r="J135" s="12" t="s">
        <v>1747</v>
      </c>
      <c r="K135" s="5" t="s">
        <v>739</v>
      </c>
      <c r="L135" s="9" t="str">
        <f t="shared" si="44"/>
        <v>N/A</v>
      </c>
    </row>
    <row r="136" spans="1:12" ht="25.5" x14ac:dyDescent="0.2">
      <c r="A136" s="2" t="s">
        <v>500</v>
      </c>
      <c r="B136" s="37" t="s">
        <v>213</v>
      </c>
      <c r="C136" s="64">
        <v>0</v>
      </c>
      <c r="D136" s="46" t="str">
        <f t="shared" si="46"/>
        <v>N/A</v>
      </c>
      <c r="E136" s="64" t="s">
        <v>1747</v>
      </c>
      <c r="F136" s="46" t="str">
        <f t="shared" si="47"/>
        <v>N/A</v>
      </c>
      <c r="G136" s="64" t="s">
        <v>1747</v>
      </c>
      <c r="H136" s="46" t="str">
        <f t="shared" si="48"/>
        <v>N/A</v>
      </c>
      <c r="I136" s="12" t="s">
        <v>1747</v>
      </c>
      <c r="J136" s="12" t="s">
        <v>1747</v>
      </c>
      <c r="K136" s="5" t="s">
        <v>739</v>
      </c>
      <c r="L136" s="9" t="str">
        <f t="shared" si="44"/>
        <v>N/A</v>
      </c>
    </row>
    <row r="137" spans="1:12" ht="25.5" x14ac:dyDescent="0.2">
      <c r="A137" s="2" t="s">
        <v>501</v>
      </c>
      <c r="B137" s="37" t="s">
        <v>213</v>
      </c>
      <c r="C137" s="64">
        <v>20</v>
      </c>
      <c r="D137" s="46" t="str">
        <f t="shared" si="46"/>
        <v>N/A</v>
      </c>
      <c r="E137" s="64" t="s">
        <v>1747</v>
      </c>
      <c r="F137" s="46" t="str">
        <f t="shared" si="47"/>
        <v>N/A</v>
      </c>
      <c r="G137" s="64" t="s">
        <v>1747</v>
      </c>
      <c r="H137" s="46" t="str">
        <f t="shared" si="48"/>
        <v>N/A</v>
      </c>
      <c r="I137" s="12" t="s">
        <v>1747</v>
      </c>
      <c r="J137" s="12" t="s">
        <v>1747</v>
      </c>
      <c r="K137" s="5" t="s">
        <v>739</v>
      </c>
      <c r="L137" s="9" t="str">
        <f t="shared" si="44"/>
        <v>N/A</v>
      </c>
    </row>
    <row r="138" spans="1:12" ht="25.5" x14ac:dyDescent="0.2">
      <c r="A138" s="2" t="s">
        <v>502</v>
      </c>
      <c r="B138" s="37" t="s">
        <v>213</v>
      </c>
      <c r="C138" s="64">
        <v>0</v>
      </c>
      <c r="D138" s="46" t="str">
        <f t="shared" si="46"/>
        <v>N/A</v>
      </c>
      <c r="E138" s="64" t="s">
        <v>1747</v>
      </c>
      <c r="F138" s="46" t="str">
        <f t="shared" si="47"/>
        <v>N/A</v>
      </c>
      <c r="G138" s="64" t="s">
        <v>1747</v>
      </c>
      <c r="H138" s="46" t="str">
        <f t="shared" si="48"/>
        <v>N/A</v>
      </c>
      <c r="I138" s="12" t="s">
        <v>1747</v>
      </c>
      <c r="J138" s="12" t="s">
        <v>1747</v>
      </c>
      <c r="K138" s="5" t="s">
        <v>739</v>
      </c>
      <c r="L138" s="9" t="str">
        <f t="shared" si="44"/>
        <v>N/A</v>
      </c>
    </row>
    <row r="139" spans="1:12" ht="25.5" x14ac:dyDescent="0.2">
      <c r="A139" s="2" t="s">
        <v>503</v>
      </c>
      <c r="B139" s="37" t="s">
        <v>213</v>
      </c>
      <c r="C139" s="64">
        <v>0</v>
      </c>
      <c r="D139" s="46" t="str">
        <f t="shared" si="46"/>
        <v>N/A</v>
      </c>
      <c r="E139" s="64" t="s">
        <v>1747</v>
      </c>
      <c r="F139" s="46" t="str">
        <f t="shared" si="47"/>
        <v>N/A</v>
      </c>
      <c r="G139" s="64" t="s">
        <v>1747</v>
      </c>
      <c r="H139" s="46" t="str">
        <f t="shared" si="48"/>
        <v>N/A</v>
      </c>
      <c r="I139" s="12" t="s">
        <v>1747</v>
      </c>
      <c r="J139" s="12" t="s">
        <v>1747</v>
      </c>
      <c r="K139" s="5" t="s">
        <v>739</v>
      </c>
      <c r="L139" s="9" t="str">
        <f t="shared" si="44"/>
        <v>N/A</v>
      </c>
    </row>
    <row r="140" spans="1:12" ht="25.5" x14ac:dyDescent="0.2">
      <c r="A140" s="2" t="s">
        <v>504</v>
      </c>
      <c r="B140" s="37" t="s">
        <v>213</v>
      </c>
      <c r="C140" s="64">
        <v>0</v>
      </c>
      <c r="D140" s="46" t="str">
        <f t="shared" si="46"/>
        <v>N/A</v>
      </c>
      <c r="E140" s="64" t="s">
        <v>1747</v>
      </c>
      <c r="F140" s="46" t="str">
        <f t="shared" si="47"/>
        <v>N/A</v>
      </c>
      <c r="G140" s="64" t="s">
        <v>1747</v>
      </c>
      <c r="H140" s="46" t="str">
        <f t="shared" si="48"/>
        <v>N/A</v>
      </c>
      <c r="I140" s="12" t="s">
        <v>1747</v>
      </c>
      <c r="J140" s="12" t="s">
        <v>1747</v>
      </c>
      <c r="K140" s="5" t="s">
        <v>739</v>
      </c>
      <c r="L140" s="9" t="str">
        <f t="shared" si="44"/>
        <v>N/A</v>
      </c>
    </row>
    <row r="141" spans="1:12" ht="25.5" x14ac:dyDescent="0.2">
      <c r="A141" s="2" t="s">
        <v>505</v>
      </c>
      <c r="B141" s="37" t="s">
        <v>213</v>
      </c>
      <c r="C141" s="64">
        <v>0</v>
      </c>
      <c r="D141" s="46" t="str">
        <f t="shared" si="46"/>
        <v>N/A</v>
      </c>
      <c r="E141" s="64" t="s">
        <v>1747</v>
      </c>
      <c r="F141" s="46" t="str">
        <f t="shared" si="47"/>
        <v>N/A</v>
      </c>
      <c r="G141" s="64" t="s">
        <v>1747</v>
      </c>
      <c r="H141" s="46" t="str">
        <f t="shared" si="48"/>
        <v>N/A</v>
      </c>
      <c r="I141" s="12" t="s">
        <v>1747</v>
      </c>
      <c r="J141" s="12" t="s">
        <v>1747</v>
      </c>
      <c r="K141" s="5" t="s">
        <v>739</v>
      </c>
      <c r="L141" s="9" t="str">
        <f t="shared" si="44"/>
        <v>N/A</v>
      </c>
    </row>
    <row r="142" spans="1:12" ht="25.5" x14ac:dyDescent="0.2">
      <c r="A142" s="2" t="s">
        <v>506</v>
      </c>
      <c r="B142" s="37" t="s">
        <v>213</v>
      </c>
      <c r="C142" s="64">
        <v>60</v>
      </c>
      <c r="D142" s="9" t="str">
        <f t="shared" ref="D142" si="49">IF($B142="N/A","N/A",IF(C142&lt;0,"No","Yes"))</f>
        <v>N/A</v>
      </c>
      <c r="E142" s="64" t="s">
        <v>1747</v>
      </c>
      <c r="F142" s="9" t="str">
        <f t="shared" ref="F142" si="50">IF($B142="N/A","N/A",IF(E142&lt;0,"No","Yes"))</f>
        <v>N/A</v>
      </c>
      <c r="G142" s="64" t="s">
        <v>1747</v>
      </c>
      <c r="H142" s="9" t="str">
        <f t="shared" ref="H142" si="51">IF($B142="N/A","N/A",IF(G142&lt;0,"No","Yes"))</f>
        <v>N/A</v>
      </c>
      <c r="I142" s="12" t="s">
        <v>1747</v>
      </c>
      <c r="J142" s="12" t="s">
        <v>1747</v>
      </c>
      <c r="K142" s="5" t="s">
        <v>739</v>
      </c>
      <c r="L142" s="9" t="str">
        <f t="shared" si="44"/>
        <v>N/A</v>
      </c>
    </row>
    <row r="143" spans="1:12" x14ac:dyDescent="0.2">
      <c r="A143" s="3" t="s">
        <v>736</v>
      </c>
      <c r="B143" s="37" t="s">
        <v>213</v>
      </c>
      <c r="C143" s="14">
        <v>0</v>
      </c>
      <c r="D143" s="46" t="str">
        <f>IF($B143="N/A","N/A",IF(C143&gt;10,"No",IF(C143&lt;-10,"No","Yes")))</f>
        <v>N/A</v>
      </c>
      <c r="E143" s="14">
        <v>0</v>
      </c>
      <c r="F143" s="46" t="str">
        <f>IF($B143="N/A","N/A",IF(E143&gt;10,"No",IF(E143&lt;-10,"No","Yes")))</f>
        <v>N/A</v>
      </c>
      <c r="G143" s="14">
        <v>0</v>
      </c>
      <c r="H143" s="46" t="str">
        <f>IF($B143="N/A","N/A",IF(G143&gt;10,"No",IF(G143&lt;-10,"No","Yes")))</f>
        <v>N/A</v>
      </c>
      <c r="I143" s="12" t="s">
        <v>1747</v>
      </c>
      <c r="J143" s="12" t="s">
        <v>1747</v>
      </c>
      <c r="K143" s="47" t="s">
        <v>739</v>
      </c>
      <c r="L143" s="9" t="str">
        <f>IF(J143="Div by 0", "N/A", IF(K143="N/A","N/A", IF(J143&gt;VALUE(MID(K143,1,2)), "No", IF(J143&lt;-1*VALUE(MID(K143,1,2)), "No", "Yes"))))</f>
        <v>N/A</v>
      </c>
    </row>
    <row r="144" spans="1:12" x14ac:dyDescent="0.2">
      <c r="A144" s="3" t="s">
        <v>737</v>
      </c>
      <c r="B144" s="37" t="s">
        <v>213</v>
      </c>
      <c r="C144" s="1">
        <v>0</v>
      </c>
      <c r="D144" s="46" t="str">
        <f>IF($B144="N/A","N/A",IF(C144&gt;10,"No",IF(C144&lt;-10,"No","Yes")))</f>
        <v>N/A</v>
      </c>
      <c r="E144" s="1">
        <v>0</v>
      </c>
      <c r="F144" s="46" t="str">
        <f>IF($B144="N/A","N/A",IF(E144&gt;10,"No",IF(E144&lt;-10,"No","Yes")))</f>
        <v>N/A</v>
      </c>
      <c r="G144" s="1">
        <v>0</v>
      </c>
      <c r="H144" s="46" t="str">
        <f>IF($B144="N/A","N/A",IF(G144&gt;10,"No",IF(G144&lt;-10,"No","Yes")))</f>
        <v>N/A</v>
      </c>
      <c r="I144" s="12" t="s">
        <v>1747</v>
      </c>
      <c r="J144" s="12" t="s">
        <v>1747</v>
      </c>
      <c r="K144" s="47" t="s">
        <v>739</v>
      </c>
      <c r="L144" s="9" t="str">
        <f>IF(J144="Div by 0", "N/A", IF(K144="N/A","N/A", IF(J144&gt;VALUE(MID(K144,1,2)), "No", IF(J144&lt;-1*VALUE(MID(K144,1,2)), "No", "Yes"))))</f>
        <v>N/A</v>
      </c>
    </row>
    <row r="145" spans="1:12" x14ac:dyDescent="0.2">
      <c r="A145" s="2" t="s">
        <v>507</v>
      </c>
      <c r="B145" s="5" t="s">
        <v>213</v>
      </c>
      <c r="C145" s="64" t="s">
        <v>213</v>
      </c>
      <c r="D145" s="9" t="str">
        <f t="shared" ref="D145:D149" si="52">IF($B145="N/A","N/A",IF(C145&lt;0,"No","Yes"))</f>
        <v>N/A</v>
      </c>
      <c r="E145" s="64">
        <v>0</v>
      </c>
      <c r="F145" s="9" t="str">
        <f t="shared" ref="F145:F149" si="53">IF($B145="N/A","N/A",IF(E145&lt;0,"No","Yes"))</f>
        <v>N/A</v>
      </c>
      <c r="G145" s="64">
        <v>0</v>
      </c>
      <c r="H145" s="9" t="str">
        <f t="shared" ref="H145:H149" si="54">IF($B145="N/A","N/A",IF(G145&lt;0,"No","Yes"))</f>
        <v>N/A</v>
      </c>
      <c r="I145" s="12" t="s">
        <v>213</v>
      </c>
      <c r="J145" s="12" t="s">
        <v>1747</v>
      </c>
      <c r="K145" s="50" t="s">
        <v>739</v>
      </c>
      <c r="L145" s="9" t="str">
        <f>IF(J145="Div by 0", "N/A", IF(OR(J145="N/A",K145="N/A"),"N/A", IF(J145&gt;VALUE(MID(K145,1,2)), "No", IF(J145&lt;-1*VALUE(MID(K145,1,2)), "No", "Yes"))))</f>
        <v>N/A</v>
      </c>
    </row>
    <row r="146" spans="1:12" x14ac:dyDescent="0.2">
      <c r="A146" s="2" t="s">
        <v>508</v>
      </c>
      <c r="B146" s="5" t="s">
        <v>213</v>
      </c>
      <c r="C146" s="64" t="s">
        <v>213</v>
      </c>
      <c r="D146" s="9" t="str">
        <f t="shared" si="52"/>
        <v>N/A</v>
      </c>
      <c r="E146" s="64">
        <v>0</v>
      </c>
      <c r="F146" s="9" t="str">
        <f t="shared" si="53"/>
        <v>N/A</v>
      </c>
      <c r="G146" s="64">
        <v>0</v>
      </c>
      <c r="H146" s="9" t="str">
        <f t="shared" si="54"/>
        <v>N/A</v>
      </c>
      <c r="I146" s="12" t="s">
        <v>213</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4" t="s">
        <v>213</v>
      </c>
      <c r="D147" s="9" t="str">
        <f t="shared" si="52"/>
        <v>N/A</v>
      </c>
      <c r="E147" s="64">
        <v>0</v>
      </c>
      <c r="F147" s="9" t="str">
        <f t="shared" si="53"/>
        <v>N/A</v>
      </c>
      <c r="G147" s="64">
        <v>0</v>
      </c>
      <c r="H147" s="9" t="str">
        <f t="shared" si="54"/>
        <v>N/A</v>
      </c>
      <c r="I147" s="12" t="s">
        <v>213</v>
      </c>
      <c r="J147" s="12" t="s">
        <v>1747</v>
      </c>
      <c r="K147" s="5" t="s">
        <v>739</v>
      </c>
      <c r="L147" s="9" t="str">
        <f t="shared" si="55"/>
        <v>N/A</v>
      </c>
    </row>
    <row r="148" spans="1:12" x14ac:dyDescent="0.2">
      <c r="A148" s="2" t="s">
        <v>510</v>
      </c>
      <c r="B148" s="5" t="s">
        <v>213</v>
      </c>
      <c r="C148" s="64" t="s">
        <v>213</v>
      </c>
      <c r="D148" s="9" t="str">
        <f t="shared" si="52"/>
        <v>N/A</v>
      </c>
      <c r="E148" s="64">
        <v>0</v>
      </c>
      <c r="F148" s="9" t="str">
        <f t="shared" si="53"/>
        <v>N/A</v>
      </c>
      <c r="G148" s="64">
        <v>0</v>
      </c>
      <c r="H148" s="9" t="str">
        <f t="shared" si="54"/>
        <v>N/A</v>
      </c>
      <c r="I148" s="12" t="s">
        <v>213</v>
      </c>
      <c r="J148" s="12" t="s">
        <v>1747</v>
      </c>
      <c r="K148" s="5" t="s">
        <v>739</v>
      </c>
      <c r="L148" s="9" t="str">
        <f t="shared" si="55"/>
        <v>N/A</v>
      </c>
    </row>
    <row r="149" spans="1:12" x14ac:dyDescent="0.2">
      <c r="A149" s="2" t="s">
        <v>511</v>
      </c>
      <c r="B149" s="5" t="s">
        <v>213</v>
      </c>
      <c r="C149" s="64" t="s">
        <v>213</v>
      </c>
      <c r="D149" s="9" t="str">
        <f t="shared" si="52"/>
        <v>N/A</v>
      </c>
      <c r="E149" s="64">
        <v>0</v>
      </c>
      <c r="F149" s="9" t="str">
        <f t="shared" si="53"/>
        <v>N/A</v>
      </c>
      <c r="G149" s="64">
        <v>0</v>
      </c>
      <c r="H149" s="9" t="str">
        <f t="shared" si="54"/>
        <v>N/A</v>
      </c>
      <c r="I149" s="12" t="s">
        <v>213</v>
      </c>
      <c r="J149" s="12" t="s">
        <v>1747</v>
      </c>
      <c r="K149" s="5" t="s">
        <v>739</v>
      </c>
      <c r="L149" s="9" t="str">
        <f t="shared" si="55"/>
        <v>N/A</v>
      </c>
    </row>
    <row r="150" spans="1:12" x14ac:dyDescent="0.2">
      <c r="A150" s="4" t="s">
        <v>738</v>
      </c>
      <c r="B150" s="50" t="s">
        <v>213</v>
      </c>
      <c r="C150" s="1">
        <v>263891</v>
      </c>
      <c r="D150" s="11" t="str">
        <f t="shared" ref="D150:D172" si="56">IF($B150="N/A","N/A",IF(C150&gt;10,"No",IF(C150&lt;-10,"No","Yes")))</f>
        <v>N/A</v>
      </c>
      <c r="E150" s="1">
        <v>284702</v>
      </c>
      <c r="F150" s="11" t="str">
        <f t="shared" ref="F150:F172" si="57">IF($B150="N/A","N/A",IF(E150&gt;10,"No",IF(E150&lt;-10,"No","Yes")))</f>
        <v>N/A</v>
      </c>
      <c r="G150" s="1">
        <v>305010</v>
      </c>
      <c r="H150" s="11" t="str">
        <f t="shared" ref="H150:H172" si="58">IF($B150="N/A","N/A",IF(G150&gt;10,"No",IF(G150&lt;-10,"No","Yes")))</f>
        <v>N/A</v>
      </c>
      <c r="I150" s="12">
        <v>7.8860000000000001</v>
      </c>
      <c r="J150" s="12">
        <v>7.133</v>
      </c>
      <c r="K150" s="50" t="s">
        <v>739</v>
      </c>
      <c r="L150" s="9" t="str">
        <f t="shared" ref="L150:L172" si="59">IF(J150="Div by 0", "N/A", IF(K150="N/A","N/A", IF(J150&gt;VALUE(MID(K150,1,2)), "No", IF(J150&lt;-1*VALUE(MID(K150,1,2)), "No", "Yes"))))</f>
        <v>Yes</v>
      </c>
    </row>
    <row r="151" spans="1:12" x14ac:dyDescent="0.2">
      <c r="A151" s="4" t="s">
        <v>534</v>
      </c>
      <c r="B151" s="50" t="s">
        <v>213</v>
      </c>
      <c r="C151" s="1">
        <v>21521</v>
      </c>
      <c r="D151" s="11" t="str">
        <f t="shared" si="56"/>
        <v>N/A</v>
      </c>
      <c r="E151" s="1">
        <v>21911</v>
      </c>
      <c r="F151" s="11" t="str">
        <f t="shared" si="57"/>
        <v>N/A</v>
      </c>
      <c r="G151" s="1">
        <v>22784</v>
      </c>
      <c r="H151" s="11" t="str">
        <f t="shared" si="58"/>
        <v>N/A</v>
      </c>
      <c r="I151" s="12">
        <v>1.8120000000000001</v>
      </c>
      <c r="J151" s="12">
        <v>3.984</v>
      </c>
      <c r="K151" s="50" t="s">
        <v>739</v>
      </c>
      <c r="L151" s="9" t="str">
        <f t="shared" si="59"/>
        <v>Yes</v>
      </c>
    </row>
    <row r="152" spans="1:12" x14ac:dyDescent="0.2">
      <c r="A152" s="4" t="s">
        <v>535</v>
      </c>
      <c r="B152" s="50" t="s">
        <v>213</v>
      </c>
      <c r="C152" s="1">
        <v>25688</v>
      </c>
      <c r="D152" s="11" t="str">
        <f t="shared" si="56"/>
        <v>N/A</v>
      </c>
      <c r="E152" s="1">
        <v>26723</v>
      </c>
      <c r="F152" s="11" t="str">
        <f t="shared" si="57"/>
        <v>N/A</v>
      </c>
      <c r="G152" s="1">
        <v>27817</v>
      </c>
      <c r="H152" s="11" t="str">
        <f t="shared" si="58"/>
        <v>N/A</v>
      </c>
      <c r="I152" s="12">
        <v>4.0289999999999999</v>
      </c>
      <c r="J152" s="12">
        <v>4.0940000000000003</v>
      </c>
      <c r="K152" s="50" t="s">
        <v>739</v>
      </c>
      <c r="L152" s="9" t="str">
        <f t="shared" si="59"/>
        <v>Yes</v>
      </c>
    </row>
    <row r="153" spans="1:12" x14ac:dyDescent="0.2">
      <c r="A153" s="4" t="s">
        <v>536</v>
      </c>
      <c r="B153" s="50" t="s">
        <v>213</v>
      </c>
      <c r="C153" s="1">
        <v>123239</v>
      </c>
      <c r="D153" s="11" t="str">
        <f t="shared" si="56"/>
        <v>N/A</v>
      </c>
      <c r="E153" s="1">
        <v>135715</v>
      </c>
      <c r="F153" s="11" t="str">
        <f t="shared" si="57"/>
        <v>N/A</v>
      </c>
      <c r="G153" s="1">
        <v>144833</v>
      </c>
      <c r="H153" s="11" t="str">
        <f t="shared" si="58"/>
        <v>N/A</v>
      </c>
      <c r="I153" s="12">
        <v>10.119999999999999</v>
      </c>
      <c r="J153" s="12">
        <v>6.718</v>
      </c>
      <c r="K153" s="50" t="s">
        <v>739</v>
      </c>
      <c r="L153" s="9" t="str">
        <f t="shared" si="59"/>
        <v>Yes</v>
      </c>
    </row>
    <row r="154" spans="1:12" x14ac:dyDescent="0.2">
      <c r="A154" s="4" t="s">
        <v>537</v>
      </c>
      <c r="B154" s="50" t="s">
        <v>213</v>
      </c>
      <c r="C154" s="1">
        <v>93443</v>
      </c>
      <c r="D154" s="11" t="str">
        <f t="shared" si="56"/>
        <v>N/A</v>
      </c>
      <c r="E154" s="1">
        <v>100353</v>
      </c>
      <c r="F154" s="11" t="str">
        <f t="shared" si="57"/>
        <v>N/A</v>
      </c>
      <c r="G154" s="1">
        <v>109576</v>
      </c>
      <c r="H154" s="11" t="str">
        <f t="shared" si="58"/>
        <v>N/A</v>
      </c>
      <c r="I154" s="12">
        <v>7.3949999999999996</v>
      </c>
      <c r="J154" s="12">
        <v>9.1910000000000007</v>
      </c>
      <c r="K154" s="50" t="s">
        <v>739</v>
      </c>
      <c r="L154" s="9" t="str">
        <f t="shared" si="59"/>
        <v>Yes</v>
      </c>
    </row>
    <row r="155" spans="1:12" x14ac:dyDescent="0.2">
      <c r="A155" s="2" t="s">
        <v>538</v>
      </c>
      <c r="B155" s="5" t="s">
        <v>213</v>
      </c>
      <c r="C155" s="64" t="s">
        <v>213</v>
      </c>
      <c r="D155" s="9" t="str">
        <f t="shared" ref="D155:D159" si="60">IF($B155="N/A","N/A",IF(C155&lt;0,"No","Yes"))</f>
        <v>N/A</v>
      </c>
      <c r="E155" s="64">
        <v>97.641462520000005</v>
      </c>
      <c r="F155" s="9" t="str">
        <f t="shared" ref="F155:F159" si="61">IF($B155="N/A","N/A",IF(E155&lt;0,"No","Yes"))</f>
        <v>N/A</v>
      </c>
      <c r="G155" s="64">
        <v>98.005256764999999</v>
      </c>
      <c r="H155" s="9" t="str">
        <f t="shared" ref="H155:H159" si="62">IF($B155="N/A","N/A",IF(G155&lt;0,"No","Yes"))</f>
        <v>N/A</v>
      </c>
      <c r="I155" s="12" t="s">
        <v>213</v>
      </c>
      <c r="J155" s="12">
        <v>0.37259999999999999</v>
      </c>
      <c r="K155" s="50" t="s">
        <v>739</v>
      </c>
      <c r="L155" s="9" t="str">
        <f>IF(J155="Div by 0", "N/A", IF(OR(J155="N/A",K155="N/A"),"N/A", IF(J155&gt;VALUE(MID(K155,1,2)), "No", IF(J155&lt;-1*VALUE(MID(K155,1,2)), "No", "Yes"))))</f>
        <v>Yes</v>
      </c>
    </row>
    <row r="156" spans="1:12" ht="25.5" x14ac:dyDescent="0.2">
      <c r="A156" s="2" t="s">
        <v>539</v>
      </c>
      <c r="B156" s="5" t="s">
        <v>213</v>
      </c>
      <c r="C156" s="64" t="s">
        <v>213</v>
      </c>
      <c r="D156" s="9" t="str">
        <f t="shared" si="60"/>
        <v>N/A</v>
      </c>
      <c r="E156" s="64">
        <v>99.459827508000004</v>
      </c>
      <c r="F156" s="9" t="str">
        <f t="shared" si="61"/>
        <v>N/A</v>
      </c>
      <c r="G156" s="64">
        <v>99.484761156000005</v>
      </c>
      <c r="H156" s="9" t="str">
        <f t="shared" si="62"/>
        <v>N/A</v>
      </c>
      <c r="I156" s="12" t="s">
        <v>213</v>
      </c>
      <c r="J156" s="12">
        <v>2.5100000000000001E-2</v>
      </c>
      <c r="K156" s="5" t="s">
        <v>739</v>
      </c>
      <c r="L156" s="9" t="str">
        <f t="shared" ref="L156:L159" si="63">IF(J156="Div by 0", "N/A", IF(OR(J156="N/A",K156="N/A"),"N/A", IF(J156&gt;VALUE(MID(K156,1,2)), "No", IF(J156&lt;-1*VALUE(MID(K156,1,2)), "No", "Yes"))))</f>
        <v>Yes</v>
      </c>
    </row>
    <row r="157" spans="1:12" ht="25.5" x14ac:dyDescent="0.2">
      <c r="A157" s="2" t="s">
        <v>540</v>
      </c>
      <c r="B157" s="5" t="s">
        <v>213</v>
      </c>
      <c r="C157" s="64" t="s">
        <v>213</v>
      </c>
      <c r="D157" s="9" t="str">
        <f t="shared" si="60"/>
        <v>N/A</v>
      </c>
      <c r="E157" s="64">
        <v>99.382647179000003</v>
      </c>
      <c r="F157" s="9" t="str">
        <f t="shared" si="61"/>
        <v>N/A</v>
      </c>
      <c r="G157" s="64">
        <v>99.509909136000005</v>
      </c>
      <c r="H157" s="9" t="str">
        <f t="shared" si="62"/>
        <v>N/A</v>
      </c>
      <c r="I157" s="12" t="s">
        <v>213</v>
      </c>
      <c r="J157" s="12">
        <v>0.12809999999999999</v>
      </c>
      <c r="K157" s="5" t="s">
        <v>739</v>
      </c>
      <c r="L157" s="9" t="str">
        <f t="shared" si="63"/>
        <v>Yes</v>
      </c>
    </row>
    <row r="158" spans="1:12" ht="25.5" x14ac:dyDescent="0.2">
      <c r="A158" s="2" t="s">
        <v>541</v>
      </c>
      <c r="B158" s="5" t="s">
        <v>213</v>
      </c>
      <c r="C158" s="64" t="s">
        <v>213</v>
      </c>
      <c r="D158" s="9" t="str">
        <f t="shared" si="60"/>
        <v>N/A</v>
      </c>
      <c r="E158" s="64">
        <v>98.300751117000004</v>
      </c>
      <c r="F158" s="9" t="str">
        <f t="shared" si="61"/>
        <v>N/A</v>
      </c>
      <c r="G158" s="64">
        <v>98.570106306</v>
      </c>
      <c r="H158" s="9" t="str">
        <f t="shared" si="62"/>
        <v>N/A</v>
      </c>
      <c r="I158" s="12" t="s">
        <v>213</v>
      </c>
      <c r="J158" s="12">
        <v>0.27400000000000002</v>
      </c>
      <c r="K158" s="5" t="s">
        <v>739</v>
      </c>
      <c r="L158" s="9" t="str">
        <f t="shared" si="63"/>
        <v>Yes</v>
      </c>
    </row>
    <row r="159" spans="1:12" ht="25.5" x14ac:dyDescent="0.2">
      <c r="A159" s="2" t="s">
        <v>542</v>
      </c>
      <c r="B159" s="5" t="s">
        <v>213</v>
      </c>
      <c r="C159" s="64" t="s">
        <v>213</v>
      </c>
      <c r="D159" s="9" t="str">
        <f t="shared" si="60"/>
        <v>N/A</v>
      </c>
      <c r="E159" s="64">
        <v>95.940687768999993</v>
      </c>
      <c r="F159" s="9" t="str">
        <f t="shared" si="61"/>
        <v>N/A</v>
      </c>
      <c r="G159" s="64">
        <v>96.604013117999997</v>
      </c>
      <c r="H159" s="9" t="str">
        <f t="shared" si="62"/>
        <v>N/A</v>
      </c>
      <c r="I159" s="12" t="s">
        <v>213</v>
      </c>
      <c r="J159" s="12">
        <v>0.69140000000000001</v>
      </c>
      <c r="K159" s="5" t="s">
        <v>739</v>
      </c>
      <c r="L159" s="9" t="str">
        <f t="shared" si="63"/>
        <v>Yes</v>
      </c>
    </row>
    <row r="160" spans="1:12" ht="25.5" x14ac:dyDescent="0.2">
      <c r="A160" s="4" t="s">
        <v>543</v>
      </c>
      <c r="B160" s="50" t="s">
        <v>213</v>
      </c>
      <c r="C160" s="1">
        <v>209721.73</v>
      </c>
      <c r="D160" s="11" t="str">
        <f t="shared" si="56"/>
        <v>N/A</v>
      </c>
      <c r="E160" s="1">
        <v>237569.34</v>
      </c>
      <c r="F160" s="11" t="str">
        <f t="shared" si="57"/>
        <v>N/A</v>
      </c>
      <c r="G160" s="1">
        <v>253007.06</v>
      </c>
      <c r="H160" s="11" t="str">
        <f t="shared" si="58"/>
        <v>N/A</v>
      </c>
      <c r="I160" s="12">
        <v>13.28</v>
      </c>
      <c r="J160" s="12">
        <v>6.4980000000000002</v>
      </c>
      <c r="K160" s="50" t="s">
        <v>739</v>
      </c>
      <c r="L160" s="9" t="str">
        <f t="shared" si="59"/>
        <v>Yes</v>
      </c>
    </row>
    <row r="161" spans="1:12" x14ac:dyDescent="0.2">
      <c r="A161" s="4" t="s">
        <v>544</v>
      </c>
      <c r="B161" s="50" t="s">
        <v>213</v>
      </c>
      <c r="C161" s="14">
        <v>902040671</v>
      </c>
      <c r="D161" s="11" t="str">
        <f t="shared" si="56"/>
        <v>N/A</v>
      </c>
      <c r="E161" s="14">
        <v>1106950845</v>
      </c>
      <c r="F161" s="11" t="str">
        <f t="shared" si="57"/>
        <v>N/A</v>
      </c>
      <c r="G161" s="14">
        <v>1226066616</v>
      </c>
      <c r="H161" s="11" t="str">
        <f t="shared" si="58"/>
        <v>N/A</v>
      </c>
      <c r="I161" s="12">
        <v>22.72</v>
      </c>
      <c r="J161" s="12">
        <v>10.76</v>
      </c>
      <c r="K161" s="50" t="s">
        <v>739</v>
      </c>
      <c r="L161" s="9" t="str">
        <f t="shared" si="59"/>
        <v>Yes</v>
      </c>
    </row>
    <row r="162" spans="1:12" x14ac:dyDescent="0.2">
      <c r="A162" s="4" t="s">
        <v>1290</v>
      </c>
      <c r="B162" s="50" t="s">
        <v>213</v>
      </c>
      <c r="C162" s="14">
        <v>3418.232039</v>
      </c>
      <c r="D162" s="11" t="str">
        <f t="shared" si="56"/>
        <v>N/A</v>
      </c>
      <c r="E162" s="14">
        <v>3888.1035081999999</v>
      </c>
      <c r="F162" s="11" t="str">
        <f t="shared" si="57"/>
        <v>N/A</v>
      </c>
      <c r="G162" s="14">
        <v>4019.7587488999998</v>
      </c>
      <c r="H162" s="11" t="str">
        <f t="shared" si="58"/>
        <v>N/A</v>
      </c>
      <c r="I162" s="12">
        <v>13.75</v>
      </c>
      <c r="J162" s="12">
        <v>3.3860000000000001</v>
      </c>
      <c r="K162" s="50" t="s">
        <v>739</v>
      </c>
      <c r="L162" s="9" t="str">
        <f t="shared" si="59"/>
        <v>Yes</v>
      </c>
    </row>
    <row r="163" spans="1:12" ht="25.5" x14ac:dyDescent="0.2">
      <c r="A163" s="4" t="s">
        <v>1291</v>
      </c>
      <c r="B163" s="50" t="s">
        <v>213</v>
      </c>
      <c r="C163" s="14">
        <v>11441.863574999999</v>
      </c>
      <c r="D163" s="11" t="str">
        <f t="shared" si="56"/>
        <v>N/A</v>
      </c>
      <c r="E163" s="14">
        <v>15392.542466999999</v>
      </c>
      <c r="F163" s="11" t="str">
        <f t="shared" si="57"/>
        <v>N/A</v>
      </c>
      <c r="G163" s="14">
        <v>16200.266503000001</v>
      </c>
      <c r="H163" s="11" t="str">
        <f t="shared" si="58"/>
        <v>N/A</v>
      </c>
      <c r="I163" s="12">
        <v>34.53</v>
      </c>
      <c r="J163" s="12">
        <v>5.2480000000000002</v>
      </c>
      <c r="K163" s="50" t="s">
        <v>739</v>
      </c>
      <c r="L163" s="9" t="str">
        <f t="shared" si="59"/>
        <v>Yes</v>
      </c>
    </row>
    <row r="164" spans="1:12" ht="25.5" x14ac:dyDescent="0.2">
      <c r="A164" s="4" t="s">
        <v>1292</v>
      </c>
      <c r="B164" s="50" t="s">
        <v>213</v>
      </c>
      <c r="C164" s="14">
        <v>8602.6406103999998</v>
      </c>
      <c r="D164" s="11" t="str">
        <f t="shared" si="56"/>
        <v>N/A</v>
      </c>
      <c r="E164" s="14">
        <v>10092.053811</v>
      </c>
      <c r="F164" s="11" t="str">
        <f t="shared" si="57"/>
        <v>N/A</v>
      </c>
      <c r="G164" s="14">
        <v>11177.606535999999</v>
      </c>
      <c r="H164" s="11" t="str">
        <f t="shared" si="58"/>
        <v>N/A</v>
      </c>
      <c r="I164" s="12">
        <v>17.309999999999999</v>
      </c>
      <c r="J164" s="12">
        <v>10.76</v>
      </c>
      <c r="K164" s="50" t="s">
        <v>739</v>
      </c>
      <c r="L164" s="9" t="str">
        <f t="shared" si="59"/>
        <v>Yes</v>
      </c>
    </row>
    <row r="165" spans="1:12" ht="25.5" x14ac:dyDescent="0.2">
      <c r="A165" s="4" t="s">
        <v>1293</v>
      </c>
      <c r="B165" s="50" t="s">
        <v>213</v>
      </c>
      <c r="C165" s="14">
        <v>1408.386217</v>
      </c>
      <c r="D165" s="11" t="str">
        <f t="shared" si="56"/>
        <v>N/A</v>
      </c>
      <c r="E165" s="14">
        <v>1404.3295582999999</v>
      </c>
      <c r="F165" s="11" t="str">
        <f t="shared" si="57"/>
        <v>N/A</v>
      </c>
      <c r="G165" s="14">
        <v>1373.6867772000001</v>
      </c>
      <c r="H165" s="11" t="str">
        <f t="shared" si="58"/>
        <v>N/A</v>
      </c>
      <c r="I165" s="12">
        <v>-0.28799999999999998</v>
      </c>
      <c r="J165" s="12">
        <v>-2.1800000000000002</v>
      </c>
      <c r="K165" s="50" t="s">
        <v>739</v>
      </c>
      <c r="L165" s="9" t="str">
        <f t="shared" si="59"/>
        <v>Yes</v>
      </c>
    </row>
    <row r="166" spans="1:12" ht="25.5" x14ac:dyDescent="0.2">
      <c r="A166" s="4" t="s">
        <v>1294</v>
      </c>
      <c r="B166" s="50" t="s">
        <v>213</v>
      </c>
      <c r="C166" s="14">
        <v>2795.7961965999998</v>
      </c>
      <c r="D166" s="11" t="str">
        <f t="shared" si="56"/>
        <v>N/A</v>
      </c>
      <c r="E166" s="14">
        <v>3083.1794466000001</v>
      </c>
      <c r="F166" s="11" t="str">
        <f t="shared" si="57"/>
        <v>N/A</v>
      </c>
      <c r="G166" s="14">
        <v>3167.4553369</v>
      </c>
      <c r="H166" s="11" t="str">
        <f t="shared" si="58"/>
        <v>N/A</v>
      </c>
      <c r="I166" s="12">
        <v>10.28</v>
      </c>
      <c r="J166" s="12">
        <v>2.7330000000000001</v>
      </c>
      <c r="K166" s="50" t="s">
        <v>739</v>
      </c>
      <c r="L166" s="9" t="str">
        <f t="shared" si="59"/>
        <v>Yes</v>
      </c>
    </row>
    <row r="167" spans="1:12" x14ac:dyDescent="0.2">
      <c r="A167" s="48" t="s">
        <v>545</v>
      </c>
      <c r="B167" s="37" t="s">
        <v>213</v>
      </c>
      <c r="C167" s="49">
        <v>257449916</v>
      </c>
      <c r="D167" s="46" t="str">
        <f t="shared" si="56"/>
        <v>N/A</v>
      </c>
      <c r="E167" s="49">
        <v>201042723</v>
      </c>
      <c r="F167" s="46" t="str">
        <f t="shared" si="57"/>
        <v>N/A</v>
      </c>
      <c r="G167" s="49">
        <v>198411200</v>
      </c>
      <c r="H167" s="46" t="str">
        <f t="shared" si="58"/>
        <v>N/A</v>
      </c>
      <c r="I167" s="12">
        <v>-21.9</v>
      </c>
      <c r="J167" s="12">
        <v>-1.31</v>
      </c>
      <c r="K167" s="47" t="s">
        <v>739</v>
      </c>
      <c r="L167" s="9" t="str">
        <f t="shared" si="59"/>
        <v>Yes</v>
      </c>
    </row>
    <row r="168" spans="1:12" x14ac:dyDescent="0.2">
      <c r="A168" s="48" t="s">
        <v>1295</v>
      </c>
      <c r="B168" s="37" t="s">
        <v>213</v>
      </c>
      <c r="C168" s="49">
        <v>975.59187695000003</v>
      </c>
      <c r="D168" s="46" t="str">
        <f t="shared" si="56"/>
        <v>N/A</v>
      </c>
      <c r="E168" s="49">
        <v>706.15142500000002</v>
      </c>
      <c r="F168" s="46" t="str">
        <f t="shared" si="57"/>
        <v>N/A</v>
      </c>
      <c r="G168" s="49">
        <v>650.50719648999996</v>
      </c>
      <c r="H168" s="46" t="str">
        <f t="shared" si="58"/>
        <v>N/A</v>
      </c>
      <c r="I168" s="12">
        <v>-27.6</v>
      </c>
      <c r="J168" s="12">
        <v>-7.88</v>
      </c>
      <c r="K168" s="47" t="s">
        <v>739</v>
      </c>
      <c r="L168" s="9" t="str">
        <f t="shared" si="59"/>
        <v>Yes</v>
      </c>
    </row>
    <row r="169" spans="1:12" ht="25.5" x14ac:dyDescent="0.2">
      <c r="A169" s="48" t="s">
        <v>1296</v>
      </c>
      <c r="B169" s="50" t="s">
        <v>213</v>
      </c>
      <c r="C169" s="14">
        <v>1711.8249616999999</v>
      </c>
      <c r="D169" s="11" t="str">
        <f t="shared" si="56"/>
        <v>N/A</v>
      </c>
      <c r="E169" s="14">
        <v>304.74305143999999</v>
      </c>
      <c r="F169" s="11" t="str">
        <f t="shared" si="57"/>
        <v>N/A</v>
      </c>
      <c r="G169" s="14">
        <v>311.38724544000002</v>
      </c>
      <c r="H169" s="11" t="str">
        <f t="shared" si="58"/>
        <v>N/A</v>
      </c>
      <c r="I169" s="12">
        <v>-82.2</v>
      </c>
      <c r="J169" s="12">
        <v>2.1800000000000002</v>
      </c>
      <c r="K169" s="50" t="s">
        <v>739</v>
      </c>
      <c r="L169" s="9" t="str">
        <f t="shared" si="59"/>
        <v>Yes</v>
      </c>
    </row>
    <row r="170" spans="1:12" ht="25.5" x14ac:dyDescent="0.2">
      <c r="A170" s="48" t="s">
        <v>1297</v>
      </c>
      <c r="B170" s="50" t="s">
        <v>213</v>
      </c>
      <c r="C170" s="14">
        <v>5775.6232871000002</v>
      </c>
      <c r="D170" s="11" t="str">
        <f t="shared" si="56"/>
        <v>N/A</v>
      </c>
      <c r="E170" s="14">
        <v>4297.9354488999998</v>
      </c>
      <c r="F170" s="11" t="str">
        <f t="shared" si="57"/>
        <v>N/A</v>
      </c>
      <c r="G170" s="14">
        <v>4035.2145810000002</v>
      </c>
      <c r="H170" s="11" t="str">
        <f t="shared" si="58"/>
        <v>N/A</v>
      </c>
      <c r="I170" s="12">
        <v>-25.6</v>
      </c>
      <c r="J170" s="12">
        <v>-6.11</v>
      </c>
      <c r="K170" s="50" t="s">
        <v>739</v>
      </c>
      <c r="L170" s="9" t="str">
        <f t="shared" si="59"/>
        <v>Yes</v>
      </c>
    </row>
    <row r="171" spans="1:12" ht="25.5" x14ac:dyDescent="0.2">
      <c r="A171" s="48" t="s">
        <v>1298</v>
      </c>
      <c r="B171" s="50" t="s">
        <v>213</v>
      </c>
      <c r="C171" s="14">
        <v>317.19077564999998</v>
      </c>
      <c r="D171" s="11" t="str">
        <f t="shared" si="56"/>
        <v>N/A</v>
      </c>
      <c r="E171" s="14">
        <v>384.55316656000002</v>
      </c>
      <c r="F171" s="11" t="str">
        <f t="shared" si="57"/>
        <v>N/A</v>
      </c>
      <c r="G171" s="14">
        <v>360.82269234</v>
      </c>
      <c r="H171" s="11" t="str">
        <f t="shared" si="58"/>
        <v>N/A</v>
      </c>
      <c r="I171" s="12">
        <v>21.24</v>
      </c>
      <c r="J171" s="12">
        <v>-6.17</v>
      </c>
      <c r="K171" s="50" t="s">
        <v>739</v>
      </c>
      <c r="L171" s="9" t="str">
        <f t="shared" si="59"/>
        <v>Yes</v>
      </c>
    </row>
    <row r="172" spans="1:12" ht="25.5" x14ac:dyDescent="0.2">
      <c r="A172" s="48" t="s">
        <v>1299</v>
      </c>
      <c r="B172" s="50" t="s">
        <v>213</v>
      </c>
      <c r="C172" s="14">
        <v>354.81786757999998</v>
      </c>
      <c r="D172" s="11" t="str">
        <f t="shared" si="56"/>
        <v>N/A</v>
      </c>
      <c r="E172" s="14">
        <v>272.26028121000002</v>
      </c>
      <c r="F172" s="11" t="str">
        <f t="shared" si="57"/>
        <v>N/A</v>
      </c>
      <c r="G172" s="14">
        <v>244.66996423000001</v>
      </c>
      <c r="H172" s="11" t="str">
        <f t="shared" si="58"/>
        <v>N/A</v>
      </c>
      <c r="I172" s="12">
        <v>-23.3</v>
      </c>
      <c r="J172" s="12">
        <v>-10.1</v>
      </c>
      <c r="K172" s="50" t="s">
        <v>739</v>
      </c>
      <c r="L172" s="9" t="str">
        <f t="shared" si="59"/>
        <v>Yes</v>
      </c>
    </row>
    <row r="173" spans="1:12" ht="25.5" x14ac:dyDescent="0.2">
      <c r="A173" s="2" t="s">
        <v>546</v>
      </c>
      <c r="B173" s="136" t="s">
        <v>213</v>
      </c>
      <c r="C173" s="137">
        <v>27226632</v>
      </c>
      <c r="D173" s="138" t="str">
        <f>IF($B173="N/A","N/A",IF(C173&gt;10,"No",IF(C173&lt;-10,"No","Yes")))</f>
        <v>N/A</v>
      </c>
      <c r="E173" s="137">
        <v>17946809</v>
      </c>
      <c r="F173" s="138" t="str">
        <f>IF($B173="N/A","N/A",IF(E173&gt;10,"No",IF(E173&lt;-10,"No","Yes")))</f>
        <v>N/A</v>
      </c>
      <c r="G173" s="137">
        <v>16421599</v>
      </c>
      <c r="H173" s="138" t="str">
        <f>IF($B173="N/A","N/A",IF(G173&gt;10,"No",IF(G173&lt;-10,"No","Yes")))</f>
        <v>N/A</v>
      </c>
      <c r="I173" s="133">
        <v>-34.1</v>
      </c>
      <c r="J173" s="133">
        <v>-8.5</v>
      </c>
      <c r="K173" s="134" t="s">
        <v>739</v>
      </c>
      <c r="L173" s="135" t="str">
        <f>IF(J173="Div by 0", "N/A", IF(K173="N/A","N/A", IF(J173&gt;VALUE(MID(K173,1,2)), "No", IF(J173&lt;-1*VALUE(MID(K173,1,2)), "No", "Yes"))))</f>
        <v>Yes</v>
      </c>
    </row>
    <row r="174" spans="1:12" ht="25.5" x14ac:dyDescent="0.2">
      <c r="A174" s="2" t="s">
        <v>1300</v>
      </c>
      <c r="B174" s="50" t="s">
        <v>213</v>
      </c>
      <c r="C174" s="14">
        <v>30391215</v>
      </c>
      <c r="D174" s="11" t="str">
        <f t="shared" ref="D174:D181" si="64">IF($B174="N/A","N/A",IF(C174&gt;10,"No",IF(C174&lt;-10,"No","Yes")))</f>
        <v>N/A</v>
      </c>
      <c r="E174" s="14">
        <v>9922039</v>
      </c>
      <c r="F174" s="11" t="str">
        <f t="shared" ref="F174:F181" si="65">IF($B174="N/A","N/A",IF(E174&gt;10,"No",IF(E174&lt;-10,"No","Yes")))</f>
        <v>N/A</v>
      </c>
      <c r="G174" s="14">
        <v>9585301</v>
      </c>
      <c r="H174" s="11" t="str">
        <f t="shared" ref="H174:H181" si="66">IF($B174="N/A","N/A",IF(G174&gt;10,"No",IF(G174&lt;-10,"No","Yes")))</f>
        <v>N/A</v>
      </c>
      <c r="I174" s="12">
        <v>-67.400000000000006</v>
      </c>
      <c r="J174" s="12">
        <v>-3.39</v>
      </c>
      <c r="K174" s="50" t="s">
        <v>739</v>
      </c>
      <c r="L174" s="9" t="str">
        <f t="shared" ref="L174:L181" si="67">IF(J174="Div by 0", "N/A", IF(K174="N/A","N/A", IF(J174&gt;VALUE(MID(K174,1,2)), "No", IF(J174&lt;-1*VALUE(MID(K174,1,2)), "No", "Yes"))))</f>
        <v>Yes</v>
      </c>
    </row>
    <row r="175" spans="1:12" ht="25.5" x14ac:dyDescent="0.2">
      <c r="A175" s="2" t="s">
        <v>547</v>
      </c>
      <c r="B175" s="50" t="s">
        <v>213</v>
      </c>
      <c r="C175" s="14">
        <v>10902025</v>
      </c>
      <c r="D175" s="11" t="str">
        <f t="shared" si="64"/>
        <v>N/A</v>
      </c>
      <c r="E175" s="14">
        <v>764213</v>
      </c>
      <c r="F175" s="11" t="str">
        <f t="shared" si="65"/>
        <v>N/A</v>
      </c>
      <c r="G175" s="14">
        <v>661290</v>
      </c>
      <c r="H175" s="11" t="str">
        <f t="shared" si="66"/>
        <v>N/A</v>
      </c>
      <c r="I175" s="12">
        <v>-93</v>
      </c>
      <c r="J175" s="12">
        <v>-13.5</v>
      </c>
      <c r="K175" s="50" t="s">
        <v>739</v>
      </c>
      <c r="L175" s="9" t="str">
        <f t="shared" si="67"/>
        <v>Yes</v>
      </c>
    </row>
    <row r="176" spans="1:12" ht="25.5" x14ac:dyDescent="0.2">
      <c r="A176" s="2" t="s">
        <v>512</v>
      </c>
      <c r="B176" s="50" t="s">
        <v>213</v>
      </c>
      <c r="C176" s="14">
        <v>188930044</v>
      </c>
      <c r="D176" s="11" t="str">
        <f t="shared" si="64"/>
        <v>N/A</v>
      </c>
      <c r="E176" s="14">
        <v>172409662</v>
      </c>
      <c r="F176" s="11" t="str">
        <f t="shared" si="65"/>
        <v>N/A</v>
      </c>
      <c r="G176" s="14">
        <v>171743010</v>
      </c>
      <c r="H176" s="11" t="str">
        <f t="shared" si="66"/>
        <v>N/A</v>
      </c>
      <c r="I176" s="12">
        <v>-8.74</v>
      </c>
      <c r="J176" s="12">
        <v>-0.38700000000000001</v>
      </c>
      <c r="K176" s="50" t="s">
        <v>739</v>
      </c>
      <c r="L176" s="9" t="str">
        <f t="shared" si="67"/>
        <v>Yes</v>
      </c>
    </row>
    <row r="177" spans="1:12" ht="25.5" x14ac:dyDescent="0.2">
      <c r="A177" s="2" t="s">
        <v>513</v>
      </c>
      <c r="B177" s="50" t="s">
        <v>213</v>
      </c>
      <c r="C177" s="14">
        <v>103.17378008</v>
      </c>
      <c r="D177" s="11" t="str">
        <f t="shared" si="64"/>
        <v>N/A</v>
      </c>
      <c r="E177" s="14">
        <v>63.037172200999997</v>
      </c>
      <c r="F177" s="11" t="str">
        <f t="shared" si="65"/>
        <v>N/A</v>
      </c>
      <c r="G177" s="14">
        <v>53.839542966000003</v>
      </c>
      <c r="H177" s="11" t="str">
        <f t="shared" si="66"/>
        <v>N/A</v>
      </c>
      <c r="I177" s="12">
        <v>-38.9</v>
      </c>
      <c r="J177" s="12">
        <v>-14.6</v>
      </c>
      <c r="K177" s="50" t="s">
        <v>739</v>
      </c>
      <c r="L177" s="9" t="str">
        <f t="shared" si="67"/>
        <v>Yes</v>
      </c>
    </row>
    <row r="178" spans="1:12" ht="25.5" x14ac:dyDescent="0.2">
      <c r="A178" s="2" t="s">
        <v>1301</v>
      </c>
      <c r="B178" s="37" t="s">
        <v>213</v>
      </c>
      <c r="C178" s="49">
        <v>115.16578815</v>
      </c>
      <c r="D178" s="46" t="str">
        <f t="shared" si="64"/>
        <v>N/A</v>
      </c>
      <c r="E178" s="49">
        <v>34.850612218999999</v>
      </c>
      <c r="F178" s="46" t="str">
        <f t="shared" si="65"/>
        <v>N/A</v>
      </c>
      <c r="G178" s="49">
        <v>31.426186027</v>
      </c>
      <c r="H178" s="46" t="str">
        <f t="shared" si="66"/>
        <v>N/A</v>
      </c>
      <c r="I178" s="12">
        <v>-69.7</v>
      </c>
      <c r="J178" s="12">
        <v>-9.83</v>
      </c>
      <c r="K178" s="47" t="s">
        <v>739</v>
      </c>
      <c r="L178" s="9" t="str">
        <f t="shared" si="67"/>
        <v>Yes</v>
      </c>
    </row>
    <row r="179" spans="1:12" ht="25.5" x14ac:dyDescent="0.2">
      <c r="A179" s="2" t="s">
        <v>514</v>
      </c>
      <c r="B179" s="37" t="s">
        <v>213</v>
      </c>
      <c r="C179" s="49">
        <v>41.312606340999999</v>
      </c>
      <c r="D179" s="46" t="str">
        <f t="shared" si="64"/>
        <v>N/A</v>
      </c>
      <c r="E179" s="49">
        <v>2.6842558184</v>
      </c>
      <c r="F179" s="46" t="str">
        <f t="shared" si="65"/>
        <v>N/A</v>
      </c>
      <c r="G179" s="49">
        <v>2.1680928493999998</v>
      </c>
      <c r="H179" s="46" t="str">
        <f t="shared" si="66"/>
        <v>N/A</v>
      </c>
      <c r="I179" s="12">
        <v>-93.5</v>
      </c>
      <c r="J179" s="12">
        <v>-19.2</v>
      </c>
      <c r="K179" s="47" t="s">
        <v>739</v>
      </c>
      <c r="L179" s="9" t="str">
        <f t="shared" si="67"/>
        <v>Yes</v>
      </c>
    </row>
    <row r="180" spans="1:12" ht="25.5" x14ac:dyDescent="0.2">
      <c r="A180" s="2" t="s">
        <v>515</v>
      </c>
      <c r="B180" s="37" t="s">
        <v>213</v>
      </c>
      <c r="C180" s="49">
        <v>715.93970237999997</v>
      </c>
      <c r="D180" s="46" t="str">
        <f t="shared" si="64"/>
        <v>N/A</v>
      </c>
      <c r="E180" s="49">
        <v>605.57938476000004</v>
      </c>
      <c r="F180" s="46" t="str">
        <f t="shared" si="65"/>
        <v>N/A</v>
      </c>
      <c r="G180" s="49">
        <v>563.07337464</v>
      </c>
      <c r="H180" s="46" t="str">
        <f t="shared" si="66"/>
        <v>N/A</v>
      </c>
      <c r="I180" s="12">
        <v>-15.4</v>
      </c>
      <c r="J180" s="12">
        <v>-7.02</v>
      </c>
      <c r="K180" s="47" t="s">
        <v>739</v>
      </c>
      <c r="L180" s="9" t="str">
        <f t="shared" si="67"/>
        <v>Yes</v>
      </c>
    </row>
    <row r="181" spans="1:12" ht="25.5" x14ac:dyDescent="0.2">
      <c r="A181" s="2" t="s">
        <v>1653</v>
      </c>
      <c r="B181" s="50" t="s">
        <v>213</v>
      </c>
      <c r="C181" s="13">
        <v>81.656062540999997</v>
      </c>
      <c r="D181" s="11" t="str">
        <f t="shared" si="64"/>
        <v>N/A</v>
      </c>
      <c r="E181" s="13">
        <v>81.441296514000001</v>
      </c>
      <c r="F181" s="11" t="str">
        <f t="shared" si="65"/>
        <v>N/A</v>
      </c>
      <c r="G181" s="13">
        <v>80.570145241000006</v>
      </c>
      <c r="H181" s="11" t="str">
        <f t="shared" si="66"/>
        <v>N/A</v>
      </c>
      <c r="I181" s="59">
        <v>-0.26300000000000001</v>
      </c>
      <c r="J181" s="59">
        <v>-1.07</v>
      </c>
      <c r="K181" s="50" t="s">
        <v>739</v>
      </c>
      <c r="L181" s="9" t="str">
        <f t="shared" si="67"/>
        <v>Yes</v>
      </c>
    </row>
    <row r="182" spans="1:12" ht="25.5" x14ac:dyDescent="0.2">
      <c r="A182" s="2" t="s">
        <v>1654</v>
      </c>
      <c r="B182" s="139" t="s">
        <v>213</v>
      </c>
      <c r="C182" s="140">
        <v>88.755169369000001</v>
      </c>
      <c r="D182" s="135" t="str">
        <f t="shared" ref="D182" si="68">IF($B182="N/A","N/A",IF(C182&lt;0,"No","Yes"))</f>
        <v>N/A</v>
      </c>
      <c r="E182" s="140">
        <v>91.899046140999999</v>
      </c>
      <c r="F182" s="135" t="str">
        <f t="shared" ref="F182" si="69">IF($B182="N/A","N/A",IF(E182&lt;0,"No","Yes"))</f>
        <v>N/A</v>
      </c>
      <c r="G182" s="140">
        <v>91.599367978000004</v>
      </c>
      <c r="H182" s="135" t="str">
        <f t="shared" ref="H182" si="70">IF($B182="N/A","N/A",IF(G182&lt;0,"No","Yes"))</f>
        <v>N/A</v>
      </c>
      <c r="I182" s="141">
        <v>3.5419999999999998</v>
      </c>
      <c r="J182" s="141">
        <v>-0.32600000000000001</v>
      </c>
      <c r="K182" s="139" t="s">
        <v>739</v>
      </c>
      <c r="L182" s="135" t="str">
        <f t="shared" ref="L182" si="71">IF(J182="Div by 0", "N/A", IF(OR(J182="N/A",K182="N/A"),"N/A", IF(J182&gt;VALUE(MID(K182,1,2)), "No", IF(J182&lt;-1*VALUE(MID(K182,1,2)), "No", "Yes"))))</f>
        <v>Yes</v>
      </c>
    </row>
    <row r="183" spans="1:12" ht="25.5" x14ac:dyDescent="0.2">
      <c r="A183" s="2" t="s">
        <v>1655</v>
      </c>
      <c r="B183" s="5" t="s">
        <v>213</v>
      </c>
      <c r="C183" s="13">
        <v>89.321862347999996</v>
      </c>
      <c r="D183" s="9" t="str">
        <f t="shared" ref="D183:D185" si="72">IF($B183="N/A","N/A",IF(C183&lt;0,"No","Yes"))</f>
        <v>N/A</v>
      </c>
      <c r="E183" s="13">
        <v>91.509186842999995</v>
      </c>
      <c r="F183" s="9" t="str">
        <f t="shared" ref="F183:F185" si="73">IF($B183="N/A","N/A",IF(E183&lt;0,"No","Yes"))</f>
        <v>N/A</v>
      </c>
      <c r="G183" s="13">
        <v>91.127727648999993</v>
      </c>
      <c r="H183" s="9" t="str">
        <f t="shared" ref="H183:H185" si="74">IF($B183="N/A","N/A",IF(G183&lt;0,"No","Yes"))</f>
        <v>N/A</v>
      </c>
      <c r="I183" s="59">
        <v>2.4489999999999998</v>
      </c>
      <c r="J183" s="59">
        <v>-0.41699999999999998</v>
      </c>
      <c r="K183" s="5" t="s">
        <v>739</v>
      </c>
      <c r="L183" s="9" t="str">
        <f t="shared" ref="L183:L213" si="75">IF(J183="Div by 0", "N/A", IF(OR(J183="N/A",K183="N/A"),"N/A", IF(J183&gt;VALUE(MID(K183,1,2)), "No", IF(J183&lt;-1*VALUE(MID(K183,1,2)), "No", "Yes"))))</f>
        <v>Yes</v>
      </c>
    </row>
    <row r="184" spans="1:12" ht="25.5" x14ac:dyDescent="0.2">
      <c r="A184" s="2" t="s">
        <v>1656</v>
      </c>
      <c r="B184" s="5" t="s">
        <v>213</v>
      </c>
      <c r="C184" s="13">
        <v>83.229334870000002</v>
      </c>
      <c r="D184" s="9" t="str">
        <f t="shared" si="72"/>
        <v>N/A</v>
      </c>
      <c r="E184" s="13">
        <v>82.304829975000004</v>
      </c>
      <c r="F184" s="9" t="str">
        <f t="shared" si="73"/>
        <v>N/A</v>
      </c>
      <c r="G184" s="13">
        <v>81.504215200000004</v>
      </c>
      <c r="H184" s="9" t="str">
        <f t="shared" si="74"/>
        <v>N/A</v>
      </c>
      <c r="I184" s="59">
        <v>-1.1100000000000001</v>
      </c>
      <c r="J184" s="59">
        <v>-0.97299999999999998</v>
      </c>
      <c r="K184" s="5" t="s">
        <v>739</v>
      </c>
      <c r="L184" s="9" t="str">
        <f t="shared" si="75"/>
        <v>Yes</v>
      </c>
    </row>
    <row r="185" spans="1:12" ht="25.5" x14ac:dyDescent="0.2">
      <c r="A185" s="2" t="s">
        <v>1657</v>
      </c>
      <c r="B185" s="5" t="s">
        <v>213</v>
      </c>
      <c r="C185" s="13">
        <v>75.838746615999995</v>
      </c>
      <c r="D185" s="9" t="str">
        <f t="shared" si="72"/>
        <v>N/A</v>
      </c>
      <c r="E185" s="13">
        <v>75.309158670000002</v>
      </c>
      <c r="F185" s="9" t="str">
        <f t="shared" si="73"/>
        <v>N/A</v>
      </c>
      <c r="G185" s="13">
        <v>74.362086587999997</v>
      </c>
      <c r="H185" s="9" t="str">
        <f t="shared" si="74"/>
        <v>N/A</v>
      </c>
      <c r="I185" s="59">
        <v>-0.69799999999999995</v>
      </c>
      <c r="J185" s="59">
        <v>-1.26</v>
      </c>
      <c r="K185" s="5" t="s">
        <v>739</v>
      </c>
      <c r="L185" s="9" t="str">
        <f t="shared" si="75"/>
        <v>Yes</v>
      </c>
    </row>
    <row r="186" spans="1:12" ht="25.5" x14ac:dyDescent="0.2">
      <c r="A186" s="2" t="s">
        <v>1659</v>
      </c>
      <c r="B186" s="142" t="s">
        <v>213</v>
      </c>
      <c r="C186" s="140">
        <v>4.9653076460000003</v>
      </c>
      <c r="D186" s="132" t="str">
        <f>IF($B186="N/A","N/A",IF(C186&gt;10,"No",IF(C186&lt;-10,"No","Yes")))</f>
        <v>N/A</v>
      </c>
      <c r="E186" s="140">
        <v>5.2005254616999999</v>
      </c>
      <c r="F186" s="132" t="str">
        <f>IF($B186="N/A","N/A",IF(E186&gt;10,"No",IF(E186&lt;-10,"No","Yes")))</f>
        <v>N/A</v>
      </c>
      <c r="G186" s="140">
        <v>4.8650863906000001</v>
      </c>
      <c r="H186" s="132" t="str">
        <f>IF($B186="N/A","N/A",IF(G186&gt;10,"No",IF(G186&lt;-10,"No","Yes")))</f>
        <v>N/A</v>
      </c>
      <c r="I186" s="141">
        <v>4.7370000000000001</v>
      </c>
      <c r="J186" s="141">
        <v>-6.45</v>
      </c>
      <c r="K186" s="142" t="s">
        <v>739</v>
      </c>
      <c r="L186" s="9" t="str">
        <f t="shared" si="75"/>
        <v>Yes</v>
      </c>
    </row>
    <row r="187" spans="1:12" ht="25.5" x14ac:dyDescent="0.2">
      <c r="A187" s="2" t="s">
        <v>1660</v>
      </c>
      <c r="B187" s="37" t="s">
        <v>213</v>
      </c>
      <c r="C187" s="13">
        <v>0</v>
      </c>
      <c r="D187" s="46" t="str">
        <f t="shared" ref="D187:D213" si="76">IF($B187="N/A","N/A",IF(C187&gt;10,"No",IF(C187&lt;-10,"No","Yes")))</f>
        <v>N/A</v>
      </c>
      <c r="E187" s="13">
        <v>0</v>
      </c>
      <c r="F187" s="46" t="str">
        <f t="shared" ref="F187:F213" si="77">IF($B187="N/A","N/A",IF(E187&gt;10,"No",IF(E187&lt;-10,"No","Yes")))</f>
        <v>N/A</v>
      </c>
      <c r="G187" s="13">
        <v>0</v>
      </c>
      <c r="H187" s="46" t="str">
        <f t="shared" ref="H187:H213" si="78">IF($B187="N/A","N/A",IF(G187&gt;10,"No",IF(G187&lt;-10,"No","Yes")))</f>
        <v>N/A</v>
      </c>
      <c r="I187" s="59" t="s">
        <v>1747</v>
      </c>
      <c r="J187" s="59" t="s">
        <v>1747</v>
      </c>
      <c r="K187" s="47" t="s">
        <v>739</v>
      </c>
      <c r="L187" s="9" t="str">
        <f t="shared" si="75"/>
        <v>N/A</v>
      </c>
    </row>
    <row r="188" spans="1:12" ht="25.5" x14ac:dyDescent="0.2">
      <c r="A188" s="2" t="s">
        <v>1661</v>
      </c>
      <c r="B188" s="37" t="s">
        <v>213</v>
      </c>
      <c r="C188" s="13">
        <v>0</v>
      </c>
      <c r="D188" s="46" t="str">
        <f t="shared" si="76"/>
        <v>N/A</v>
      </c>
      <c r="E188" s="13">
        <v>0</v>
      </c>
      <c r="F188" s="46" t="str">
        <f t="shared" si="77"/>
        <v>N/A</v>
      </c>
      <c r="G188" s="13">
        <v>0</v>
      </c>
      <c r="H188" s="46" t="str">
        <f t="shared" si="78"/>
        <v>N/A</v>
      </c>
      <c r="I188" s="59" t="s">
        <v>1747</v>
      </c>
      <c r="J188" s="59" t="s">
        <v>1747</v>
      </c>
      <c r="K188" s="47" t="s">
        <v>739</v>
      </c>
      <c r="L188" s="9" t="str">
        <f t="shared" si="75"/>
        <v>N/A</v>
      </c>
    </row>
    <row r="189" spans="1:12" ht="25.5" x14ac:dyDescent="0.2">
      <c r="A189" s="2" t="s">
        <v>1662</v>
      </c>
      <c r="B189" s="37" t="s">
        <v>213</v>
      </c>
      <c r="C189" s="13">
        <v>0</v>
      </c>
      <c r="D189" s="46" t="str">
        <f t="shared" si="76"/>
        <v>N/A</v>
      </c>
      <c r="E189" s="13">
        <v>0</v>
      </c>
      <c r="F189" s="46" t="str">
        <f t="shared" si="77"/>
        <v>N/A</v>
      </c>
      <c r="G189" s="13">
        <v>3.1146519800000001E-2</v>
      </c>
      <c r="H189" s="46" t="str">
        <f t="shared" si="78"/>
        <v>N/A</v>
      </c>
      <c r="I189" s="59" t="s">
        <v>1747</v>
      </c>
      <c r="J189" s="59" t="s">
        <v>1747</v>
      </c>
      <c r="K189" s="47" t="s">
        <v>739</v>
      </c>
      <c r="L189" s="9" t="str">
        <f t="shared" si="75"/>
        <v>N/A</v>
      </c>
    </row>
    <row r="190" spans="1:12" ht="25.5" x14ac:dyDescent="0.2">
      <c r="A190" s="2" t="s">
        <v>1663</v>
      </c>
      <c r="B190" s="37" t="s">
        <v>213</v>
      </c>
      <c r="C190" s="13">
        <v>0</v>
      </c>
      <c r="D190" s="46" t="str">
        <f t="shared" si="76"/>
        <v>N/A</v>
      </c>
      <c r="E190" s="13">
        <v>0</v>
      </c>
      <c r="F190" s="46" t="str">
        <f t="shared" si="77"/>
        <v>N/A</v>
      </c>
      <c r="G190" s="13">
        <v>2.7867938799999999E-2</v>
      </c>
      <c r="H190" s="46" t="str">
        <f t="shared" si="78"/>
        <v>N/A</v>
      </c>
      <c r="I190" s="59" t="s">
        <v>1747</v>
      </c>
      <c r="J190" s="59" t="s">
        <v>1747</v>
      </c>
      <c r="K190" s="47" t="s">
        <v>739</v>
      </c>
      <c r="L190" s="9" t="str">
        <f t="shared" si="75"/>
        <v>N/A</v>
      </c>
    </row>
    <row r="191" spans="1:12" ht="25.5" x14ac:dyDescent="0.2">
      <c r="A191" s="2" t="s">
        <v>1664</v>
      </c>
      <c r="B191" s="37" t="s">
        <v>213</v>
      </c>
      <c r="C191" s="13">
        <v>69.977377023000003</v>
      </c>
      <c r="D191" s="46" t="str">
        <f t="shared" si="76"/>
        <v>N/A</v>
      </c>
      <c r="E191" s="13">
        <v>71.804904777999994</v>
      </c>
      <c r="F191" s="46" t="str">
        <f t="shared" si="77"/>
        <v>N/A</v>
      </c>
      <c r="G191" s="13">
        <v>64.332316973000005</v>
      </c>
      <c r="H191" s="46" t="str">
        <f t="shared" si="78"/>
        <v>N/A</v>
      </c>
      <c r="I191" s="59">
        <v>2.6120000000000001</v>
      </c>
      <c r="J191" s="59">
        <v>-10.4</v>
      </c>
      <c r="K191" s="47" t="s">
        <v>739</v>
      </c>
      <c r="L191" s="9" t="str">
        <f t="shared" si="75"/>
        <v>Yes</v>
      </c>
    </row>
    <row r="192" spans="1:12" ht="25.5" x14ac:dyDescent="0.2">
      <c r="A192" s="2" t="s">
        <v>1665</v>
      </c>
      <c r="B192" s="37" t="s">
        <v>213</v>
      </c>
      <c r="C192" s="13">
        <v>1.21262188E-2</v>
      </c>
      <c r="D192" s="46" t="str">
        <f t="shared" si="76"/>
        <v>N/A</v>
      </c>
      <c r="E192" s="13">
        <v>5.2335424399999997E-2</v>
      </c>
      <c r="F192" s="46" t="str">
        <f t="shared" si="77"/>
        <v>N/A</v>
      </c>
      <c r="G192" s="13">
        <v>5.50801613E-2</v>
      </c>
      <c r="H192" s="46" t="str">
        <f t="shared" si="78"/>
        <v>N/A</v>
      </c>
      <c r="I192" s="59">
        <v>331.6</v>
      </c>
      <c r="J192" s="59">
        <v>5.2450000000000001</v>
      </c>
      <c r="K192" s="47" t="s">
        <v>739</v>
      </c>
      <c r="L192" s="9" t="str">
        <f t="shared" si="75"/>
        <v>Yes</v>
      </c>
    </row>
    <row r="193" spans="1:12" ht="25.5" x14ac:dyDescent="0.2">
      <c r="A193" s="2" t="s">
        <v>1666</v>
      </c>
      <c r="B193" s="37" t="s">
        <v>213</v>
      </c>
      <c r="C193" s="13">
        <v>12.529415554</v>
      </c>
      <c r="D193" s="46" t="str">
        <f t="shared" si="76"/>
        <v>N/A</v>
      </c>
      <c r="E193" s="13">
        <v>13.169208506</v>
      </c>
      <c r="F193" s="46" t="str">
        <f t="shared" si="77"/>
        <v>N/A</v>
      </c>
      <c r="G193" s="13">
        <v>12.091734697</v>
      </c>
      <c r="H193" s="46" t="str">
        <f t="shared" si="78"/>
        <v>N/A</v>
      </c>
      <c r="I193" s="59">
        <v>5.1059999999999999</v>
      </c>
      <c r="J193" s="59">
        <v>-8.18</v>
      </c>
      <c r="K193" s="47" t="s">
        <v>739</v>
      </c>
      <c r="L193" s="9" t="str">
        <f t="shared" si="75"/>
        <v>Yes</v>
      </c>
    </row>
    <row r="194" spans="1:12" ht="25.5" x14ac:dyDescent="0.2">
      <c r="A194" s="2" t="s">
        <v>1667</v>
      </c>
      <c r="B194" s="37" t="s">
        <v>213</v>
      </c>
      <c r="C194" s="13">
        <v>20.480046686000001</v>
      </c>
      <c r="D194" s="46" t="str">
        <f t="shared" si="76"/>
        <v>N/A</v>
      </c>
      <c r="E194" s="13">
        <v>22.058503277</v>
      </c>
      <c r="F194" s="46" t="str">
        <f t="shared" si="77"/>
        <v>N/A</v>
      </c>
      <c r="G194" s="13">
        <v>22.120258352</v>
      </c>
      <c r="H194" s="46" t="str">
        <f t="shared" si="78"/>
        <v>N/A</v>
      </c>
      <c r="I194" s="59">
        <v>7.7069999999999999</v>
      </c>
      <c r="J194" s="59">
        <v>0.28000000000000003</v>
      </c>
      <c r="K194" s="47" t="s">
        <v>739</v>
      </c>
      <c r="L194" s="9" t="str">
        <f t="shared" si="75"/>
        <v>Yes</v>
      </c>
    </row>
    <row r="195" spans="1:12" ht="25.5" x14ac:dyDescent="0.2">
      <c r="A195" s="2" t="s">
        <v>1668</v>
      </c>
      <c r="B195" s="37" t="s">
        <v>213</v>
      </c>
      <c r="C195" s="13">
        <v>6.1608770287999999</v>
      </c>
      <c r="D195" s="46" t="str">
        <f t="shared" si="76"/>
        <v>N/A</v>
      </c>
      <c r="E195" s="13">
        <v>5.4990832520000001</v>
      </c>
      <c r="F195" s="46" t="str">
        <f t="shared" si="77"/>
        <v>N/A</v>
      </c>
      <c r="G195" s="13">
        <v>4.6641093734999997</v>
      </c>
      <c r="H195" s="46" t="str">
        <f t="shared" si="78"/>
        <v>N/A</v>
      </c>
      <c r="I195" s="59">
        <v>-10.7</v>
      </c>
      <c r="J195" s="59">
        <v>-15.2</v>
      </c>
      <c r="K195" s="47" t="s">
        <v>739</v>
      </c>
      <c r="L195" s="9" t="str">
        <f t="shared" si="75"/>
        <v>Yes</v>
      </c>
    </row>
    <row r="196" spans="1:12" ht="25.5" x14ac:dyDescent="0.2">
      <c r="A196" s="2" t="s">
        <v>1669</v>
      </c>
      <c r="B196" s="37" t="s">
        <v>213</v>
      </c>
      <c r="C196" s="13">
        <v>0.27738725460000002</v>
      </c>
      <c r="D196" s="46" t="str">
        <f t="shared" si="76"/>
        <v>N/A</v>
      </c>
      <c r="E196" s="13">
        <v>0.22374272049999999</v>
      </c>
      <c r="F196" s="46" t="str">
        <f t="shared" si="77"/>
        <v>N/A</v>
      </c>
      <c r="G196" s="13">
        <v>0.20491131439999999</v>
      </c>
      <c r="H196" s="46" t="str">
        <f t="shared" si="78"/>
        <v>N/A</v>
      </c>
      <c r="I196" s="59">
        <v>-19.3</v>
      </c>
      <c r="J196" s="59">
        <v>-8.42</v>
      </c>
      <c r="K196" s="47" t="s">
        <v>739</v>
      </c>
      <c r="L196" s="9" t="str">
        <f t="shared" si="75"/>
        <v>Yes</v>
      </c>
    </row>
    <row r="197" spans="1:12" ht="25.5" x14ac:dyDescent="0.2">
      <c r="A197" s="2" t="s">
        <v>1670</v>
      </c>
      <c r="B197" s="37" t="s">
        <v>213</v>
      </c>
      <c r="C197" s="13">
        <v>45.899253858999998</v>
      </c>
      <c r="D197" s="46" t="str">
        <f t="shared" si="76"/>
        <v>N/A</v>
      </c>
      <c r="E197" s="13">
        <v>48.147887967000003</v>
      </c>
      <c r="F197" s="46" t="str">
        <f t="shared" si="77"/>
        <v>N/A</v>
      </c>
      <c r="G197" s="13">
        <v>45.863742172000002</v>
      </c>
      <c r="H197" s="46" t="str">
        <f t="shared" si="78"/>
        <v>N/A</v>
      </c>
      <c r="I197" s="59">
        <v>4.899</v>
      </c>
      <c r="J197" s="59">
        <v>-4.74</v>
      </c>
      <c r="K197" s="47" t="s">
        <v>739</v>
      </c>
      <c r="L197" s="9" t="str">
        <f t="shared" si="75"/>
        <v>Yes</v>
      </c>
    </row>
    <row r="198" spans="1:12" ht="25.5" x14ac:dyDescent="0.2">
      <c r="A198" s="2" t="s">
        <v>1671</v>
      </c>
      <c r="B198" s="37" t="s">
        <v>213</v>
      </c>
      <c r="C198" s="13">
        <v>61.890704874000001</v>
      </c>
      <c r="D198" s="46" t="str">
        <f t="shared" si="76"/>
        <v>N/A</v>
      </c>
      <c r="E198" s="13">
        <v>61.281620781999997</v>
      </c>
      <c r="F198" s="46" t="str">
        <f t="shared" si="77"/>
        <v>N/A</v>
      </c>
      <c r="G198" s="13">
        <v>61.432739910000002</v>
      </c>
      <c r="H198" s="46" t="str">
        <f t="shared" si="78"/>
        <v>N/A</v>
      </c>
      <c r="I198" s="59">
        <v>-0.98399999999999999</v>
      </c>
      <c r="J198" s="59">
        <v>0.24660000000000001</v>
      </c>
      <c r="K198" s="47" t="s">
        <v>739</v>
      </c>
      <c r="L198" s="9" t="str">
        <f t="shared" si="75"/>
        <v>Yes</v>
      </c>
    </row>
    <row r="199" spans="1:12" ht="25.5" x14ac:dyDescent="0.2">
      <c r="A199" s="2" t="s">
        <v>1672</v>
      </c>
      <c r="B199" s="37" t="s">
        <v>213</v>
      </c>
      <c r="C199" s="13">
        <v>27.025173272</v>
      </c>
      <c r="D199" s="46" t="str">
        <f t="shared" si="76"/>
        <v>N/A</v>
      </c>
      <c r="E199" s="13">
        <v>29.423397095999999</v>
      </c>
      <c r="F199" s="46" t="str">
        <f t="shared" si="77"/>
        <v>N/A</v>
      </c>
      <c r="G199" s="13">
        <v>30.866528966000001</v>
      </c>
      <c r="H199" s="46" t="str">
        <f t="shared" si="78"/>
        <v>N/A</v>
      </c>
      <c r="I199" s="59">
        <v>8.8740000000000006</v>
      </c>
      <c r="J199" s="59">
        <v>4.9050000000000002</v>
      </c>
      <c r="K199" s="47" t="s">
        <v>739</v>
      </c>
      <c r="L199" s="9" t="str">
        <f t="shared" si="75"/>
        <v>Yes</v>
      </c>
    </row>
    <row r="200" spans="1:12" ht="25.5" x14ac:dyDescent="0.2">
      <c r="A200" s="2" t="s">
        <v>1673</v>
      </c>
      <c r="B200" s="37" t="s">
        <v>213</v>
      </c>
      <c r="C200" s="13">
        <v>6.9267235335999997</v>
      </c>
      <c r="D200" s="46" t="str">
        <f t="shared" si="76"/>
        <v>N/A</v>
      </c>
      <c r="E200" s="13">
        <v>7.1155102528</v>
      </c>
      <c r="F200" s="46" t="str">
        <f t="shared" si="77"/>
        <v>N/A</v>
      </c>
      <c r="G200" s="13">
        <v>6.9882954657000003</v>
      </c>
      <c r="H200" s="46" t="str">
        <f t="shared" si="78"/>
        <v>N/A</v>
      </c>
      <c r="I200" s="59">
        <v>2.7250000000000001</v>
      </c>
      <c r="J200" s="59">
        <v>-1.79</v>
      </c>
      <c r="K200" s="47" t="s">
        <v>739</v>
      </c>
      <c r="L200" s="9" t="str">
        <f t="shared" si="75"/>
        <v>Yes</v>
      </c>
    </row>
    <row r="201" spans="1:12" ht="25.5" x14ac:dyDescent="0.2">
      <c r="A201" s="2" t="s">
        <v>1674</v>
      </c>
      <c r="B201" s="37" t="s">
        <v>213</v>
      </c>
      <c r="C201" s="13">
        <v>0</v>
      </c>
      <c r="D201" s="46" t="str">
        <f t="shared" si="76"/>
        <v>N/A</v>
      </c>
      <c r="E201" s="13">
        <v>0</v>
      </c>
      <c r="F201" s="46" t="str">
        <f t="shared" si="77"/>
        <v>N/A</v>
      </c>
      <c r="G201" s="13">
        <v>0</v>
      </c>
      <c r="H201" s="46" t="str">
        <f t="shared" si="78"/>
        <v>N/A</v>
      </c>
      <c r="I201" s="59" t="s">
        <v>1747</v>
      </c>
      <c r="J201" s="59" t="s">
        <v>1747</v>
      </c>
      <c r="K201" s="47" t="s">
        <v>739</v>
      </c>
      <c r="L201" s="9" t="str">
        <f t="shared" si="75"/>
        <v>N/A</v>
      </c>
    </row>
    <row r="202" spans="1:12" ht="25.5" x14ac:dyDescent="0.2">
      <c r="A202" s="2" t="s">
        <v>1675</v>
      </c>
      <c r="B202" s="37" t="s">
        <v>213</v>
      </c>
      <c r="C202" s="13">
        <v>1.3808731635</v>
      </c>
      <c r="D202" s="46" t="str">
        <f t="shared" si="76"/>
        <v>N/A</v>
      </c>
      <c r="E202" s="13">
        <v>1.2437566297</v>
      </c>
      <c r="F202" s="46" t="str">
        <f t="shared" si="77"/>
        <v>N/A</v>
      </c>
      <c r="G202" s="13">
        <v>1.0809481656</v>
      </c>
      <c r="H202" s="46" t="str">
        <f t="shared" si="78"/>
        <v>N/A</v>
      </c>
      <c r="I202" s="59">
        <v>-9.93</v>
      </c>
      <c r="J202" s="59">
        <v>-13.1</v>
      </c>
      <c r="K202" s="47" t="s">
        <v>739</v>
      </c>
      <c r="L202" s="9" t="str">
        <f t="shared" si="75"/>
        <v>Yes</v>
      </c>
    </row>
    <row r="203" spans="1:12" ht="25.5" x14ac:dyDescent="0.2">
      <c r="A203" s="2" t="s">
        <v>1676</v>
      </c>
      <c r="B203" s="37" t="s">
        <v>213</v>
      </c>
      <c r="C203" s="13">
        <v>0.3001239148</v>
      </c>
      <c r="D203" s="46" t="str">
        <f t="shared" si="76"/>
        <v>N/A</v>
      </c>
      <c r="E203" s="13">
        <v>0.4102535283</v>
      </c>
      <c r="F203" s="46" t="str">
        <f t="shared" si="77"/>
        <v>N/A</v>
      </c>
      <c r="G203" s="13">
        <v>0.52522868099999998</v>
      </c>
      <c r="H203" s="46" t="str">
        <f t="shared" si="78"/>
        <v>N/A</v>
      </c>
      <c r="I203" s="59">
        <v>36.69</v>
      </c>
      <c r="J203" s="59">
        <v>28.03</v>
      </c>
      <c r="K203" s="47" t="s">
        <v>739</v>
      </c>
      <c r="L203" s="9" t="str">
        <f t="shared" si="75"/>
        <v>Yes</v>
      </c>
    </row>
    <row r="204" spans="1:12" ht="25.5" x14ac:dyDescent="0.2">
      <c r="A204" s="2" t="s">
        <v>1677</v>
      </c>
      <c r="B204" s="37" t="s">
        <v>213</v>
      </c>
      <c r="C204" s="13">
        <v>1.784069938</v>
      </c>
      <c r="D204" s="46" t="str">
        <f t="shared" si="76"/>
        <v>N/A</v>
      </c>
      <c r="E204" s="13">
        <v>2.3438542757</v>
      </c>
      <c r="F204" s="46" t="str">
        <f t="shared" si="77"/>
        <v>N/A</v>
      </c>
      <c r="G204" s="13">
        <v>2.2671387823</v>
      </c>
      <c r="H204" s="46" t="str">
        <f t="shared" si="78"/>
        <v>N/A</v>
      </c>
      <c r="I204" s="59">
        <v>31.38</v>
      </c>
      <c r="J204" s="59">
        <v>-3.27</v>
      </c>
      <c r="K204" s="47" t="s">
        <v>739</v>
      </c>
      <c r="L204" s="9" t="str">
        <f t="shared" si="75"/>
        <v>Yes</v>
      </c>
    </row>
    <row r="205" spans="1:12" ht="25.5" x14ac:dyDescent="0.2">
      <c r="A205" s="2" t="s">
        <v>1678</v>
      </c>
      <c r="B205" s="37" t="s">
        <v>213</v>
      </c>
      <c r="C205" s="13">
        <v>5.68416505E-2</v>
      </c>
      <c r="D205" s="46" t="str">
        <f t="shared" si="76"/>
        <v>N/A</v>
      </c>
      <c r="E205" s="13">
        <v>9.3782270599999995E-2</v>
      </c>
      <c r="F205" s="46" t="str">
        <f t="shared" si="77"/>
        <v>N/A</v>
      </c>
      <c r="G205" s="13">
        <v>9.2128126899999996E-2</v>
      </c>
      <c r="H205" s="46" t="str">
        <f t="shared" si="78"/>
        <v>N/A</v>
      </c>
      <c r="I205" s="59">
        <v>64.989999999999995</v>
      </c>
      <c r="J205" s="59">
        <v>-1.76</v>
      </c>
      <c r="K205" s="47" t="s">
        <v>739</v>
      </c>
      <c r="L205" s="9" t="str">
        <f t="shared" si="75"/>
        <v>Yes</v>
      </c>
    </row>
    <row r="206" spans="1:12" ht="25.5" x14ac:dyDescent="0.2">
      <c r="A206" s="2" t="s">
        <v>1679</v>
      </c>
      <c r="B206" s="37" t="s">
        <v>213</v>
      </c>
      <c r="C206" s="13">
        <v>6.4863902141000001</v>
      </c>
      <c r="D206" s="46" t="str">
        <f t="shared" si="76"/>
        <v>N/A</v>
      </c>
      <c r="E206" s="13">
        <v>7.3701624856999999</v>
      </c>
      <c r="F206" s="46" t="str">
        <f t="shared" si="77"/>
        <v>N/A</v>
      </c>
      <c r="G206" s="13">
        <v>6.4751975345000004</v>
      </c>
      <c r="H206" s="46" t="str">
        <f t="shared" si="78"/>
        <v>N/A</v>
      </c>
      <c r="I206" s="59">
        <v>13.63</v>
      </c>
      <c r="J206" s="59">
        <v>-12.1</v>
      </c>
      <c r="K206" s="47" t="s">
        <v>739</v>
      </c>
      <c r="L206" s="9" t="str">
        <f t="shared" si="75"/>
        <v>Yes</v>
      </c>
    </row>
    <row r="207" spans="1:12" ht="25.5" x14ac:dyDescent="0.2">
      <c r="A207" s="2" t="s">
        <v>1680</v>
      </c>
      <c r="B207" s="37" t="s">
        <v>213</v>
      </c>
      <c r="C207" s="13">
        <v>1.2751476935999999</v>
      </c>
      <c r="D207" s="46" t="str">
        <f t="shared" si="76"/>
        <v>N/A</v>
      </c>
      <c r="E207" s="13">
        <v>1.1043125794999999</v>
      </c>
      <c r="F207" s="46" t="str">
        <f t="shared" si="77"/>
        <v>N/A</v>
      </c>
      <c r="G207" s="13">
        <v>0.85538179079999999</v>
      </c>
      <c r="H207" s="46" t="str">
        <f t="shared" si="78"/>
        <v>N/A</v>
      </c>
      <c r="I207" s="59">
        <v>-13.4</v>
      </c>
      <c r="J207" s="59">
        <v>-22.5</v>
      </c>
      <c r="K207" s="47" t="s">
        <v>739</v>
      </c>
      <c r="L207" s="9" t="str">
        <f t="shared" si="75"/>
        <v>Yes</v>
      </c>
    </row>
    <row r="208" spans="1:12" ht="25.5" x14ac:dyDescent="0.2">
      <c r="A208" s="2" t="s">
        <v>1681</v>
      </c>
      <c r="B208" s="37" t="s">
        <v>213</v>
      </c>
      <c r="C208" s="13">
        <v>5.8425637858000004</v>
      </c>
      <c r="D208" s="46" t="str">
        <f t="shared" si="76"/>
        <v>N/A</v>
      </c>
      <c r="E208" s="13">
        <v>6.7136865916000001</v>
      </c>
      <c r="F208" s="46" t="str">
        <f t="shared" si="77"/>
        <v>N/A</v>
      </c>
      <c r="G208" s="13">
        <v>7.1551752402000002</v>
      </c>
      <c r="H208" s="46" t="str">
        <f t="shared" si="78"/>
        <v>N/A</v>
      </c>
      <c r="I208" s="59">
        <v>14.91</v>
      </c>
      <c r="J208" s="59">
        <v>6.5759999999999996</v>
      </c>
      <c r="K208" s="47" t="s">
        <v>739</v>
      </c>
      <c r="L208" s="9" t="str">
        <f t="shared" si="75"/>
        <v>Yes</v>
      </c>
    </row>
    <row r="209" spans="1:12" ht="25.5" x14ac:dyDescent="0.2">
      <c r="A209" s="2" t="s">
        <v>1682</v>
      </c>
      <c r="B209" s="37" t="s">
        <v>213</v>
      </c>
      <c r="C209" s="13">
        <v>0</v>
      </c>
      <c r="D209" s="46" t="str">
        <f t="shared" si="76"/>
        <v>N/A</v>
      </c>
      <c r="E209" s="13">
        <v>0</v>
      </c>
      <c r="F209" s="46" t="str">
        <f t="shared" si="77"/>
        <v>N/A</v>
      </c>
      <c r="G209" s="13">
        <v>0</v>
      </c>
      <c r="H209" s="46" t="str">
        <f t="shared" si="78"/>
        <v>N/A</v>
      </c>
      <c r="I209" s="59" t="s">
        <v>1747</v>
      </c>
      <c r="J209" s="59" t="s">
        <v>1747</v>
      </c>
      <c r="K209" s="47" t="s">
        <v>739</v>
      </c>
      <c r="L209" s="9" t="str">
        <f t="shared" si="75"/>
        <v>N/A</v>
      </c>
    </row>
    <row r="210" spans="1:12" ht="25.5" x14ac:dyDescent="0.2">
      <c r="A210" s="2" t="s">
        <v>1683</v>
      </c>
      <c r="B210" s="37" t="s">
        <v>213</v>
      </c>
      <c r="C210" s="13">
        <v>0.74424667759999996</v>
      </c>
      <c r="D210" s="46" t="str">
        <f t="shared" si="76"/>
        <v>N/A</v>
      </c>
      <c r="E210" s="13">
        <v>0.77133283220000004</v>
      </c>
      <c r="F210" s="46" t="str">
        <f t="shared" si="77"/>
        <v>N/A</v>
      </c>
      <c r="G210" s="13">
        <v>0.79046588640000004</v>
      </c>
      <c r="H210" s="46" t="str">
        <f t="shared" si="78"/>
        <v>N/A</v>
      </c>
      <c r="I210" s="59">
        <v>3.6389999999999998</v>
      </c>
      <c r="J210" s="59">
        <v>2.4809999999999999</v>
      </c>
      <c r="K210" s="47" t="s">
        <v>739</v>
      </c>
      <c r="L210" s="9" t="str">
        <f t="shared" si="75"/>
        <v>Yes</v>
      </c>
    </row>
    <row r="211" spans="1:12" ht="25.5" x14ac:dyDescent="0.2">
      <c r="A211" s="2" t="s">
        <v>1684</v>
      </c>
      <c r="B211" s="37" t="s">
        <v>213</v>
      </c>
      <c r="C211" s="13">
        <v>0</v>
      </c>
      <c r="D211" s="46" t="str">
        <f t="shared" si="76"/>
        <v>N/A</v>
      </c>
      <c r="E211" s="13">
        <v>0</v>
      </c>
      <c r="F211" s="46" t="str">
        <f t="shared" si="77"/>
        <v>N/A</v>
      </c>
      <c r="G211" s="13">
        <v>0</v>
      </c>
      <c r="H211" s="46" t="str">
        <f t="shared" si="78"/>
        <v>N/A</v>
      </c>
      <c r="I211" s="59" t="s">
        <v>1747</v>
      </c>
      <c r="J211" s="59" t="s">
        <v>1747</v>
      </c>
      <c r="K211" s="47" t="s">
        <v>739</v>
      </c>
      <c r="L211" s="9" t="str">
        <f t="shared" si="75"/>
        <v>N/A</v>
      </c>
    </row>
    <row r="212" spans="1:12" ht="25.5" x14ac:dyDescent="0.2">
      <c r="A212" s="2" t="s">
        <v>1685</v>
      </c>
      <c r="B212" s="37" t="s">
        <v>213</v>
      </c>
      <c r="C212" s="13">
        <v>0</v>
      </c>
      <c r="D212" s="46" t="str">
        <f t="shared" si="76"/>
        <v>N/A</v>
      </c>
      <c r="E212" s="13">
        <v>0</v>
      </c>
      <c r="F212" s="46" t="str">
        <f t="shared" si="77"/>
        <v>N/A</v>
      </c>
      <c r="G212" s="13">
        <v>0</v>
      </c>
      <c r="H212" s="46" t="str">
        <f t="shared" si="78"/>
        <v>N/A</v>
      </c>
      <c r="I212" s="59" t="s">
        <v>1747</v>
      </c>
      <c r="J212" s="59" t="s">
        <v>1747</v>
      </c>
      <c r="K212" s="47" t="s">
        <v>739</v>
      </c>
      <c r="L212" s="9" t="str">
        <f t="shared" si="75"/>
        <v>N/A</v>
      </c>
    </row>
    <row r="213" spans="1:12" ht="38.25" x14ac:dyDescent="0.2">
      <c r="A213" s="2" t="s">
        <v>1658</v>
      </c>
      <c r="B213" s="37" t="s">
        <v>213</v>
      </c>
      <c r="C213" s="13">
        <v>0.4899750276</v>
      </c>
      <c r="D213" s="46" t="str">
        <f t="shared" si="76"/>
        <v>N/A</v>
      </c>
      <c r="E213" s="13">
        <v>0.4664526417</v>
      </c>
      <c r="F213" s="46" t="str">
        <f t="shared" si="77"/>
        <v>N/A</v>
      </c>
      <c r="G213" s="13">
        <v>0.225894233</v>
      </c>
      <c r="H213" s="46" t="str">
        <f t="shared" si="78"/>
        <v>N/A</v>
      </c>
      <c r="I213" s="59">
        <v>-4.8</v>
      </c>
      <c r="J213" s="59">
        <v>-51.6</v>
      </c>
      <c r="K213" s="47" t="s">
        <v>739</v>
      </c>
      <c r="L213" s="9" t="str">
        <f t="shared" si="75"/>
        <v>No</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6234</v>
      </c>
      <c r="D6" s="11" t="str">
        <f t="shared" ref="D6:D39" si="0">IF($B6="N/A","N/A",IF(C6&gt;10,"No",IF(C6&lt;-10,"No","Yes")))</f>
        <v>N/A</v>
      </c>
      <c r="E6" s="1">
        <v>6639</v>
      </c>
      <c r="F6" s="11" t="str">
        <f t="shared" ref="F6:F39" si="1">IF($B6="N/A","N/A",IF(E6&gt;10,"No",IF(E6&lt;-10,"No","Yes")))</f>
        <v>N/A</v>
      </c>
      <c r="G6" s="1">
        <v>5998</v>
      </c>
      <c r="H6" s="11" t="str">
        <f t="shared" ref="H6:H39" si="2">IF($B6="N/A","N/A",IF(G6&gt;10,"No",IF(G6&lt;-10,"No","Yes")))</f>
        <v>N/A</v>
      </c>
      <c r="I6" s="59">
        <v>6.4969999999999999</v>
      </c>
      <c r="J6" s="59">
        <v>-9.66</v>
      </c>
      <c r="K6" s="50" t="s">
        <v>739</v>
      </c>
      <c r="L6" s="9" t="str">
        <f t="shared" ref="L6:L39" si="3">IF(J6="Div by 0", "N/A", IF(K6="N/A","N/A", IF(J6&gt;VALUE(MID(K6,1,2)), "No", IF(J6&lt;-1*VALUE(MID(K6,1,2)), "No", "Yes"))))</f>
        <v>Yes</v>
      </c>
    </row>
    <row r="7" spans="1:12" x14ac:dyDescent="0.2">
      <c r="A7" s="18" t="s">
        <v>4</v>
      </c>
      <c r="B7" s="37" t="s">
        <v>213</v>
      </c>
      <c r="C7" s="38">
        <v>1698</v>
      </c>
      <c r="D7" s="46" t="str">
        <f t="shared" si="0"/>
        <v>N/A</v>
      </c>
      <c r="E7" s="38">
        <v>1878</v>
      </c>
      <c r="F7" s="46" t="str">
        <f t="shared" si="1"/>
        <v>N/A</v>
      </c>
      <c r="G7" s="38">
        <v>1789</v>
      </c>
      <c r="H7" s="46" t="str">
        <f t="shared" si="2"/>
        <v>N/A</v>
      </c>
      <c r="I7" s="12">
        <v>10.6</v>
      </c>
      <c r="J7" s="12">
        <v>-4.74</v>
      </c>
      <c r="K7" s="47" t="s">
        <v>739</v>
      </c>
      <c r="L7" s="9" t="str">
        <f t="shared" si="3"/>
        <v>Yes</v>
      </c>
    </row>
    <row r="8" spans="1:12" x14ac:dyDescent="0.2">
      <c r="A8" s="18" t="s">
        <v>359</v>
      </c>
      <c r="B8" s="37" t="s">
        <v>213</v>
      </c>
      <c r="C8" s="38" t="s">
        <v>213</v>
      </c>
      <c r="D8" s="46" t="str">
        <f>IF($B8="N/A","N/A",IF(C8&gt;10,"No",IF(C8&lt;-10,"No","Yes")))</f>
        <v>N/A</v>
      </c>
      <c r="E8" s="38">
        <v>28.28739268</v>
      </c>
      <c r="F8" s="46" t="str">
        <f t="shared" si="1"/>
        <v>N/A</v>
      </c>
      <c r="G8" s="8">
        <v>29.826608870000001</v>
      </c>
      <c r="H8" s="46" t="str">
        <f t="shared" si="2"/>
        <v>N/A</v>
      </c>
      <c r="I8" s="12" t="s">
        <v>213</v>
      </c>
      <c r="J8" s="12">
        <v>5.4409999999999998</v>
      </c>
      <c r="K8" s="47" t="s">
        <v>739</v>
      </c>
      <c r="L8" s="9" t="str">
        <f t="shared" si="3"/>
        <v>Yes</v>
      </c>
    </row>
    <row r="9" spans="1:12" x14ac:dyDescent="0.2">
      <c r="A9" s="18" t="s">
        <v>83</v>
      </c>
      <c r="B9" s="37" t="s">
        <v>213</v>
      </c>
      <c r="C9" s="38">
        <v>1155.8800000000001</v>
      </c>
      <c r="D9" s="46" t="str">
        <f t="shared" si="0"/>
        <v>N/A</v>
      </c>
      <c r="E9" s="38">
        <v>1387.26</v>
      </c>
      <c r="F9" s="46" t="str">
        <f t="shared" si="1"/>
        <v>N/A</v>
      </c>
      <c r="G9" s="38">
        <v>1156.9100000000001</v>
      </c>
      <c r="H9" s="46" t="str">
        <f t="shared" si="2"/>
        <v>N/A</v>
      </c>
      <c r="I9" s="12">
        <v>20.02</v>
      </c>
      <c r="J9" s="12">
        <v>-16.600000000000001</v>
      </c>
      <c r="K9" s="47" t="s">
        <v>739</v>
      </c>
      <c r="L9" s="9" t="str">
        <f t="shared" si="3"/>
        <v>Yes</v>
      </c>
    </row>
    <row r="10" spans="1:12" x14ac:dyDescent="0.2">
      <c r="A10" s="18" t="s">
        <v>100</v>
      </c>
      <c r="B10" s="37" t="s">
        <v>213</v>
      </c>
      <c r="C10" s="38">
        <v>48</v>
      </c>
      <c r="D10" s="46" t="str">
        <f t="shared" si="0"/>
        <v>N/A</v>
      </c>
      <c r="E10" s="38">
        <v>11</v>
      </c>
      <c r="F10" s="46" t="str">
        <f t="shared" si="1"/>
        <v>N/A</v>
      </c>
      <c r="G10" s="38">
        <v>11</v>
      </c>
      <c r="H10" s="46" t="str">
        <f t="shared" si="2"/>
        <v>N/A</v>
      </c>
      <c r="I10" s="12">
        <v>-79.2</v>
      </c>
      <c r="J10" s="12">
        <v>10</v>
      </c>
      <c r="K10" s="47" t="s">
        <v>739</v>
      </c>
      <c r="L10" s="9" t="str">
        <f t="shared" si="3"/>
        <v>Yes</v>
      </c>
    </row>
    <row r="11" spans="1:12" x14ac:dyDescent="0.2">
      <c r="A11" s="18" t="s">
        <v>991</v>
      </c>
      <c r="B11" s="37" t="s">
        <v>213</v>
      </c>
      <c r="C11" s="38">
        <v>13</v>
      </c>
      <c r="D11" s="46" t="str">
        <f t="shared" si="0"/>
        <v>N/A</v>
      </c>
      <c r="E11" s="38">
        <v>11</v>
      </c>
      <c r="F11" s="46" t="str">
        <f t="shared" si="1"/>
        <v>N/A</v>
      </c>
      <c r="G11" s="38">
        <v>11</v>
      </c>
      <c r="H11" s="46" t="str">
        <f t="shared" si="2"/>
        <v>N/A</v>
      </c>
      <c r="I11" s="12">
        <v>-76.900000000000006</v>
      </c>
      <c r="J11" s="12">
        <v>-33.299999999999997</v>
      </c>
      <c r="K11" s="47" t="s">
        <v>739</v>
      </c>
      <c r="L11" s="9" t="str">
        <f t="shared" si="3"/>
        <v>No</v>
      </c>
    </row>
    <row r="12" spans="1:12" x14ac:dyDescent="0.2">
      <c r="A12" s="18" t="s">
        <v>992</v>
      </c>
      <c r="B12" s="37" t="s">
        <v>213</v>
      </c>
      <c r="C12" s="38">
        <v>11</v>
      </c>
      <c r="D12" s="46" t="str">
        <f t="shared" si="0"/>
        <v>N/A</v>
      </c>
      <c r="E12" s="38">
        <v>11</v>
      </c>
      <c r="F12" s="46" t="str">
        <f t="shared" si="1"/>
        <v>N/A</v>
      </c>
      <c r="G12" s="38">
        <v>11</v>
      </c>
      <c r="H12" s="46" t="str">
        <f t="shared" si="2"/>
        <v>N/A</v>
      </c>
      <c r="I12" s="12">
        <v>-75</v>
      </c>
      <c r="J12" s="12">
        <v>0</v>
      </c>
      <c r="K12" s="47" t="s">
        <v>739</v>
      </c>
      <c r="L12" s="9" t="str">
        <f t="shared" si="3"/>
        <v>Yes</v>
      </c>
    </row>
    <row r="13" spans="1:12" x14ac:dyDescent="0.2">
      <c r="A13" s="18" t="s">
        <v>993</v>
      </c>
      <c r="B13" s="37" t="s">
        <v>213</v>
      </c>
      <c r="C13" s="38">
        <v>27</v>
      </c>
      <c r="D13" s="46" t="str">
        <f t="shared" si="0"/>
        <v>N/A</v>
      </c>
      <c r="E13" s="38">
        <v>11</v>
      </c>
      <c r="F13" s="46" t="str">
        <f t="shared" si="1"/>
        <v>N/A</v>
      </c>
      <c r="G13" s="38">
        <v>11</v>
      </c>
      <c r="H13" s="46" t="str">
        <f t="shared" si="2"/>
        <v>N/A</v>
      </c>
      <c r="I13" s="12">
        <v>-81.5</v>
      </c>
      <c r="J13" s="12">
        <v>40</v>
      </c>
      <c r="K13" s="47" t="s">
        <v>739</v>
      </c>
      <c r="L13" s="9" t="str">
        <f t="shared" si="3"/>
        <v>No</v>
      </c>
    </row>
    <row r="14" spans="1:12" x14ac:dyDescent="0.2">
      <c r="A14" s="18" t="s">
        <v>994</v>
      </c>
      <c r="B14" s="37" t="s">
        <v>213</v>
      </c>
      <c r="C14" s="38">
        <v>0</v>
      </c>
      <c r="D14" s="46" t="str">
        <f t="shared" si="0"/>
        <v>N/A</v>
      </c>
      <c r="E14" s="38">
        <v>0</v>
      </c>
      <c r="F14" s="46" t="str">
        <f t="shared" si="1"/>
        <v>N/A</v>
      </c>
      <c r="G14" s="38">
        <v>0</v>
      </c>
      <c r="H14" s="46" t="str">
        <f t="shared" si="2"/>
        <v>N/A</v>
      </c>
      <c r="I14" s="12" t="s">
        <v>1747</v>
      </c>
      <c r="J14" s="12" t="s">
        <v>1747</v>
      </c>
      <c r="K14" s="47" t="s">
        <v>739</v>
      </c>
      <c r="L14" s="9" t="str">
        <f t="shared" si="3"/>
        <v>N/A</v>
      </c>
    </row>
    <row r="15" spans="1:12" x14ac:dyDescent="0.2">
      <c r="A15" s="4" t="s">
        <v>995</v>
      </c>
      <c r="B15" s="37" t="s">
        <v>213</v>
      </c>
      <c r="C15" s="38">
        <v>0</v>
      </c>
      <c r="D15" s="46" t="str">
        <f t="shared" si="0"/>
        <v>N/A</v>
      </c>
      <c r="E15" s="38">
        <v>0</v>
      </c>
      <c r="F15" s="46" t="str">
        <f t="shared" si="1"/>
        <v>N/A</v>
      </c>
      <c r="G15" s="38">
        <v>0</v>
      </c>
      <c r="H15" s="46" t="str">
        <f t="shared" si="2"/>
        <v>N/A</v>
      </c>
      <c r="I15" s="12" t="s">
        <v>1747</v>
      </c>
      <c r="J15" s="12" t="s">
        <v>1747</v>
      </c>
      <c r="K15" s="47" t="s">
        <v>739</v>
      </c>
      <c r="L15" s="9" t="str">
        <f t="shared" si="3"/>
        <v>N/A</v>
      </c>
    </row>
    <row r="16" spans="1:12" x14ac:dyDescent="0.2">
      <c r="A16" s="4" t="s">
        <v>102</v>
      </c>
      <c r="B16" s="37" t="s">
        <v>213</v>
      </c>
      <c r="C16" s="38">
        <v>149</v>
      </c>
      <c r="D16" s="46" t="str">
        <f t="shared" si="0"/>
        <v>N/A</v>
      </c>
      <c r="E16" s="38">
        <v>63</v>
      </c>
      <c r="F16" s="46" t="str">
        <f t="shared" si="1"/>
        <v>N/A</v>
      </c>
      <c r="G16" s="38">
        <v>59</v>
      </c>
      <c r="H16" s="46" t="str">
        <f t="shared" si="2"/>
        <v>N/A</v>
      </c>
      <c r="I16" s="12">
        <v>-57.7</v>
      </c>
      <c r="J16" s="12">
        <v>-6.35</v>
      </c>
      <c r="K16" s="47" t="s">
        <v>739</v>
      </c>
      <c r="L16" s="9" t="str">
        <f t="shared" si="3"/>
        <v>Yes</v>
      </c>
    </row>
    <row r="17" spans="1:12" x14ac:dyDescent="0.2">
      <c r="A17" s="4" t="s">
        <v>996</v>
      </c>
      <c r="B17" s="37" t="s">
        <v>213</v>
      </c>
      <c r="C17" s="38">
        <v>75</v>
      </c>
      <c r="D17" s="46" t="str">
        <f t="shared" si="0"/>
        <v>N/A</v>
      </c>
      <c r="E17" s="38">
        <v>18</v>
      </c>
      <c r="F17" s="46" t="str">
        <f t="shared" si="1"/>
        <v>N/A</v>
      </c>
      <c r="G17" s="38">
        <v>19</v>
      </c>
      <c r="H17" s="46" t="str">
        <f t="shared" si="2"/>
        <v>N/A</v>
      </c>
      <c r="I17" s="12">
        <v>-76</v>
      </c>
      <c r="J17" s="12">
        <v>5.556</v>
      </c>
      <c r="K17" s="47" t="s">
        <v>739</v>
      </c>
      <c r="L17" s="9" t="str">
        <f t="shared" si="3"/>
        <v>Yes</v>
      </c>
    </row>
    <row r="18" spans="1:12" x14ac:dyDescent="0.2">
      <c r="A18" s="4" t="s">
        <v>997</v>
      </c>
      <c r="B18" s="37" t="s">
        <v>213</v>
      </c>
      <c r="C18" s="38">
        <v>11</v>
      </c>
      <c r="D18" s="46" t="str">
        <f t="shared" si="0"/>
        <v>N/A</v>
      </c>
      <c r="E18" s="38">
        <v>11</v>
      </c>
      <c r="F18" s="46" t="str">
        <f t="shared" si="1"/>
        <v>N/A</v>
      </c>
      <c r="G18" s="38">
        <v>11</v>
      </c>
      <c r="H18" s="46" t="str">
        <f t="shared" si="2"/>
        <v>N/A</v>
      </c>
      <c r="I18" s="12">
        <v>-27.3</v>
      </c>
      <c r="J18" s="12">
        <v>37.5</v>
      </c>
      <c r="K18" s="47" t="s">
        <v>739</v>
      </c>
      <c r="L18" s="9" t="str">
        <f t="shared" si="3"/>
        <v>No</v>
      </c>
    </row>
    <row r="19" spans="1:12" x14ac:dyDescent="0.2">
      <c r="A19" s="4" t="s">
        <v>998</v>
      </c>
      <c r="B19" s="37" t="s">
        <v>213</v>
      </c>
      <c r="C19" s="38">
        <v>41</v>
      </c>
      <c r="D19" s="46" t="str">
        <f t="shared" si="0"/>
        <v>N/A</v>
      </c>
      <c r="E19" s="38">
        <v>19</v>
      </c>
      <c r="F19" s="46" t="str">
        <f t="shared" si="1"/>
        <v>N/A</v>
      </c>
      <c r="G19" s="38">
        <v>17</v>
      </c>
      <c r="H19" s="46" t="str">
        <f t="shared" si="2"/>
        <v>N/A</v>
      </c>
      <c r="I19" s="12">
        <v>-53.7</v>
      </c>
      <c r="J19" s="12">
        <v>-10.5</v>
      </c>
      <c r="K19" s="47" t="s">
        <v>739</v>
      </c>
      <c r="L19" s="9" t="str">
        <f t="shared" si="3"/>
        <v>Yes</v>
      </c>
    </row>
    <row r="20" spans="1:12" x14ac:dyDescent="0.2">
      <c r="A20" s="4" t="s">
        <v>999</v>
      </c>
      <c r="B20" s="37" t="s">
        <v>213</v>
      </c>
      <c r="C20" s="38">
        <v>0</v>
      </c>
      <c r="D20" s="46" t="str">
        <f t="shared" si="0"/>
        <v>N/A</v>
      </c>
      <c r="E20" s="38">
        <v>0</v>
      </c>
      <c r="F20" s="46" t="str">
        <f t="shared" si="1"/>
        <v>N/A</v>
      </c>
      <c r="G20" s="38">
        <v>0</v>
      </c>
      <c r="H20" s="46" t="str">
        <f t="shared" si="2"/>
        <v>N/A</v>
      </c>
      <c r="I20" s="12" t="s">
        <v>1747</v>
      </c>
      <c r="J20" s="12" t="s">
        <v>1747</v>
      </c>
      <c r="K20" s="47" t="s">
        <v>739</v>
      </c>
      <c r="L20" s="9" t="str">
        <f t="shared" si="3"/>
        <v>N/A</v>
      </c>
    </row>
    <row r="21" spans="1:12" x14ac:dyDescent="0.2">
      <c r="A21" s="2" t="s">
        <v>1000</v>
      </c>
      <c r="B21" s="37" t="s">
        <v>213</v>
      </c>
      <c r="C21" s="38">
        <v>22</v>
      </c>
      <c r="D21" s="46" t="str">
        <f t="shared" si="0"/>
        <v>N/A</v>
      </c>
      <c r="E21" s="38">
        <v>18</v>
      </c>
      <c r="F21" s="46" t="str">
        <f t="shared" si="1"/>
        <v>N/A</v>
      </c>
      <c r="G21" s="38">
        <v>12</v>
      </c>
      <c r="H21" s="46" t="str">
        <f t="shared" si="2"/>
        <v>N/A</v>
      </c>
      <c r="I21" s="12">
        <v>-18.2</v>
      </c>
      <c r="J21" s="12">
        <v>-33.299999999999997</v>
      </c>
      <c r="K21" s="47" t="s">
        <v>739</v>
      </c>
      <c r="L21" s="9" t="str">
        <f t="shared" si="3"/>
        <v>No</v>
      </c>
    </row>
    <row r="22" spans="1:12" x14ac:dyDescent="0.2">
      <c r="A22" s="4" t="s">
        <v>1717</v>
      </c>
      <c r="B22" s="37" t="s">
        <v>213</v>
      </c>
      <c r="C22" s="38">
        <v>1967</v>
      </c>
      <c r="D22" s="46" t="str">
        <f t="shared" si="0"/>
        <v>N/A</v>
      </c>
      <c r="E22" s="38">
        <v>2345</v>
      </c>
      <c r="F22" s="46" t="str">
        <f t="shared" si="1"/>
        <v>N/A</v>
      </c>
      <c r="G22" s="38">
        <v>2101</v>
      </c>
      <c r="H22" s="46" t="str">
        <f t="shared" si="2"/>
        <v>N/A</v>
      </c>
      <c r="I22" s="12">
        <v>19.22</v>
      </c>
      <c r="J22" s="12">
        <v>-10.4</v>
      </c>
      <c r="K22" s="47" t="s">
        <v>739</v>
      </c>
      <c r="L22" s="9" t="str">
        <f t="shared" si="3"/>
        <v>Yes</v>
      </c>
    </row>
    <row r="23" spans="1:12" x14ac:dyDescent="0.2">
      <c r="A23" s="4" t="s">
        <v>1001</v>
      </c>
      <c r="B23" s="37" t="s">
        <v>213</v>
      </c>
      <c r="C23" s="38">
        <v>815</v>
      </c>
      <c r="D23" s="46" t="str">
        <f t="shared" si="0"/>
        <v>N/A</v>
      </c>
      <c r="E23" s="38">
        <v>932</v>
      </c>
      <c r="F23" s="46" t="str">
        <f t="shared" si="1"/>
        <v>N/A</v>
      </c>
      <c r="G23" s="38">
        <v>660</v>
      </c>
      <c r="H23" s="46" t="str">
        <f t="shared" si="2"/>
        <v>N/A</v>
      </c>
      <c r="I23" s="12">
        <v>14.36</v>
      </c>
      <c r="J23" s="12">
        <v>-29.2</v>
      </c>
      <c r="K23" s="47" t="s">
        <v>739</v>
      </c>
      <c r="L23" s="9" t="str">
        <f t="shared" si="3"/>
        <v>Yes</v>
      </c>
    </row>
    <row r="24" spans="1:12" x14ac:dyDescent="0.2">
      <c r="A24" s="4" t="s">
        <v>1002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4" t="s">
        <v>1003</v>
      </c>
      <c r="B25" s="37" t="s">
        <v>213</v>
      </c>
      <c r="C25" s="38">
        <v>0</v>
      </c>
      <c r="D25" s="46" t="str">
        <f t="shared" si="0"/>
        <v>N/A</v>
      </c>
      <c r="E25" s="38">
        <v>0</v>
      </c>
      <c r="F25" s="46" t="str">
        <f t="shared" si="1"/>
        <v>N/A</v>
      </c>
      <c r="G25" s="38">
        <v>0</v>
      </c>
      <c r="H25" s="46" t="str">
        <f t="shared" si="2"/>
        <v>N/A</v>
      </c>
      <c r="I25" s="12" t="s">
        <v>1747</v>
      </c>
      <c r="J25" s="12" t="s">
        <v>1747</v>
      </c>
      <c r="K25" s="47" t="s">
        <v>739</v>
      </c>
      <c r="L25" s="9" t="str">
        <f t="shared" si="3"/>
        <v>N/A</v>
      </c>
    </row>
    <row r="26" spans="1:12" x14ac:dyDescent="0.2">
      <c r="A26" s="4" t="s">
        <v>1004</v>
      </c>
      <c r="B26" s="37" t="s">
        <v>213</v>
      </c>
      <c r="C26" s="38">
        <v>851</v>
      </c>
      <c r="D26" s="46" t="str">
        <f t="shared" si="0"/>
        <v>N/A</v>
      </c>
      <c r="E26" s="38">
        <v>1234</v>
      </c>
      <c r="F26" s="46" t="str">
        <f t="shared" si="1"/>
        <v>N/A</v>
      </c>
      <c r="G26" s="38">
        <v>1244</v>
      </c>
      <c r="H26" s="46" t="str">
        <f t="shared" si="2"/>
        <v>N/A</v>
      </c>
      <c r="I26" s="12">
        <v>45.01</v>
      </c>
      <c r="J26" s="12">
        <v>0.81040000000000001</v>
      </c>
      <c r="K26" s="47" t="s">
        <v>739</v>
      </c>
      <c r="L26" s="9" t="str">
        <f t="shared" si="3"/>
        <v>Yes</v>
      </c>
    </row>
    <row r="27" spans="1:12" x14ac:dyDescent="0.2">
      <c r="A27" s="4" t="s">
        <v>1005</v>
      </c>
      <c r="B27" s="37" t="s">
        <v>213</v>
      </c>
      <c r="C27" s="38">
        <v>11</v>
      </c>
      <c r="D27" s="46" t="str">
        <f t="shared" si="0"/>
        <v>N/A</v>
      </c>
      <c r="E27" s="38">
        <v>20</v>
      </c>
      <c r="F27" s="46" t="str">
        <f t="shared" si="1"/>
        <v>N/A</v>
      </c>
      <c r="G27" s="38">
        <v>23</v>
      </c>
      <c r="H27" s="46" t="str">
        <f t="shared" si="2"/>
        <v>N/A</v>
      </c>
      <c r="I27" s="12">
        <v>100</v>
      </c>
      <c r="J27" s="12">
        <v>15</v>
      </c>
      <c r="K27" s="47" t="s">
        <v>739</v>
      </c>
      <c r="L27" s="9" t="str">
        <f t="shared" si="3"/>
        <v>Yes</v>
      </c>
    </row>
    <row r="28" spans="1:12" x14ac:dyDescent="0.2">
      <c r="A28" s="60" t="s">
        <v>1006</v>
      </c>
      <c r="B28" s="37" t="s">
        <v>213</v>
      </c>
      <c r="C28" s="38">
        <v>195</v>
      </c>
      <c r="D28" s="46" t="str">
        <f t="shared" si="0"/>
        <v>N/A</v>
      </c>
      <c r="E28" s="38">
        <v>158</v>
      </c>
      <c r="F28" s="46" t="str">
        <f t="shared" si="1"/>
        <v>N/A</v>
      </c>
      <c r="G28" s="38">
        <v>172</v>
      </c>
      <c r="H28" s="46" t="str">
        <f t="shared" si="2"/>
        <v>N/A</v>
      </c>
      <c r="I28" s="12">
        <v>-19</v>
      </c>
      <c r="J28" s="12">
        <v>8.8610000000000007</v>
      </c>
      <c r="K28" s="47" t="s">
        <v>739</v>
      </c>
      <c r="L28" s="9" t="str">
        <f t="shared" si="3"/>
        <v>Yes</v>
      </c>
    </row>
    <row r="29" spans="1:12" x14ac:dyDescent="0.2">
      <c r="A29" s="60" t="s">
        <v>1007</v>
      </c>
      <c r="B29" s="37" t="s">
        <v>213</v>
      </c>
      <c r="C29" s="38">
        <v>96</v>
      </c>
      <c r="D29" s="46" t="str">
        <f t="shared" si="0"/>
        <v>N/A</v>
      </c>
      <c r="E29" s="38">
        <v>11</v>
      </c>
      <c r="F29" s="46" t="str">
        <f t="shared" si="1"/>
        <v>N/A</v>
      </c>
      <c r="G29" s="38">
        <v>11</v>
      </c>
      <c r="H29" s="46" t="str">
        <f t="shared" si="2"/>
        <v>N/A</v>
      </c>
      <c r="I29" s="12">
        <v>-99</v>
      </c>
      <c r="J29" s="12">
        <v>100</v>
      </c>
      <c r="K29" s="47" t="s">
        <v>739</v>
      </c>
      <c r="L29" s="9" t="str">
        <f t="shared" si="3"/>
        <v>No</v>
      </c>
    </row>
    <row r="30" spans="1:12" x14ac:dyDescent="0.2">
      <c r="A30" s="60" t="s">
        <v>106</v>
      </c>
      <c r="B30" s="37" t="s">
        <v>213</v>
      </c>
      <c r="C30" s="38">
        <v>4070</v>
      </c>
      <c r="D30" s="46" t="str">
        <f t="shared" si="0"/>
        <v>N/A</v>
      </c>
      <c r="E30" s="38">
        <v>4221</v>
      </c>
      <c r="F30" s="46" t="str">
        <f t="shared" si="1"/>
        <v>N/A</v>
      </c>
      <c r="G30" s="38">
        <v>3827</v>
      </c>
      <c r="H30" s="46" t="str">
        <f t="shared" si="2"/>
        <v>N/A</v>
      </c>
      <c r="I30" s="12">
        <v>3.71</v>
      </c>
      <c r="J30" s="12">
        <v>-9.33</v>
      </c>
      <c r="K30" s="47" t="s">
        <v>739</v>
      </c>
      <c r="L30" s="9" t="str">
        <f t="shared" si="3"/>
        <v>Yes</v>
      </c>
    </row>
    <row r="31" spans="1:12" x14ac:dyDescent="0.2">
      <c r="A31" s="48" t="s">
        <v>1008</v>
      </c>
      <c r="B31" s="37" t="s">
        <v>213</v>
      </c>
      <c r="C31" s="38">
        <v>752</v>
      </c>
      <c r="D31" s="46" t="str">
        <f t="shared" si="0"/>
        <v>N/A</v>
      </c>
      <c r="E31" s="38">
        <v>727</v>
      </c>
      <c r="F31" s="46" t="str">
        <f t="shared" si="1"/>
        <v>N/A</v>
      </c>
      <c r="G31" s="38">
        <v>611</v>
      </c>
      <c r="H31" s="46" t="str">
        <f t="shared" si="2"/>
        <v>N/A</v>
      </c>
      <c r="I31" s="12">
        <v>-3.32</v>
      </c>
      <c r="J31" s="12">
        <v>-16</v>
      </c>
      <c r="K31" s="47" t="s">
        <v>739</v>
      </c>
      <c r="L31" s="9" t="str">
        <f t="shared" si="3"/>
        <v>Yes</v>
      </c>
    </row>
    <row r="32" spans="1:12" x14ac:dyDescent="0.2">
      <c r="A32" s="48" t="s">
        <v>1009</v>
      </c>
      <c r="B32" s="37" t="s">
        <v>213</v>
      </c>
      <c r="C32" s="38">
        <v>0</v>
      </c>
      <c r="D32" s="46" t="str">
        <f t="shared" si="0"/>
        <v>N/A</v>
      </c>
      <c r="E32" s="38">
        <v>0</v>
      </c>
      <c r="F32" s="46" t="str">
        <f t="shared" si="1"/>
        <v>N/A</v>
      </c>
      <c r="G32" s="38">
        <v>0</v>
      </c>
      <c r="H32" s="46" t="str">
        <f t="shared" si="2"/>
        <v>N/A</v>
      </c>
      <c r="I32" s="12" t="s">
        <v>1747</v>
      </c>
      <c r="J32" s="12" t="s">
        <v>1747</v>
      </c>
      <c r="K32" s="47" t="s">
        <v>739</v>
      </c>
      <c r="L32" s="9" t="str">
        <f t="shared" si="3"/>
        <v>N/A</v>
      </c>
    </row>
    <row r="33" spans="1:12" x14ac:dyDescent="0.2">
      <c r="A33" s="48" t="s">
        <v>1010</v>
      </c>
      <c r="B33" s="37" t="s">
        <v>213</v>
      </c>
      <c r="C33" s="38">
        <v>11</v>
      </c>
      <c r="D33" s="46" t="str">
        <f t="shared" si="0"/>
        <v>N/A</v>
      </c>
      <c r="E33" s="38">
        <v>11</v>
      </c>
      <c r="F33" s="46" t="str">
        <f t="shared" si="1"/>
        <v>N/A</v>
      </c>
      <c r="G33" s="38">
        <v>11</v>
      </c>
      <c r="H33" s="46" t="str">
        <f t="shared" si="2"/>
        <v>N/A</v>
      </c>
      <c r="I33" s="12">
        <v>100</v>
      </c>
      <c r="J33" s="12">
        <v>-75</v>
      </c>
      <c r="K33" s="47" t="s">
        <v>739</v>
      </c>
      <c r="L33" s="9" t="str">
        <f t="shared" si="3"/>
        <v>No</v>
      </c>
    </row>
    <row r="34" spans="1:12" x14ac:dyDescent="0.2">
      <c r="A34" s="48" t="s">
        <v>1011</v>
      </c>
      <c r="B34" s="37" t="s">
        <v>213</v>
      </c>
      <c r="C34" s="38">
        <v>0</v>
      </c>
      <c r="D34" s="46" t="str">
        <f t="shared" si="0"/>
        <v>N/A</v>
      </c>
      <c r="E34" s="38">
        <v>0</v>
      </c>
      <c r="F34" s="46" t="str">
        <f t="shared" si="1"/>
        <v>N/A</v>
      </c>
      <c r="G34" s="38">
        <v>0</v>
      </c>
      <c r="H34" s="46" t="str">
        <f t="shared" si="2"/>
        <v>N/A</v>
      </c>
      <c r="I34" s="12" t="s">
        <v>1747</v>
      </c>
      <c r="J34" s="12" t="s">
        <v>1747</v>
      </c>
      <c r="K34" s="47" t="s">
        <v>739</v>
      </c>
      <c r="L34" s="9" t="str">
        <f t="shared" si="3"/>
        <v>N/A</v>
      </c>
    </row>
    <row r="35" spans="1:12" x14ac:dyDescent="0.2">
      <c r="A35" s="48" t="s">
        <v>1012</v>
      </c>
      <c r="B35" s="37" t="s">
        <v>213</v>
      </c>
      <c r="C35" s="38">
        <v>30</v>
      </c>
      <c r="D35" s="46" t="str">
        <f t="shared" si="0"/>
        <v>N/A</v>
      </c>
      <c r="E35" s="38">
        <v>39</v>
      </c>
      <c r="F35" s="46" t="str">
        <f t="shared" si="1"/>
        <v>N/A</v>
      </c>
      <c r="G35" s="38">
        <v>56</v>
      </c>
      <c r="H35" s="46" t="str">
        <f t="shared" si="2"/>
        <v>N/A</v>
      </c>
      <c r="I35" s="12">
        <v>30</v>
      </c>
      <c r="J35" s="12">
        <v>43.59</v>
      </c>
      <c r="K35" s="47" t="s">
        <v>739</v>
      </c>
      <c r="L35" s="9" t="str">
        <f t="shared" si="3"/>
        <v>No</v>
      </c>
    </row>
    <row r="36" spans="1:12" x14ac:dyDescent="0.2">
      <c r="A36" s="48" t="s">
        <v>1013</v>
      </c>
      <c r="B36" s="37" t="s">
        <v>213</v>
      </c>
      <c r="C36" s="38">
        <v>3286</v>
      </c>
      <c r="D36" s="46" t="str">
        <f t="shared" si="0"/>
        <v>N/A</v>
      </c>
      <c r="E36" s="38">
        <v>3451</v>
      </c>
      <c r="F36" s="46" t="str">
        <f t="shared" si="1"/>
        <v>N/A</v>
      </c>
      <c r="G36" s="38">
        <v>3159</v>
      </c>
      <c r="H36" s="46" t="str">
        <f t="shared" si="2"/>
        <v>N/A</v>
      </c>
      <c r="I36" s="12">
        <v>5.0209999999999999</v>
      </c>
      <c r="J36" s="12">
        <v>-8.4600000000000009</v>
      </c>
      <c r="K36" s="47" t="s">
        <v>739</v>
      </c>
      <c r="L36" s="9" t="str">
        <f t="shared" si="3"/>
        <v>Yes</v>
      </c>
    </row>
    <row r="37" spans="1:12" x14ac:dyDescent="0.2">
      <c r="A37" s="48" t="s">
        <v>122</v>
      </c>
      <c r="B37" s="37" t="s">
        <v>213</v>
      </c>
      <c r="C37" s="38">
        <v>19</v>
      </c>
      <c r="D37" s="46" t="str">
        <f t="shared" si="0"/>
        <v>N/A</v>
      </c>
      <c r="E37" s="38">
        <v>11</v>
      </c>
      <c r="F37" s="46" t="str">
        <f t="shared" si="1"/>
        <v>N/A</v>
      </c>
      <c r="G37" s="38">
        <v>11</v>
      </c>
      <c r="H37" s="46" t="str">
        <f t="shared" si="2"/>
        <v>N/A</v>
      </c>
      <c r="I37" s="12">
        <v>-89.5</v>
      </c>
      <c r="J37" s="12">
        <v>300</v>
      </c>
      <c r="K37" s="47" t="s">
        <v>739</v>
      </c>
      <c r="L37" s="9" t="str">
        <f t="shared" si="3"/>
        <v>No</v>
      </c>
    </row>
    <row r="38" spans="1:12" x14ac:dyDescent="0.2">
      <c r="A38" s="48" t="s">
        <v>84</v>
      </c>
      <c r="B38" s="37" t="s">
        <v>213</v>
      </c>
      <c r="C38" s="49">
        <v>5298219</v>
      </c>
      <c r="D38" s="46" t="str">
        <f t="shared" si="0"/>
        <v>N/A</v>
      </c>
      <c r="E38" s="49">
        <v>4323544</v>
      </c>
      <c r="F38" s="46" t="str">
        <f t="shared" si="1"/>
        <v>N/A</v>
      </c>
      <c r="G38" s="49">
        <v>5100258</v>
      </c>
      <c r="H38" s="46" t="str">
        <f t="shared" si="2"/>
        <v>N/A</v>
      </c>
      <c r="I38" s="12">
        <v>-18.399999999999999</v>
      </c>
      <c r="J38" s="12">
        <v>17.96</v>
      </c>
      <c r="K38" s="47" t="s">
        <v>739</v>
      </c>
      <c r="L38" s="9" t="str">
        <f t="shared" si="3"/>
        <v>Yes</v>
      </c>
    </row>
    <row r="39" spans="1:12" x14ac:dyDescent="0.2">
      <c r="A39" s="48" t="s">
        <v>1302</v>
      </c>
      <c r="B39" s="37" t="s">
        <v>213</v>
      </c>
      <c r="C39" s="49">
        <v>849.89076035000005</v>
      </c>
      <c r="D39" s="46" t="str">
        <f t="shared" si="0"/>
        <v>N/A</v>
      </c>
      <c r="E39" s="49">
        <v>651.23422201999995</v>
      </c>
      <c r="F39" s="46" t="str">
        <f t="shared" si="1"/>
        <v>N/A</v>
      </c>
      <c r="G39" s="49">
        <v>850.32644215000005</v>
      </c>
      <c r="H39" s="46" t="str">
        <f t="shared" si="2"/>
        <v>N/A</v>
      </c>
      <c r="I39" s="12">
        <v>-23.4</v>
      </c>
      <c r="J39" s="12">
        <v>30.57</v>
      </c>
      <c r="K39" s="47" t="s">
        <v>739</v>
      </c>
      <c r="L39" s="9" t="str">
        <f t="shared" si="3"/>
        <v>No</v>
      </c>
    </row>
    <row r="40" spans="1:12" x14ac:dyDescent="0.2">
      <c r="A40" s="48" t="s">
        <v>1303</v>
      </c>
      <c r="B40" s="37" t="s">
        <v>213</v>
      </c>
      <c r="C40" s="49">
        <v>3120.2703179999999</v>
      </c>
      <c r="D40" s="46" t="str">
        <f>IF($B40="N/A","N/A",IF(C40&gt;10,"No",IF(C40&lt;-10,"No","Yes")))</f>
        <v>N/A</v>
      </c>
      <c r="E40" s="49">
        <v>2302.2066027999999</v>
      </c>
      <c r="F40" s="46" t="str">
        <f>IF($B40="N/A","N/A",IF(E40&gt;10,"No",IF(E40&lt;-10,"No","Yes")))</f>
        <v>N/A</v>
      </c>
      <c r="G40" s="49">
        <v>2850.8988261999998</v>
      </c>
      <c r="H40" s="46" t="str">
        <f>IF($B40="N/A","N/A",IF(G40&gt;10,"No",IF(G40&lt;-10,"No","Yes")))</f>
        <v>N/A</v>
      </c>
      <c r="I40" s="12">
        <v>-26.2</v>
      </c>
      <c r="J40" s="12">
        <v>23.83</v>
      </c>
      <c r="K40" s="47" t="s">
        <v>739</v>
      </c>
      <c r="L40" s="9" t="str">
        <f>IF(J40="Div by 0", "N/A", IF(K40="N/A","N/A", IF(J40&gt;VALUE(MID(K40,1,2)), "No", IF(J40&lt;-1*VALUE(MID(K40,1,2)), "No", "Yes"))))</f>
        <v>Yes</v>
      </c>
    </row>
    <row r="41" spans="1:12" x14ac:dyDescent="0.2">
      <c r="A41" s="48" t="s">
        <v>107</v>
      </c>
      <c r="B41" s="37" t="s">
        <v>213</v>
      </c>
      <c r="C41" s="49">
        <v>78130</v>
      </c>
      <c r="D41" s="46" t="str">
        <f t="shared" ref="D41:D44" si="4">IF($B41="N/A","N/A",IF(C41&gt;10,"No",IF(C41&lt;-10,"No","Yes")))</f>
        <v>N/A</v>
      </c>
      <c r="E41" s="49">
        <v>91472</v>
      </c>
      <c r="F41" s="46" t="str">
        <f t="shared" ref="F41:F44" si="5">IF($B41="N/A","N/A",IF(E41&gt;10,"No",IF(E41&lt;-10,"No","Yes")))</f>
        <v>N/A</v>
      </c>
      <c r="G41" s="49">
        <v>106669</v>
      </c>
      <c r="H41" s="46" t="str">
        <f t="shared" ref="H41:H44" si="6">IF($B41="N/A","N/A",IF(G41&gt;10,"No",IF(G41&lt;-10,"No","Yes")))</f>
        <v>N/A</v>
      </c>
      <c r="I41" s="12">
        <v>17.079999999999998</v>
      </c>
      <c r="J41" s="12">
        <v>16.61</v>
      </c>
      <c r="K41" s="47" t="s">
        <v>739</v>
      </c>
      <c r="L41" s="9" t="str">
        <f t="shared" ref="L41:L43" si="7">IF(J41="Div by 0", "N/A", IF(K41="N/A","N/A", IF(J41&gt;VALUE(MID(K41,1,2)), "No", IF(J41&lt;-1*VALUE(MID(K41,1,2)), "No", "Yes"))))</f>
        <v>Yes</v>
      </c>
    </row>
    <row r="42" spans="1:12" x14ac:dyDescent="0.2">
      <c r="A42" s="48" t="s">
        <v>158</v>
      </c>
      <c r="B42" s="50" t="s">
        <v>217</v>
      </c>
      <c r="C42" s="1">
        <v>336</v>
      </c>
      <c r="D42" s="46" t="str">
        <f>IF($B42="N/A","N/A",IF(C42&gt;0,"No",IF(C42&lt;0,"No","Yes")))</f>
        <v>No</v>
      </c>
      <c r="E42" s="1">
        <v>263</v>
      </c>
      <c r="F42" s="46" t="str">
        <f>IF($B42="N/A","N/A",IF(E42&gt;0,"No",IF(E42&lt;0,"No","Yes")))</f>
        <v>No</v>
      </c>
      <c r="G42" s="1">
        <v>370</v>
      </c>
      <c r="H42" s="46" t="str">
        <f>IF($B42="N/A","N/A",IF(G42&gt;0,"No",IF(G42&lt;0,"No","Yes")))</f>
        <v>No</v>
      </c>
      <c r="I42" s="12">
        <v>-21.7</v>
      </c>
      <c r="J42" s="12">
        <v>40.68</v>
      </c>
      <c r="K42" s="47" t="s">
        <v>739</v>
      </c>
      <c r="L42" s="9" t="str">
        <f t="shared" si="7"/>
        <v>No</v>
      </c>
    </row>
    <row r="43" spans="1:12" x14ac:dyDescent="0.2">
      <c r="A43" s="48" t="s">
        <v>156</v>
      </c>
      <c r="B43" s="37" t="s">
        <v>213</v>
      </c>
      <c r="C43" s="49">
        <v>77833</v>
      </c>
      <c r="D43" s="46" t="str">
        <f t="shared" si="4"/>
        <v>N/A</v>
      </c>
      <c r="E43" s="49">
        <v>91005</v>
      </c>
      <c r="F43" s="46" t="str">
        <f t="shared" si="5"/>
        <v>N/A</v>
      </c>
      <c r="G43" s="49">
        <v>106669</v>
      </c>
      <c r="H43" s="46" t="str">
        <f t="shared" si="6"/>
        <v>N/A</v>
      </c>
      <c r="I43" s="12">
        <v>16.920000000000002</v>
      </c>
      <c r="J43" s="12">
        <v>17.21</v>
      </c>
      <c r="K43" s="47" t="s">
        <v>739</v>
      </c>
      <c r="L43" s="9" t="str">
        <f t="shared" si="7"/>
        <v>Yes</v>
      </c>
    </row>
    <row r="44" spans="1:12" x14ac:dyDescent="0.2">
      <c r="A44" s="48" t="s">
        <v>1304</v>
      </c>
      <c r="B44" s="37" t="s">
        <v>213</v>
      </c>
      <c r="C44" s="49">
        <v>231.64583332999999</v>
      </c>
      <c r="D44" s="46" t="str">
        <f t="shared" si="4"/>
        <v>N/A</v>
      </c>
      <c r="E44" s="49">
        <v>346.02661597000002</v>
      </c>
      <c r="F44" s="46" t="str">
        <f t="shared" si="5"/>
        <v>N/A</v>
      </c>
      <c r="G44" s="49">
        <v>288.29459458999997</v>
      </c>
      <c r="H44" s="46" t="str">
        <f t="shared" si="6"/>
        <v>N/A</v>
      </c>
      <c r="I44" s="12">
        <v>49.38</v>
      </c>
      <c r="J44" s="12">
        <v>-16.7</v>
      </c>
      <c r="K44" s="47" t="s">
        <v>739</v>
      </c>
      <c r="L44" s="9" t="str">
        <f>IF(J44="Div by 0", "N/A", IF(OR(J44="N/A",K44="N/A"),"N/A", IF(J44&gt;VALUE(MID(K44,1,2)), "No", IF(J44&lt;-1*VALUE(MID(K44,1,2)), "No", "Yes"))))</f>
        <v>Yes</v>
      </c>
    </row>
    <row r="45" spans="1:12" x14ac:dyDescent="0.2">
      <c r="A45" s="48" t="s">
        <v>1305</v>
      </c>
      <c r="B45" s="37" t="s">
        <v>213</v>
      </c>
      <c r="C45" s="49">
        <v>2312.6666667</v>
      </c>
      <c r="D45" s="46" t="str">
        <f t="shared" ref="D45:D71" si="8">IF($B45="N/A","N/A",IF(C45&gt;10,"No",IF(C45&lt;-10,"No","Yes")))</f>
        <v>N/A</v>
      </c>
      <c r="E45" s="49">
        <v>116.4</v>
      </c>
      <c r="F45" s="46" t="str">
        <f t="shared" ref="F45:F71" si="9">IF($B45="N/A","N/A",IF(E45&gt;10,"No",IF(E45&lt;-10,"No","Yes")))</f>
        <v>N/A</v>
      </c>
      <c r="G45" s="49">
        <v>2446.0909090999999</v>
      </c>
      <c r="H45" s="46" t="str">
        <f t="shared" ref="H45:H71" si="10">IF($B45="N/A","N/A",IF(G45&gt;10,"No",IF(G45&lt;-10,"No","Yes")))</f>
        <v>N/A</v>
      </c>
      <c r="I45" s="12">
        <v>-95</v>
      </c>
      <c r="J45" s="12">
        <v>2001</v>
      </c>
      <c r="K45" s="47" t="s">
        <v>739</v>
      </c>
      <c r="L45" s="9" t="str">
        <f t="shared" ref="L45:L71" si="11">IF(J45="Div by 0", "N/A", IF(K45="N/A","N/A", IF(J45&gt;VALUE(MID(K45,1,2)), "No", IF(J45&lt;-1*VALUE(MID(K45,1,2)), "No", "Yes"))))</f>
        <v>No</v>
      </c>
    </row>
    <row r="46" spans="1:12" x14ac:dyDescent="0.2">
      <c r="A46" s="48" t="s">
        <v>1306</v>
      </c>
      <c r="B46" s="37" t="s">
        <v>213</v>
      </c>
      <c r="C46" s="49">
        <v>1048.1538462000001</v>
      </c>
      <c r="D46" s="46" t="str">
        <f t="shared" si="8"/>
        <v>N/A</v>
      </c>
      <c r="E46" s="49">
        <v>0</v>
      </c>
      <c r="F46" s="46" t="str">
        <f t="shared" si="9"/>
        <v>N/A</v>
      </c>
      <c r="G46" s="49">
        <v>264.5</v>
      </c>
      <c r="H46" s="46" t="str">
        <f t="shared" si="10"/>
        <v>N/A</v>
      </c>
      <c r="I46" s="12">
        <v>-100</v>
      </c>
      <c r="J46" s="12" t="s">
        <v>1747</v>
      </c>
      <c r="K46" s="47" t="s">
        <v>739</v>
      </c>
      <c r="L46" s="9" t="str">
        <f t="shared" si="11"/>
        <v>N/A</v>
      </c>
    </row>
    <row r="47" spans="1:12" x14ac:dyDescent="0.2">
      <c r="A47" s="48" t="s">
        <v>1307</v>
      </c>
      <c r="B47" s="37" t="s">
        <v>213</v>
      </c>
      <c r="C47" s="49">
        <v>1241.625</v>
      </c>
      <c r="D47" s="46" t="str">
        <f t="shared" si="8"/>
        <v>N/A</v>
      </c>
      <c r="E47" s="49">
        <v>0</v>
      </c>
      <c r="F47" s="46" t="str">
        <f t="shared" si="9"/>
        <v>N/A</v>
      </c>
      <c r="G47" s="49">
        <v>1447.5</v>
      </c>
      <c r="H47" s="46" t="str">
        <f t="shared" si="10"/>
        <v>N/A</v>
      </c>
      <c r="I47" s="12">
        <v>-100</v>
      </c>
      <c r="J47" s="12" t="s">
        <v>1747</v>
      </c>
      <c r="K47" s="47" t="s">
        <v>739</v>
      </c>
      <c r="L47" s="9" t="str">
        <f t="shared" si="11"/>
        <v>N/A</v>
      </c>
    </row>
    <row r="48" spans="1:12" x14ac:dyDescent="0.2">
      <c r="A48" s="48" t="s">
        <v>1308</v>
      </c>
      <c r="B48" s="37" t="s">
        <v>213</v>
      </c>
      <c r="C48" s="49">
        <v>3238.8518518999999</v>
      </c>
      <c r="D48" s="46" t="str">
        <f t="shared" si="8"/>
        <v>N/A</v>
      </c>
      <c r="E48" s="49">
        <v>232.8</v>
      </c>
      <c r="F48" s="46" t="str">
        <f t="shared" si="9"/>
        <v>N/A</v>
      </c>
      <c r="G48" s="49">
        <v>3354.7142856999999</v>
      </c>
      <c r="H48" s="46" t="str">
        <f t="shared" si="10"/>
        <v>N/A</v>
      </c>
      <c r="I48" s="12">
        <v>-92.8</v>
      </c>
      <c r="J48" s="12">
        <v>1341</v>
      </c>
      <c r="K48" s="47" t="s">
        <v>739</v>
      </c>
      <c r="L48" s="9" t="str">
        <f t="shared" si="11"/>
        <v>No</v>
      </c>
    </row>
    <row r="49" spans="1:12" x14ac:dyDescent="0.2">
      <c r="A49" s="48" t="s">
        <v>1309</v>
      </c>
      <c r="B49" s="37" t="s">
        <v>213</v>
      </c>
      <c r="C49" s="49" t="s">
        <v>1747</v>
      </c>
      <c r="D49" s="46" t="str">
        <f t="shared" si="8"/>
        <v>N/A</v>
      </c>
      <c r="E49" s="49" t="s">
        <v>1747</v>
      </c>
      <c r="F49" s="46" t="str">
        <f t="shared" si="9"/>
        <v>N/A</v>
      </c>
      <c r="G49" s="49" t="s">
        <v>1747</v>
      </c>
      <c r="H49" s="46" t="str">
        <f t="shared" si="10"/>
        <v>N/A</v>
      </c>
      <c r="I49" s="12" t="s">
        <v>1747</v>
      </c>
      <c r="J49" s="12" t="s">
        <v>1747</v>
      </c>
      <c r="K49" s="47" t="s">
        <v>739</v>
      </c>
      <c r="L49" s="9" t="str">
        <f t="shared" si="11"/>
        <v>N/A</v>
      </c>
    </row>
    <row r="50" spans="1:12" x14ac:dyDescent="0.2">
      <c r="A50" s="48" t="s">
        <v>1310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1"/>
        <v>N/A</v>
      </c>
    </row>
    <row r="51" spans="1:12" x14ac:dyDescent="0.2">
      <c r="A51" s="48" t="s">
        <v>1311</v>
      </c>
      <c r="B51" s="37" t="s">
        <v>213</v>
      </c>
      <c r="C51" s="49">
        <v>4003.8120804999999</v>
      </c>
      <c r="D51" s="46" t="str">
        <f t="shared" si="8"/>
        <v>N/A</v>
      </c>
      <c r="E51" s="49">
        <v>3694.3650794</v>
      </c>
      <c r="F51" s="46" t="str">
        <f t="shared" si="9"/>
        <v>N/A</v>
      </c>
      <c r="G51" s="49">
        <v>7318.8644068000003</v>
      </c>
      <c r="H51" s="46" t="str">
        <f t="shared" si="10"/>
        <v>N/A</v>
      </c>
      <c r="I51" s="12">
        <v>-7.73</v>
      </c>
      <c r="J51" s="12">
        <v>98.11</v>
      </c>
      <c r="K51" s="47" t="s">
        <v>739</v>
      </c>
      <c r="L51" s="9" t="str">
        <f t="shared" si="11"/>
        <v>No</v>
      </c>
    </row>
    <row r="52" spans="1:12" x14ac:dyDescent="0.2">
      <c r="A52" s="48" t="s">
        <v>1312</v>
      </c>
      <c r="B52" s="37" t="s">
        <v>213</v>
      </c>
      <c r="C52" s="49">
        <v>5319.1733333000002</v>
      </c>
      <c r="D52" s="46" t="str">
        <f t="shared" si="8"/>
        <v>N/A</v>
      </c>
      <c r="E52" s="49">
        <v>8359.3888889000009</v>
      </c>
      <c r="F52" s="46" t="str">
        <f t="shared" si="9"/>
        <v>N/A</v>
      </c>
      <c r="G52" s="49">
        <v>9427.0526315999996</v>
      </c>
      <c r="H52" s="46" t="str">
        <f t="shared" si="10"/>
        <v>N/A</v>
      </c>
      <c r="I52" s="12">
        <v>57.16</v>
      </c>
      <c r="J52" s="12">
        <v>12.77</v>
      </c>
      <c r="K52" s="47" t="s">
        <v>739</v>
      </c>
      <c r="L52" s="9" t="str">
        <f t="shared" si="11"/>
        <v>Yes</v>
      </c>
    </row>
    <row r="53" spans="1:12" x14ac:dyDescent="0.2">
      <c r="A53" s="48" t="s">
        <v>1313</v>
      </c>
      <c r="B53" s="37" t="s">
        <v>213</v>
      </c>
      <c r="C53" s="49">
        <v>2859.4545455000002</v>
      </c>
      <c r="D53" s="46" t="str">
        <f t="shared" si="8"/>
        <v>N/A</v>
      </c>
      <c r="E53" s="49">
        <v>5442.75</v>
      </c>
      <c r="F53" s="46" t="str">
        <f t="shared" si="9"/>
        <v>N/A</v>
      </c>
      <c r="G53" s="49">
        <v>9595.3636363999995</v>
      </c>
      <c r="H53" s="46" t="str">
        <f t="shared" si="10"/>
        <v>N/A</v>
      </c>
      <c r="I53" s="12">
        <v>90.34</v>
      </c>
      <c r="J53" s="12">
        <v>76.3</v>
      </c>
      <c r="K53" s="47" t="s">
        <v>739</v>
      </c>
      <c r="L53" s="9" t="str">
        <f t="shared" si="11"/>
        <v>No</v>
      </c>
    </row>
    <row r="54" spans="1:12" x14ac:dyDescent="0.2">
      <c r="A54" s="48" t="s">
        <v>1314</v>
      </c>
      <c r="B54" s="37" t="s">
        <v>213</v>
      </c>
      <c r="C54" s="49">
        <v>4008.4146341000001</v>
      </c>
      <c r="D54" s="46" t="str">
        <f t="shared" si="8"/>
        <v>N/A</v>
      </c>
      <c r="E54" s="49">
        <v>1829.2105263000001</v>
      </c>
      <c r="F54" s="46" t="str">
        <f t="shared" si="9"/>
        <v>N/A</v>
      </c>
      <c r="G54" s="49">
        <v>8474.8235294000006</v>
      </c>
      <c r="H54" s="46" t="str">
        <f t="shared" si="10"/>
        <v>N/A</v>
      </c>
      <c r="I54" s="12">
        <v>-54.4</v>
      </c>
      <c r="J54" s="12">
        <v>363.3</v>
      </c>
      <c r="K54" s="47" t="s">
        <v>739</v>
      </c>
      <c r="L54" s="9" t="str">
        <f t="shared" si="11"/>
        <v>No</v>
      </c>
    </row>
    <row r="55" spans="1:12" x14ac:dyDescent="0.2">
      <c r="A55" s="48" t="s">
        <v>1691</v>
      </c>
      <c r="B55" s="37" t="s">
        <v>213</v>
      </c>
      <c r="C55" s="49" t="s">
        <v>1747</v>
      </c>
      <c r="D55" s="46" t="str">
        <f t="shared" si="8"/>
        <v>N/A</v>
      </c>
      <c r="E55" s="49" t="s">
        <v>1747</v>
      </c>
      <c r="F55" s="46" t="str">
        <f t="shared" si="9"/>
        <v>N/A</v>
      </c>
      <c r="G55" s="49" t="s">
        <v>1747</v>
      </c>
      <c r="H55" s="46" t="str">
        <f t="shared" si="10"/>
        <v>N/A</v>
      </c>
      <c r="I55" s="12" t="s">
        <v>1747</v>
      </c>
      <c r="J55" s="12" t="s">
        <v>1747</v>
      </c>
      <c r="K55" s="47" t="s">
        <v>739</v>
      </c>
      <c r="L55" s="9" t="str">
        <f t="shared" si="11"/>
        <v>N/A</v>
      </c>
    </row>
    <row r="56" spans="1:12" x14ac:dyDescent="0.2">
      <c r="A56" s="48" t="s">
        <v>1315</v>
      </c>
      <c r="B56" s="37" t="s">
        <v>213</v>
      </c>
      <c r="C56" s="49">
        <v>83.227272726999999</v>
      </c>
      <c r="D56" s="46" t="str">
        <f t="shared" si="8"/>
        <v>N/A</v>
      </c>
      <c r="E56" s="49">
        <v>221.05555555999999</v>
      </c>
      <c r="F56" s="46" t="str">
        <f t="shared" si="9"/>
        <v>N/A</v>
      </c>
      <c r="G56" s="49">
        <v>256.5</v>
      </c>
      <c r="H56" s="46" t="str">
        <f t="shared" si="10"/>
        <v>N/A</v>
      </c>
      <c r="I56" s="12">
        <v>165.6</v>
      </c>
      <c r="J56" s="12">
        <v>16.03</v>
      </c>
      <c r="K56" s="47" t="s">
        <v>739</v>
      </c>
      <c r="L56" s="9" t="str">
        <f t="shared" si="11"/>
        <v>Yes</v>
      </c>
    </row>
    <row r="57" spans="1:12" x14ac:dyDescent="0.2">
      <c r="A57" s="48" t="s">
        <v>1692</v>
      </c>
      <c r="B57" s="37" t="s">
        <v>213</v>
      </c>
      <c r="C57" s="49">
        <v>731.50381290999997</v>
      </c>
      <c r="D57" s="46" t="str">
        <f t="shared" si="8"/>
        <v>N/A</v>
      </c>
      <c r="E57" s="49">
        <v>450.00213220000001</v>
      </c>
      <c r="F57" s="46" t="str">
        <f t="shared" si="9"/>
        <v>N/A</v>
      </c>
      <c r="G57" s="49">
        <v>496.86863398000003</v>
      </c>
      <c r="H57" s="46" t="str">
        <f t="shared" si="10"/>
        <v>N/A</v>
      </c>
      <c r="I57" s="12">
        <v>-38.5</v>
      </c>
      <c r="J57" s="12">
        <v>10.41</v>
      </c>
      <c r="K57" s="47" t="s">
        <v>739</v>
      </c>
      <c r="L57" s="9" t="str">
        <f t="shared" si="11"/>
        <v>Yes</v>
      </c>
    </row>
    <row r="58" spans="1:12" x14ac:dyDescent="0.2">
      <c r="A58" s="48" t="s">
        <v>1316</v>
      </c>
      <c r="B58" s="37" t="s">
        <v>213</v>
      </c>
      <c r="C58" s="49">
        <v>156.35705521</v>
      </c>
      <c r="D58" s="46" t="str">
        <f t="shared" si="8"/>
        <v>N/A</v>
      </c>
      <c r="E58" s="49">
        <v>190.70708155</v>
      </c>
      <c r="F58" s="46" t="str">
        <f t="shared" si="9"/>
        <v>N/A</v>
      </c>
      <c r="G58" s="49">
        <v>429.79393938999999</v>
      </c>
      <c r="H58" s="46" t="str">
        <f t="shared" si="10"/>
        <v>N/A</v>
      </c>
      <c r="I58" s="12">
        <v>21.97</v>
      </c>
      <c r="J58" s="12">
        <v>125.4</v>
      </c>
      <c r="K58" s="47" t="s">
        <v>739</v>
      </c>
      <c r="L58" s="9" t="str">
        <f t="shared" si="11"/>
        <v>No</v>
      </c>
    </row>
    <row r="59" spans="1:12" ht="12" customHeight="1" x14ac:dyDescent="0.2">
      <c r="A59" s="48" t="s">
        <v>1693</v>
      </c>
      <c r="B59" s="37" t="s">
        <v>213</v>
      </c>
      <c r="C59" s="49" t="s">
        <v>1747</v>
      </c>
      <c r="D59" s="46" t="str">
        <f t="shared" si="8"/>
        <v>N/A</v>
      </c>
      <c r="E59" s="49" t="s">
        <v>1747</v>
      </c>
      <c r="F59" s="46" t="str">
        <f t="shared" si="9"/>
        <v>N/A</v>
      </c>
      <c r="G59" s="49" t="s">
        <v>1747</v>
      </c>
      <c r="H59" s="46" t="str">
        <f t="shared" si="10"/>
        <v>N/A</v>
      </c>
      <c r="I59" s="12" t="s">
        <v>1747</v>
      </c>
      <c r="J59" s="12" t="s">
        <v>1747</v>
      </c>
      <c r="K59" s="47" t="s">
        <v>739</v>
      </c>
      <c r="L59" s="9" t="str">
        <f t="shared" si="11"/>
        <v>N/A</v>
      </c>
    </row>
    <row r="60" spans="1:12" x14ac:dyDescent="0.2">
      <c r="A60" s="48" t="s">
        <v>1694</v>
      </c>
      <c r="B60" s="37" t="s">
        <v>213</v>
      </c>
      <c r="C60" s="49" t="s">
        <v>1747</v>
      </c>
      <c r="D60" s="46" t="str">
        <f t="shared" si="8"/>
        <v>N/A</v>
      </c>
      <c r="E60" s="49" t="s">
        <v>1747</v>
      </c>
      <c r="F60" s="46" t="str">
        <f t="shared" si="9"/>
        <v>N/A</v>
      </c>
      <c r="G60" s="49" t="s">
        <v>1747</v>
      </c>
      <c r="H60" s="46" t="str">
        <f t="shared" si="10"/>
        <v>N/A</v>
      </c>
      <c r="I60" s="12" t="s">
        <v>1747</v>
      </c>
      <c r="J60" s="12" t="s">
        <v>1747</v>
      </c>
      <c r="K60" s="47" t="s">
        <v>739</v>
      </c>
      <c r="L60" s="9" t="str">
        <f t="shared" si="11"/>
        <v>N/A</v>
      </c>
    </row>
    <row r="61" spans="1:12" x14ac:dyDescent="0.2">
      <c r="A61" s="3" t="s">
        <v>1695</v>
      </c>
      <c r="B61" s="37" t="s">
        <v>213</v>
      </c>
      <c r="C61" s="49">
        <v>1266.0693302</v>
      </c>
      <c r="D61" s="46" t="str">
        <f t="shared" si="8"/>
        <v>N/A</v>
      </c>
      <c r="E61" s="49">
        <v>434.74149109000001</v>
      </c>
      <c r="F61" s="46" t="str">
        <f t="shared" si="9"/>
        <v>N/A</v>
      </c>
      <c r="G61" s="49">
        <v>409.02572347</v>
      </c>
      <c r="H61" s="46" t="str">
        <f t="shared" si="10"/>
        <v>N/A</v>
      </c>
      <c r="I61" s="12">
        <v>-65.7</v>
      </c>
      <c r="J61" s="12">
        <v>-5.92</v>
      </c>
      <c r="K61" s="47" t="s">
        <v>739</v>
      </c>
      <c r="L61" s="9" t="str">
        <f t="shared" si="11"/>
        <v>Yes</v>
      </c>
    </row>
    <row r="62" spans="1:12" x14ac:dyDescent="0.2">
      <c r="A62" s="3" t="s">
        <v>1696</v>
      </c>
      <c r="B62" s="37" t="s">
        <v>213</v>
      </c>
      <c r="C62" s="49">
        <v>88.5</v>
      </c>
      <c r="D62" s="46" t="str">
        <f t="shared" si="8"/>
        <v>N/A</v>
      </c>
      <c r="E62" s="49">
        <v>238.5</v>
      </c>
      <c r="F62" s="46" t="str">
        <f t="shared" si="9"/>
        <v>N/A</v>
      </c>
      <c r="G62" s="49">
        <v>71.52173913</v>
      </c>
      <c r="H62" s="46" t="str">
        <f t="shared" si="10"/>
        <v>N/A</v>
      </c>
      <c r="I62" s="12">
        <v>169.5</v>
      </c>
      <c r="J62" s="12">
        <v>-70</v>
      </c>
      <c r="K62" s="47" t="s">
        <v>739</v>
      </c>
      <c r="L62" s="9" t="str">
        <f t="shared" si="11"/>
        <v>No</v>
      </c>
    </row>
    <row r="63" spans="1:12" x14ac:dyDescent="0.2">
      <c r="A63" s="3" t="s">
        <v>1697</v>
      </c>
      <c r="B63" s="37" t="s">
        <v>213</v>
      </c>
      <c r="C63" s="49">
        <v>39.333333332999999</v>
      </c>
      <c r="D63" s="46" t="str">
        <f t="shared" si="8"/>
        <v>N/A</v>
      </c>
      <c r="E63" s="49">
        <v>2128.3227848000001</v>
      </c>
      <c r="F63" s="46" t="str">
        <f t="shared" si="9"/>
        <v>N/A</v>
      </c>
      <c r="G63" s="49">
        <v>1452.2325581</v>
      </c>
      <c r="H63" s="46" t="str">
        <f t="shared" si="10"/>
        <v>N/A</v>
      </c>
      <c r="I63" s="12">
        <v>5311</v>
      </c>
      <c r="J63" s="12">
        <v>-31.8</v>
      </c>
      <c r="K63" s="47" t="s">
        <v>739</v>
      </c>
      <c r="L63" s="9" t="str">
        <f t="shared" si="11"/>
        <v>No</v>
      </c>
    </row>
    <row r="64" spans="1:12" x14ac:dyDescent="0.2">
      <c r="A64" s="3" t="s">
        <v>1698</v>
      </c>
      <c r="B64" s="37" t="s">
        <v>213</v>
      </c>
      <c r="C64" s="49">
        <v>2348.5104167</v>
      </c>
      <c r="D64" s="46" t="str">
        <f t="shared" si="8"/>
        <v>N/A</v>
      </c>
      <c r="E64" s="49">
        <v>0</v>
      </c>
      <c r="F64" s="46" t="str">
        <f t="shared" si="9"/>
        <v>N/A</v>
      </c>
      <c r="G64" s="49">
        <v>0</v>
      </c>
      <c r="H64" s="46" t="str">
        <f t="shared" si="10"/>
        <v>N/A</v>
      </c>
      <c r="I64" s="12">
        <v>-100</v>
      </c>
      <c r="J64" s="12" t="s">
        <v>1747</v>
      </c>
      <c r="K64" s="47" t="s">
        <v>739</v>
      </c>
      <c r="L64" s="9" t="str">
        <f t="shared" si="11"/>
        <v>N/A</v>
      </c>
    </row>
    <row r="65" spans="1:12" x14ac:dyDescent="0.2">
      <c r="A65" s="3" t="s">
        <v>1699</v>
      </c>
      <c r="B65" s="37" t="s">
        <v>213</v>
      </c>
      <c r="C65" s="49">
        <v>774.39189189000001</v>
      </c>
      <c r="D65" s="46" t="str">
        <f t="shared" si="8"/>
        <v>N/A</v>
      </c>
      <c r="E65" s="49">
        <v>718.87704335000001</v>
      </c>
      <c r="F65" s="46" t="str">
        <f t="shared" si="9"/>
        <v>N/A</v>
      </c>
      <c r="G65" s="49">
        <v>940.06192840000006</v>
      </c>
      <c r="H65" s="46" t="str">
        <f t="shared" si="10"/>
        <v>N/A</v>
      </c>
      <c r="I65" s="12">
        <v>-7.17</v>
      </c>
      <c r="J65" s="12">
        <v>30.77</v>
      </c>
      <c r="K65" s="47" t="s">
        <v>739</v>
      </c>
      <c r="L65" s="9" t="str">
        <f t="shared" si="11"/>
        <v>No</v>
      </c>
    </row>
    <row r="66" spans="1:12" x14ac:dyDescent="0.2">
      <c r="A66" s="3" t="s">
        <v>1700</v>
      </c>
      <c r="B66" s="37" t="s">
        <v>213</v>
      </c>
      <c r="C66" s="49">
        <v>181.22074468</v>
      </c>
      <c r="D66" s="46" t="str">
        <f t="shared" si="8"/>
        <v>N/A</v>
      </c>
      <c r="E66" s="49">
        <v>206.62035763</v>
      </c>
      <c r="F66" s="46" t="str">
        <f t="shared" si="9"/>
        <v>N/A</v>
      </c>
      <c r="G66" s="49">
        <v>454.48117839999998</v>
      </c>
      <c r="H66" s="46" t="str">
        <f t="shared" si="10"/>
        <v>N/A</v>
      </c>
      <c r="I66" s="12">
        <v>14.02</v>
      </c>
      <c r="J66" s="12">
        <v>120</v>
      </c>
      <c r="K66" s="47" t="s">
        <v>739</v>
      </c>
      <c r="L66" s="9" t="str">
        <f t="shared" si="11"/>
        <v>No</v>
      </c>
    </row>
    <row r="67" spans="1:12" x14ac:dyDescent="0.2">
      <c r="A67" s="3" t="s">
        <v>1701</v>
      </c>
      <c r="B67" s="37" t="s">
        <v>213</v>
      </c>
      <c r="C67" s="49" t="s">
        <v>1747</v>
      </c>
      <c r="D67" s="46" t="str">
        <f t="shared" si="8"/>
        <v>N/A</v>
      </c>
      <c r="E67" s="49" t="s">
        <v>1747</v>
      </c>
      <c r="F67" s="46" t="str">
        <f t="shared" si="9"/>
        <v>N/A</v>
      </c>
      <c r="G67" s="49" t="s">
        <v>1747</v>
      </c>
      <c r="H67" s="46" t="str">
        <f t="shared" si="10"/>
        <v>N/A</v>
      </c>
      <c r="I67" s="12" t="s">
        <v>1747</v>
      </c>
      <c r="J67" s="12" t="s">
        <v>1747</v>
      </c>
      <c r="K67" s="47" t="s">
        <v>739</v>
      </c>
      <c r="L67" s="9" t="str">
        <f t="shared" si="11"/>
        <v>N/A</v>
      </c>
    </row>
    <row r="68" spans="1:12" x14ac:dyDescent="0.2">
      <c r="A68" s="2" t="s">
        <v>1702</v>
      </c>
      <c r="B68" s="37" t="s">
        <v>213</v>
      </c>
      <c r="C68" s="49">
        <v>54395</v>
      </c>
      <c r="D68" s="46" t="str">
        <f t="shared" si="8"/>
        <v>N/A</v>
      </c>
      <c r="E68" s="49">
        <v>10951</v>
      </c>
      <c r="F68" s="46" t="str">
        <f t="shared" si="9"/>
        <v>N/A</v>
      </c>
      <c r="G68" s="49">
        <v>2058</v>
      </c>
      <c r="H68" s="46" t="str">
        <f t="shared" si="10"/>
        <v>N/A</v>
      </c>
      <c r="I68" s="12">
        <v>-79.900000000000006</v>
      </c>
      <c r="J68" s="12">
        <v>-81.2</v>
      </c>
      <c r="K68" s="47" t="s">
        <v>739</v>
      </c>
      <c r="L68" s="9" t="str">
        <f t="shared" si="11"/>
        <v>No</v>
      </c>
    </row>
    <row r="69" spans="1:12" x14ac:dyDescent="0.2">
      <c r="A69" s="2" t="s">
        <v>1703</v>
      </c>
      <c r="B69" s="37" t="s">
        <v>213</v>
      </c>
      <c r="C69" s="49" t="s">
        <v>1747</v>
      </c>
      <c r="D69" s="46" t="str">
        <f t="shared" si="8"/>
        <v>N/A</v>
      </c>
      <c r="E69" s="49" t="s">
        <v>1747</v>
      </c>
      <c r="F69" s="46" t="str">
        <f t="shared" si="9"/>
        <v>N/A</v>
      </c>
      <c r="G69" s="49" t="s">
        <v>1747</v>
      </c>
      <c r="H69" s="46" t="str">
        <f t="shared" si="10"/>
        <v>N/A</v>
      </c>
      <c r="I69" s="12" t="s">
        <v>1747</v>
      </c>
      <c r="J69" s="12" t="s">
        <v>1747</v>
      </c>
      <c r="K69" s="47" t="s">
        <v>739</v>
      </c>
      <c r="L69" s="9" t="str">
        <f t="shared" si="11"/>
        <v>N/A</v>
      </c>
    </row>
    <row r="70" spans="1:12" x14ac:dyDescent="0.2">
      <c r="A70" s="48" t="s">
        <v>1704</v>
      </c>
      <c r="B70" s="37" t="s">
        <v>213</v>
      </c>
      <c r="C70" s="49">
        <v>69.8</v>
      </c>
      <c r="D70" s="46" t="str">
        <f t="shared" si="8"/>
        <v>N/A</v>
      </c>
      <c r="E70" s="49">
        <v>5.9743589744000003</v>
      </c>
      <c r="F70" s="46" t="str">
        <f t="shared" si="9"/>
        <v>N/A</v>
      </c>
      <c r="G70" s="49">
        <v>34.071428570999998</v>
      </c>
      <c r="H70" s="46" t="str">
        <f t="shared" si="10"/>
        <v>N/A</v>
      </c>
      <c r="I70" s="12">
        <v>-91.4</v>
      </c>
      <c r="J70" s="12">
        <v>470.3</v>
      </c>
      <c r="K70" s="47" t="s">
        <v>739</v>
      </c>
      <c r="L70" s="9" t="str">
        <f t="shared" si="11"/>
        <v>No</v>
      </c>
    </row>
    <row r="71" spans="1:12" x14ac:dyDescent="0.2">
      <c r="A71" s="48" t="s">
        <v>1705</v>
      </c>
      <c r="B71" s="37" t="s">
        <v>213</v>
      </c>
      <c r="C71" s="49">
        <v>883.93578819000004</v>
      </c>
      <c r="D71" s="46" t="str">
        <f t="shared" si="8"/>
        <v>N/A</v>
      </c>
      <c r="E71" s="49">
        <v>822.98753983999995</v>
      </c>
      <c r="F71" s="46" t="str">
        <f t="shared" si="9"/>
        <v>N/A</v>
      </c>
      <c r="G71" s="49">
        <v>1049.6875594000001</v>
      </c>
      <c r="H71" s="46" t="str">
        <f t="shared" si="10"/>
        <v>N/A</v>
      </c>
      <c r="I71" s="12">
        <v>-6.9</v>
      </c>
      <c r="J71" s="12">
        <v>27.55</v>
      </c>
      <c r="K71" s="47" t="s">
        <v>739</v>
      </c>
      <c r="L71" s="9" t="str">
        <f t="shared" si="11"/>
        <v>Yes</v>
      </c>
    </row>
    <row r="72" spans="1:12" x14ac:dyDescent="0.2">
      <c r="A72" s="48" t="s">
        <v>1623</v>
      </c>
      <c r="B72" s="37" t="s">
        <v>213</v>
      </c>
      <c r="C72" s="49">
        <v>3496478</v>
      </c>
      <c r="D72" s="46" t="str">
        <f t="shared" ref="D72:D135" si="12">IF($B72="N/A","N/A",IF(C72&gt;10,"No",IF(C72&lt;-10,"No","Yes")))</f>
        <v>N/A</v>
      </c>
      <c r="E72" s="49">
        <v>2563299</v>
      </c>
      <c r="F72" s="46" t="str">
        <f t="shared" ref="F72:F135" si="13">IF($B72="N/A","N/A",IF(E72&gt;10,"No",IF(E72&lt;-10,"No","Yes")))</f>
        <v>N/A</v>
      </c>
      <c r="G72" s="49">
        <v>3186275</v>
      </c>
      <c r="H72" s="46" t="str">
        <f t="shared" ref="H72:H135" si="14">IF($B72="N/A","N/A",IF(G72&gt;10,"No",IF(G72&lt;-10,"No","Yes")))</f>
        <v>N/A</v>
      </c>
      <c r="I72" s="12">
        <v>-26.7</v>
      </c>
      <c r="J72" s="12">
        <v>24.3</v>
      </c>
      <c r="K72" s="47" t="s">
        <v>739</v>
      </c>
      <c r="L72" s="9" t="str">
        <f t="shared" ref="L72:L132" si="15">IF(J72="Div by 0", "N/A", IF(K72="N/A","N/A", IF(J72&gt;VALUE(MID(K72,1,2)), "No", IF(J72&lt;-1*VALUE(MID(K72,1,2)), "No", "Yes"))))</f>
        <v>Yes</v>
      </c>
    </row>
    <row r="73" spans="1:12" x14ac:dyDescent="0.2">
      <c r="A73" s="48" t="s">
        <v>1624</v>
      </c>
      <c r="B73" s="37" t="s">
        <v>213</v>
      </c>
      <c r="C73" s="38">
        <v>293</v>
      </c>
      <c r="D73" s="46" t="str">
        <f t="shared" si="12"/>
        <v>N/A</v>
      </c>
      <c r="E73" s="38">
        <v>323</v>
      </c>
      <c r="F73" s="46" t="str">
        <f t="shared" si="13"/>
        <v>N/A</v>
      </c>
      <c r="G73" s="38">
        <v>361</v>
      </c>
      <c r="H73" s="46" t="str">
        <f t="shared" si="14"/>
        <v>N/A</v>
      </c>
      <c r="I73" s="12">
        <v>10.24</v>
      </c>
      <c r="J73" s="12">
        <v>11.76</v>
      </c>
      <c r="K73" s="47" t="s">
        <v>739</v>
      </c>
      <c r="L73" s="9" t="str">
        <f t="shared" si="15"/>
        <v>Yes</v>
      </c>
    </row>
    <row r="74" spans="1:12" x14ac:dyDescent="0.2">
      <c r="A74" s="48" t="s">
        <v>1317</v>
      </c>
      <c r="B74" s="37" t="s">
        <v>213</v>
      </c>
      <c r="C74" s="49">
        <v>11933.372014</v>
      </c>
      <c r="D74" s="46" t="str">
        <f t="shared" si="12"/>
        <v>N/A</v>
      </c>
      <c r="E74" s="49">
        <v>7935.9102167000001</v>
      </c>
      <c r="F74" s="46" t="str">
        <f t="shared" si="13"/>
        <v>N/A</v>
      </c>
      <c r="G74" s="49">
        <v>8826.2465374000003</v>
      </c>
      <c r="H74" s="46" t="str">
        <f t="shared" si="14"/>
        <v>N/A</v>
      </c>
      <c r="I74" s="12">
        <v>-33.5</v>
      </c>
      <c r="J74" s="12">
        <v>11.22</v>
      </c>
      <c r="K74" s="47" t="s">
        <v>739</v>
      </c>
      <c r="L74" s="9" t="str">
        <f t="shared" si="15"/>
        <v>Yes</v>
      </c>
    </row>
    <row r="75" spans="1:12" ht="25.5" x14ac:dyDescent="0.2">
      <c r="A75" s="48" t="s">
        <v>1318</v>
      </c>
      <c r="B75" s="37" t="s">
        <v>213</v>
      </c>
      <c r="C75" s="38">
        <v>5.9317406142999998</v>
      </c>
      <c r="D75" s="46" t="str">
        <f t="shared" si="12"/>
        <v>N/A</v>
      </c>
      <c r="E75" s="38">
        <v>5.6718266253999996</v>
      </c>
      <c r="F75" s="46" t="str">
        <f t="shared" si="13"/>
        <v>N/A</v>
      </c>
      <c r="G75" s="38">
        <v>6.3102493075000003</v>
      </c>
      <c r="H75" s="46" t="str">
        <f t="shared" si="14"/>
        <v>N/A</v>
      </c>
      <c r="I75" s="12">
        <v>-4.38</v>
      </c>
      <c r="J75" s="12">
        <v>11.26</v>
      </c>
      <c r="K75" s="47" t="s">
        <v>739</v>
      </c>
      <c r="L75" s="9" t="str">
        <f t="shared" si="15"/>
        <v>Yes</v>
      </c>
    </row>
    <row r="76" spans="1:12" ht="25.5" x14ac:dyDescent="0.2">
      <c r="A76" s="48" t="s">
        <v>548</v>
      </c>
      <c r="B76" s="37" t="s">
        <v>213</v>
      </c>
      <c r="C76" s="49">
        <v>0</v>
      </c>
      <c r="D76" s="46" t="str">
        <f t="shared" si="12"/>
        <v>N/A</v>
      </c>
      <c r="E76" s="49">
        <v>0</v>
      </c>
      <c r="F76" s="46" t="str">
        <f t="shared" si="13"/>
        <v>N/A</v>
      </c>
      <c r="G76" s="49">
        <v>0</v>
      </c>
      <c r="H76" s="46" t="str">
        <f t="shared" si="14"/>
        <v>N/A</v>
      </c>
      <c r="I76" s="12" t="s">
        <v>1747</v>
      </c>
      <c r="J76" s="12" t="s">
        <v>1747</v>
      </c>
      <c r="K76" s="47" t="s">
        <v>739</v>
      </c>
      <c r="L76" s="9" t="str">
        <f t="shared" si="15"/>
        <v>N/A</v>
      </c>
    </row>
    <row r="77" spans="1:12" x14ac:dyDescent="0.2">
      <c r="A77" s="48" t="s">
        <v>549</v>
      </c>
      <c r="B77" s="37" t="s">
        <v>213</v>
      </c>
      <c r="C77" s="38">
        <v>0</v>
      </c>
      <c r="D77" s="46" t="str">
        <f t="shared" si="12"/>
        <v>N/A</v>
      </c>
      <c r="E77" s="38">
        <v>0</v>
      </c>
      <c r="F77" s="46" t="str">
        <f t="shared" si="13"/>
        <v>N/A</v>
      </c>
      <c r="G77" s="38">
        <v>0</v>
      </c>
      <c r="H77" s="46" t="str">
        <f t="shared" si="14"/>
        <v>N/A</v>
      </c>
      <c r="I77" s="12" t="s">
        <v>1747</v>
      </c>
      <c r="J77" s="12" t="s">
        <v>1747</v>
      </c>
      <c r="K77" s="47" t="s">
        <v>739</v>
      </c>
      <c r="L77" s="9" t="str">
        <f t="shared" si="15"/>
        <v>N/A</v>
      </c>
    </row>
    <row r="78" spans="1:12" x14ac:dyDescent="0.2">
      <c r="A78" s="48" t="s">
        <v>1319</v>
      </c>
      <c r="B78" s="37" t="s">
        <v>213</v>
      </c>
      <c r="C78" s="49" t="s">
        <v>1747</v>
      </c>
      <c r="D78" s="46" t="str">
        <f t="shared" si="12"/>
        <v>N/A</v>
      </c>
      <c r="E78" s="49" t="s">
        <v>1747</v>
      </c>
      <c r="F78" s="46" t="str">
        <f t="shared" si="13"/>
        <v>N/A</v>
      </c>
      <c r="G78" s="49" t="s">
        <v>1747</v>
      </c>
      <c r="H78" s="46" t="str">
        <f t="shared" si="14"/>
        <v>N/A</v>
      </c>
      <c r="I78" s="12" t="s">
        <v>1747</v>
      </c>
      <c r="J78" s="12" t="s">
        <v>1747</v>
      </c>
      <c r="K78" s="47" t="s">
        <v>739</v>
      </c>
      <c r="L78" s="9" t="str">
        <f t="shared" si="15"/>
        <v>N/A</v>
      </c>
    </row>
    <row r="79" spans="1:12" ht="25.5" x14ac:dyDescent="0.2">
      <c r="A79" s="48" t="s">
        <v>550</v>
      </c>
      <c r="B79" s="37" t="s">
        <v>213</v>
      </c>
      <c r="C79" s="49">
        <v>0</v>
      </c>
      <c r="D79" s="46" t="str">
        <f t="shared" si="12"/>
        <v>N/A</v>
      </c>
      <c r="E79" s="49">
        <v>0</v>
      </c>
      <c r="F79" s="46" t="str">
        <f t="shared" si="13"/>
        <v>N/A</v>
      </c>
      <c r="G79" s="49">
        <v>0</v>
      </c>
      <c r="H79" s="46" t="str">
        <f t="shared" si="14"/>
        <v>N/A</v>
      </c>
      <c r="I79" s="12" t="s">
        <v>1747</v>
      </c>
      <c r="J79" s="12" t="s">
        <v>1747</v>
      </c>
      <c r="K79" s="47" t="s">
        <v>739</v>
      </c>
      <c r="L79" s="9" t="str">
        <f t="shared" si="15"/>
        <v>N/A</v>
      </c>
    </row>
    <row r="80" spans="1:12" x14ac:dyDescent="0.2">
      <c r="A80" s="48" t="s">
        <v>551</v>
      </c>
      <c r="B80" s="37" t="s">
        <v>213</v>
      </c>
      <c r="C80" s="38">
        <v>0</v>
      </c>
      <c r="D80" s="46" t="str">
        <f t="shared" si="12"/>
        <v>N/A</v>
      </c>
      <c r="E80" s="38">
        <v>0</v>
      </c>
      <c r="F80" s="46" t="str">
        <f t="shared" si="13"/>
        <v>N/A</v>
      </c>
      <c r="G80" s="38">
        <v>0</v>
      </c>
      <c r="H80" s="46" t="str">
        <f t="shared" si="14"/>
        <v>N/A</v>
      </c>
      <c r="I80" s="12" t="s">
        <v>1747</v>
      </c>
      <c r="J80" s="12" t="s">
        <v>1747</v>
      </c>
      <c r="K80" s="47" t="s">
        <v>739</v>
      </c>
      <c r="L80" s="9" t="str">
        <f t="shared" si="15"/>
        <v>N/A</v>
      </c>
    </row>
    <row r="81" spans="1:12" ht="25.5" x14ac:dyDescent="0.2">
      <c r="A81" s="48" t="s">
        <v>1320</v>
      </c>
      <c r="B81" s="37" t="s">
        <v>213</v>
      </c>
      <c r="C81" s="49" t="s">
        <v>1747</v>
      </c>
      <c r="D81" s="46" t="str">
        <f t="shared" si="12"/>
        <v>N/A</v>
      </c>
      <c r="E81" s="49" t="s">
        <v>1747</v>
      </c>
      <c r="F81" s="46" t="str">
        <f t="shared" si="13"/>
        <v>N/A</v>
      </c>
      <c r="G81" s="49" t="s">
        <v>1747</v>
      </c>
      <c r="H81" s="46" t="str">
        <f t="shared" si="14"/>
        <v>N/A</v>
      </c>
      <c r="I81" s="12" t="s">
        <v>1747</v>
      </c>
      <c r="J81" s="12" t="s">
        <v>1747</v>
      </c>
      <c r="K81" s="47" t="s">
        <v>739</v>
      </c>
      <c r="L81" s="9" t="str">
        <f t="shared" si="15"/>
        <v>N/A</v>
      </c>
    </row>
    <row r="82" spans="1:12" ht="25.5" x14ac:dyDescent="0.2">
      <c r="A82" s="48" t="s">
        <v>552</v>
      </c>
      <c r="B82" s="37" t="s">
        <v>213</v>
      </c>
      <c r="C82" s="49">
        <v>0</v>
      </c>
      <c r="D82" s="46" t="str">
        <f t="shared" si="12"/>
        <v>N/A</v>
      </c>
      <c r="E82" s="49">
        <v>0</v>
      </c>
      <c r="F82" s="46" t="str">
        <f t="shared" si="13"/>
        <v>N/A</v>
      </c>
      <c r="G82" s="49">
        <v>0</v>
      </c>
      <c r="H82" s="46" t="str">
        <f t="shared" si="14"/>
        <v>N/A</v>
      </c>
      <c r="I82" s="12" t="s">
        <v>1747</v>
      </c>
      <c r="J82" s="12" t="s">
        <v>1747</v>
      </c>
      <c r="K82" s="47" t="s">
        <v>739</v>
      </c>
      <c r="L82" s="9" t="str">
        <f t="shared" si="15"/>
        <v>N/A</v>
      </c>
    </row>
    <row r="83" spans="1:12" x14ac:dyDescent="0.2">
      <c r="A83" s="48" t="s">
        <v>553</v>
      </c>
      <c r="B83" s="37" t="s">
        <v>213</v>
      </c>
      <c r="C83" s="38">
        <v>0</v>
      </c>
      <c r="D83" s="46" t="str">
        <f t="shared" si="12"/>
        <v>N/A</v>
      </c>
      <c r="E83" s="38">
        <v>0</v>
      </c>
      <c r="F83" s="46" t="str">
        <f t="shared" si="13"/>
        <v>N/A</v>
      </c>
      <c r="G83" s="38">
        <v>0</v>
      </c>
      <c r="H83" s="46" t="str">
        <f t="shared" si="14"/>
        <v>N/A</v>
      </c>
      <c r="I83" s="12" t="s">
        <v>1747</v>
      </c>
      <c r="J83" s="12" t="s">
        <v>1747</v>
      </c>
      <c r="K83" s="47" t="s">
        <v>739</v>
      </c>
      <c r="L83" s="9" t="str">
        <f t="shared" si="15"/>
        <v>N/A</v>
      </c>
    </row>
    <row r="84" spans="1:12" x14ac:dyDescent="0.2">
      <c r="A84" s="48" t="s">
        <v>1321</v>
      </c>
      <c r="B84" s="37" t="s">
        <v>213</v>
      </c>
      <c r="C84" s="49" t="s">
        <v>1747</v>
      </c>
      <c r="D84" s="46" t="str">
        <f t="shared" si="12"/>
        <v>N/A</v>
      </c>
      <c r="E84" s="49" t="s">
        <v>1747</v>
      </c>
      <c r="F84" s="46" t="str">
        <f t="shared" si="13"/>
        <v>N/A</v>
      </c>
      <c r="G84" s="49" t="s">
        <v>1747</v>
      </c>
      <c r="H84" s="46" t="str">
        <f t="shared" si="14"/>
        <v>N/A</v>
      </c>
      <c r="I84" s="12" t="s">
        <v>1747</v>
      </c>
      <c r="J84" s="12" t="s">
        <v>1747</v>
      </c>
      <c r="K84" s="47" t="s">
        <v>739</v>
      </c>
      <c r="L84" s="9" t="str">
        <f t="shared" si="15"/>
        <v>N/A</v>
      </c>
    </row>
    <row r="85" spans="1:12" x14ac:dyDescent="0.2">
      <c r="A85" s="48" t="s">
        <v>554</v>
      </c>
      <c r="B85" s="37" t="s">
        <v>213</v>
      </c>
      <c r="C85" s="49">
        <v>39806</v>
      </c>
      <c r="D85" s="46" t="str">
        <f t="shared" si="12"/>
        <v>N/A</v>
      </c>
      <c r="E85" s="49">
        <v>29259</v>
      </c>
      <c r="F85" s="46" t="str">
        <f t="shared" si="13"/>
        <v>N/A</v>
      </c>
      <c r="G85" s="49">
        <v>12045</v>
      </c>
      <c r="H85" s="46" t="str">
        <f t="shared" si="14"/>
        <v>N/A</v>
      </c>
      <c r="I85" s="12">
        <v>-26.5</v>
      </c>
      <c r="J85" s="12">
        <v>-58.8</v>
      </c>
      <c r="K85" s="47" t="s">
        <v>739</v>
      </c>
      <c r="L85" s="9" t="str">
        <f t="shared" si="15"/>
        <v>No</v>
      </c>
    </row>
    <row r="86" spans="1:12" x14ac:dyDescent="0.2">
      <c r="A86" s="48" t="s">
        <v>555</v>
      </c>
      <c r="B86" s="37" t="s">
        <v>213</v>
      </c>
      <c r="C86" s="38">
        <v>27</v>
      </c>
      <c r="D86" s="46" t="str">
        <f t="shared" si="12"/>
        <v>N/A</v>
      </c>
      <c r="E86" s="38">
        <v>21</v>
      </c>
      <c r="F86" s="46" t="str">
        <f t="shared" si="13"/>
        <v>N/A</v>
      </c>
      <c r="G86" s="38">
        <v>21</v>
      </c>
      <c r="H86" s="46" t="str">
        <f t="shared" si="14"/>
        <v>N/A</v>
      </c>
      <c r="I86" s="12">
        <v>-22.2</v>
      </c>
      <c r="J86" s="12">
        <v>0</v>
      </c>
      <c r="K86" s="47" t="s">
        <v>739</v>
      </c>
      <c r="L86" s="9" t="str">
        <f t="shared" si="15"/>
        <v>Yes</v>
      </c>
    </row>
    <row r="87" spans="1:12" x14ac:dyDescent="0.2">
      <c r="A87" s="48" t="s">
        <v>1322</v>
      </c>
      <c r="B87" s="37" t="s">
        <v>213</v>
      </c>
      <c r="C87" s="49">
        <v>1474.2962963</v>
      </c>
      <c r="D87" s="46" t="str">
        <f t="shared" si="12"/>
        <v>N/A</v>
      </c>
      <c r="E87" s="49">
        <v>1393.2857143000001</v>
      </c>
      <c r="F87" s="46" t="str">
        <f t="shared" si="13"/>
        <v>N/A</v>
      </c>
      <c r="G87" s="49">
        <v>573.57142856999997</v>
      </c>
      <c r="H87" s="46" t="str">
        <f t="shared" si="14"/>
        <v>N/A</v>
      </c>
      <c r="I87" s="12">
        <v>-5.49</v>
      </c>
      <c r="J87" s="12">
        <v>-58.8</v>
      </c>
      <c r="K87" s="47" t="s">
        <v>739</v>
      </c>
      <c r="L87" s="9" t="str">
        <f t="shared" si="15"/>
        <v>No</v>
      </c>
    </row>
    <row r="88" spans="1:12" ht="25.5" x14ac:dyDescent="0.2">
      <c r="A88" s="48" t="s">
        <v>556</v>
      </c>
      <c r="B88" s="37" t="s">
        <v>213</v>
      </c>
      <c r="C88" s="49">
        <v>390959</v>
      </c>
      <c r="D88" s="46" t="str">
        <f t="shared" si="12"/>
        <v>N/A</v>
      </c>
      <c r="E88" s="49">
        <v>379861</v>
      </c>
      <c r="F88" s="46" t="str">
        <f t="shared" si="13"/>
        <v>N/A</v>
      </c>
      <c r="G88" s="49">
        <v>444031</v>
      </c>
      <c r="H88" s="46" t="str">
        <f t="shared" si="14"/>
        <v>N/A</v>
      </c>
      <c r="I88" s="12">
        <v>-2.84</v>
      </c>
      <c r="J88" s="12">
        <v>16.89</v>
      </c>
      <c r="K88" s="47" t="s">
        <v>739</v>
      </c>
      <c r="L88" s="9" t="str">
        <f t="shared" si="15"/>
        <v>Yes</v>
      </c>
    </row>
    <row r="89" spans="1:12" x14ac:dyDescent="0.2">
      <c r="A89" s="48" t="s">
        <v>557</v>
      </c>
      <c r="B89" s="37" t="s">
        <v>213</v>
      </c>
      <c r="C89" s="38">
        <v>1031</v>
      </c>
      <c r="D89" s="46" t="str">
        <f t="shared" si="12"/>
        <v>N/A</v>
      </c>
      <c r="E89" s="38">
        <v>1212</v>
      </c>
      <c r="F89" s="46" t="str">
        <f t="shared" si="13"/>
        <v>N/A</v>
      </c>
      <c r="G89" s="38">
        <v>1258</v>
      </c>
      <c r="H89" s="46" t="str">
        <f t="shared" si="14"/>
        <v>N/A</v>
      </c>
      <c r="I89" s="12">
        <v>17.559999999999999</v>
      </c>
      <c r="J89" s="12">
        <v>3.7949999999999999</v>
      </c>
      <c r="K89" s="47" t="s">
        <v>739</v>
      </c>
      <c r="L89" s="9" t="str">
        <f t="shared" si="15"/>
        <v>Yes</v>
      </c>
    </row>
    <row r="90" spans="1:12" x14ac:dyDescent="0.2">
      <c r="A90" s="48" t="s">
        <v>1323</v>
      </c>
      <c r="B90" s="37" t="s">
        <v>213</v>
      </c>
      <c r="C90" s="49">
        <v>379.20368574000003</v>
      </c>
      <c r="D90" s="46" t="str">
        <f t="shared" si="12"/>
        <v>N/A</v>
      </c>
      <c r="E90" s="49">
        <v>313.41666666999998</v>
      </c>
      <c r="F90" s="46" t="str">
        <f t="shared" si="13"/>
        <v>N/A</v>
      </c>
      <c r="G90" s="49">
        <v>352.96581875999999</v>
      </c>
      <c r="H90" s="46" t="str">
        <f t="shared" si="14"/>
        <v>N/A</v>
      </c>
      <c r="I90" s="12">
        <v>-17.3</v>
      </c>
      <c r="J90" s="12">
        <v>12.62</v>
      </c>
      <c r="K90" s="47" t="s">
        <v>739</v>
      </c>
      <c r="L90" s="9" t="str">
        <f t="shared" si="15"/>
        <v>Yes</v>
      </c>
    </row>
    <row r="91" spans="1:12" x14ac:dyDescent="0.2">
      <c r="A91" s="48" t="s">
        <v>558</v>
      </c>
      <c r="B91" s="37" t="s">
        <v>213</v>
      </c>
      <c r="C91" s="49">
        <v>32078</v>
      </c>
      <c r="D91" s="46" t="str">
        <f t="shared" si="12"/>
        <v>N/A</v>
      </c>
      <c r="E91" s="49">
        <v>2310</v>
      </c>
      <c r="F91" s="46" t="str">
        <f t="shared" si="13"/>
        <v>N/A</v>
      </c>
      <c r="G91" s="49">
        <v>52817</v>
      </c>
      <c r="H91" s="46" t="str">
        <f t="shared" si="14"/>
        <v>N/A</v>
      </c>
      <c r="I91" s="12">
        <v>-92.8</v>
      </c>
      <c r="J91" s="12">
        <v>2186</v>
      </c>
      <c r="K91" s="47" t="s">
        <v>739</v>
      </c>
      <c r="L91" s="9" t="str">
        <f t="shared" si="15"/>
        <v>No</v>
      </c>
    </row>
    <row r="92" spans="1:12" x14ac:dyDescent="0.2">
      <c r="A92" s="48" t="s">
        <v>559</v>
      </c>
      <c r="B92" s="37" t="s">
        <v>213</v>
      </c>
      <c r="C92" s="38">
        <v>114</v>
      </c>
      <c r="D92" s="46" t="str">
        <f t="shared" si="12"/>
        <v>N/A</v>
      </c>
      <c r="E92" s="38">
        <v>11</v>
      </c>
      <c r="F92" s="46" t="str">
        <f t="shared" si="13"/>
        <v>N/A</v>
      </c>
      <c r="G92" s="38">
        <v>112</v>
      </c>
      <c r="H92" s="46" t="str">
        <f t="shared" si="14"/>
        <v>N/A</v>
      </c>
      <c r="I92" s="12">
        <v>-94.7</v>
      </c>
      <c r="J92" s="12">
        <v>1767</v>
      </c>
      <c r="K92" s="47" t="s">
        <v>739</v>
      </c>
      <c r="L92" s="9" t="str">
        <f t="shared" si="15"/>
        <v>No</v>
      </c>
    </row>
    <row r="93" spans="1:12" x14ac:dyDescent="0.2">
      <c r="A93" s="48" t="s">
        <v>1324</v>
      </c>
      <c r="B93" s="37" t="s">
        <v>213</v>
      </c>
      <c r="C93" s="49">
        <v>281.38596490999998</v>
      </c>
      <c r="D93" s="46" t="str">
        <f t="shared" si="12"/>
        <v>N/A</v>
      </c>
      <c r="E93" s="49">
        <v>385</v>
      </c>
      <c r="F93" s="46" t="str">
        <f t="shared" si="13"/>
        <v>N/A</v>
      </c>
      <c r="G93" s="49">
        <v>471.58035713999999</v>
      </c>
      <c r="H93" s="46" t="str">
        <f t="shared" si="14"/>
        <v>N/A</v>
      </c>
      <c r="I93" s="12">
        <v>36.82</v>
      </c>
      <c r="J93" s="12">
        <v>22.49</v>
      </c>
      <c r="K93" s="47" t="s">
        <v>739</v>
      </c>
      <c r="L93" s="9" t="str">
        <f t="shared" si="15"/>
        <v>Yes</v>
      </c>
    </row>
    <row r="94" spans="1:12" ht="25.5" x14ac:dyDescent="0.2">
      <c r="A94" s="48" t="s">
        <v>560</v>
      </c>
      <c r="B94" s="37" t="s">
        <v>213</v>
      </c>
      <c r="C94" s="49">
        <v>50</v>
      </c>
      <c r="D94" s="46" t="str">
        <f t="shared" si="12"/>
        <v>N/A</v>
      </c>
      <c r="E94" s="49">
        <v>515</v>
      </c>
      <c r="F94" s="46" t="str">
        <f t="shared" si="13"/>
        <v>N/A</v>
      </c>
      <c r="G94" s="49">
        <v>226</v>
      </c>
      <c r="H94" s="46" t="str">
        <f t="shared" si="14"/>
        <v>N/A</v>
      </c>
      <c r="I94" s="12">
        <v>930</v>
      </c>
      <c r="J94" s="12">
        <v>-56.1</v>
      </c>
      <c r="K94" s="47" t="s">
        <v>739</v>
      </c>
      <c r="L94" s="9" t="str">
        <f t="shared" si="15"/>
        <v>No</v>
      </c>
    </row>
    <row r="95" spans="1:12" x14ac:dyDescent="0.2">
      <c r="A95" s="48" t="s">
        <v>561</v>
      </c>
      <c r="B95" s="37" t="s">
        <v>213</v>
      </c>
      <c r="C95" s="38">
        <v>11</v>
      </c>
      <c r="D95" s="46" t="str">
        <f t="shared" si="12"/>
        <v>N/A</v>
      </c>
      <c r="E95" s="38">
        <v>11</v>
      </c>
      <c r="F95" s="46" t="str">
        <f t="shared" si="13"/>
        <v>N/A</v>
      </c>
      <c r="G95" s="38">
        <v>11</v>
      </c>
      <c r="H95" s="46" t="str">
        <f t="shared" si="14"/>
        <v>N/A</v>
      </c>
      <c r="I95" s="12">
        <v>150</v>
      </c>
      <c r="J95" s="12">
        <v>-40</v>
      </c>
      <c r="K95" s="47" t="s">
        <v>739</v>
      </c>
      <c r="L95" s="9" t="str">
        <f t="shared" si="15"/>
        <v>No</v>
      </c>
    </row>
    <row r="96" spans="1:12" ht="25.5" x14ac:dyDescent="0.2">
      <c r="A96" s="48" t="s">
        <v>1325</v>
      </c>
      <c r="B96" s="37" t="s">
        <v>213</v>
      </c>
      <c r="C96" s="49">
        <v>25</v>
      </c>
      <c r="D96" s="46" t="str">
        <f t="shared" si="12"/>
        <v>N/A</v>
      </c>
      <c r="E96" s="49">
        <v>103</v>
      </c>
      <c r="F96" s="46" t="str">
        <f t="shared" si="13"/>
        <v>N/A</v>
      </c>
      <c r="G96" s="49">
        <v>75.333333332999999</v>
      </c>
      <c r="H96" s="46" t="str">
        <f t="shared" si="14"/>
        <v>N/A</v>
      </c>
      <c r="I96" s="12">
        <v>312</v>
      </c>
      <c r="J96" s="12">
        <v>-26.9</v>
      </c>
      <c r="K96" s="47" t="s">
        <v>739</v>
      </c>
      <c r="L96" s="9" t="str">
        <f t="shared" si="15"/>
        <v>Yes</v>
      </c>
    </row>
    <row r="97" spans="1:12" ht="25.5" x14ac:dyDescent="0.2">
      <c r="A97" s="48" t="s">
        <v>562</v>
      </c>
      <c r="B97" s="37" t="s">
        <v>213</v>
      </c>
      <c r="C97" s="49">
        <v>310695</v>
      </c>
      <c r="D97" s="46" t="str">
        <f t="shared" si="12"/>
        <v>N/A</v>
      </c>
      <c r="E97" s="49">
        <v>722147</v>
      </c>
      <c r="F97" s="46" t="str">
        <f t="shared" si="13"/>
        <v>N/A</v>
      </c>
      <c r="G97" s="49">
        <v>546066</v>
      </c>
      <c r="H97" s="46" t="str">
        <f t="shared" si="14"/>
        <v>N/A</v>
      </c>
      <c r="I97" s="12">
        <v>132.4</v>
      </c>
      <c r="J97" s="12">
        <v>-24.4</v>
      </c>
      <c r="K97" s="47" t="s">
        <v>739</v>
      </c>
      <c r="L97" s="9" t="str">
        <f t="shared" si="15"/>
        <v>Yes</v>
      </c>
    </row>
    <row r="98" spans="1:12" x14ac:dyDescent="0.2">
      <c r="A98" s="48" t="s">
        <v>563</v>
      </c>
      <c r="B98" s="37" t="s">
        <v>213</v>
      </c>
      <c r="C98" s="38">
        <v>430</v>
      </c>
      <c r="D98" s="46" t="str">
        <f t="shared" si="12"/>
        <v>N/A</v>
      </c>
      <c r="E98" s="38">
        <v>854</v>
      </c>
      <c r="F98" s="46" t="str">
        <f t="shared" si="13"/>
        <v>N/A</v>
      </c>
      <c r="G98" s="38">
        <v>685</v>
      </c>
      <c r="H98" s="46" t="str">
        <f t="shared" si="14"/>
        <v>N/A</v>
      </c>
      <c r="I98" s="12">
        <v>98.6</v>
      </c>
      <c r="J98" s="12">
        <v>-19.8</v>
      </c>
      <c r="K98" s="47" t="s">
        <v>739</v>
      </c>
      <c r="L98" s="9" t="str">
        <f t="shared" si="15"/>
        <v>Yes</v>
      </c>
    </row>
    <row r="99" spans="1:12" x14ac:dyDescent="0.2">
      <c r="A99" s="48" t="s">
        <v>1326</v>
      </c>
      <c r="B99" s="37" t="s">
        <v>213</v>
      </c>
      <c r="C99" s="49">
        <v>722.54651163000005</v>
      </c>
      <c r="D99" s="46" t="str">
        <f t="shared" si="12"/>
        <v>N/A</v>
      </c>
      <c r="E99" s="49">
        <v>845.60538641999995</v>
      </c>
      <c r="F99" s="46" t="str">
        <f t="shared" si="13"/>
        <v>N/A</v>
      </c>
      <c r="G99" s="49">
        <v>797.17664233999994</v>
      </c>
      <c r="H99" s="46" t="str">
        <f t="shared" si="14"/>
        <v>N/A</v>
      </c>
      <c r="I99" s="12">
        <v>17.03</v>
      </c>
      <c r="J99" s="12">
        <v>-5.73</v>
      </c>
      <c r="K99" s="47" t="s">
        <v>739</v>
      </c>
      <c r="L99" s="9" t="str">
        <f t="shared" si="15"/>
        <v>Yes</v>
      </c>
    </row>
    <row r="100" spans="1:12" x14ac:dyDescent="0.2">
      <c r="A100" s="48" t="s">
        <v>564</v>
      </c>
      <c r="B100" s="37" t="s">
        <v>213</v>
      </c>
      <c r="C100" s="49">
        <v>134737</v>
      </c>
      <c r="D100" s="46" t="str">
        <f t="shared" si="12"/>
        <v>N/A</v>
      </c>
      <c r="E100" s="49">
        <v>171882</v>
      </c>
      <c r="F100" s="46" t="str">
        <f t="shared" si="13"/>
        <v>N/A</v>
      </c>
      <c r="G100" s="49">
        <v>130907</v>
      </c>
      <c r="H100" s="46" t="str">
        <f t="shared" si="14"/>
        <v>N/A</v>
      </c>
      <c r="I100" s="12">
        <v>27.57</v>
      </c>
      <c r="J100" s="12">
        <v>-23.8</v>
      </c>
      <c r="K100" s="47" t="s">
        <v>739</v>
      </c>
      <c r="L100" s="9" t="str">
        <f t="shared" si="15"/>
        <v>Yes</v>
      </c>
    </row>
    <row r="101" spans="1:12" x14ac:dyDescent="0.2">
      <c r="A101" s="48" t="s">
        <v>565</v>
      </c>
      <c r="B101" s="37" t="s">
        <v>213</v>
      </c>
      <c r="C101" s="38">
        <v>388</v>
      </c>
      <c r="D101" s="46" t="str">
        <f t="shared" si="12"/>
        <v>N/A</v>
      </c>
      <c r="E101" s="38">
        <v>465</v>
      </c>
      <c r="F101" s="46" t="str">
        <f t="shared" si="13"/>
        <v>N/A</v>
      </c>
      <c r="G101" s="38">
        <v>354</v>
      </c>
      <c r="H101" s="46" t="str">
        <f t="shared" si="14"/>
        <v>N/A</v>
      </c>
      <c r="I101" s="12">
        <v>19.850000000000001</v>
      </c>
      <c r="J101" s="12">
        <v>-23.9</v>
      </c>
      <c r="K101" s="47" t="s">
        <v>739</v>
      </c>
      <c r="L101" s="9" t="str">
        <f t="shared" si="15"/>
        <v>Yes</v>
      </c>
    </row>
    <row r="102" spans="1:12" x14ac:dyDescent="0.2">
      <c r="A102" s="48" t="s">
        <v>1327</v>
      </c>
      <c r="B102" s="37" t="s">
        <v>213</v>
      </c>
      <c r="C102" s="49">
        <v>347.26030928</v>
      </c>
      <c r="D102" s="46" t="str">
        <f t="shared" si="12"/>
        <v>N/A</v>
      </c>
      <c r="E102" s="49">
        <v>369.63870967999998</v>
      </c>
      <c r="F102" s="46" t="str">
        <f t="shared" si="13"/>
        <v>N/A</v>
      </c>
      <c r="G102" s="49">
        <v>369.79378530999998</v>
      </c>
      <c r="H102" s="46" t="str">
        <f t="shared" si="14"/>
        <v>N/A</v>
      </c>
      <c r="I102" s="12">
        <v>6.444</v>
      </c>
      <c r="J102" s="12">
        <v>4.2000000000000003E-2</v>
      </c>
      <c r="K102" s="47" t="s">
        <v>739</v>
      </c>
      <c r="L102" s="9" t="str">
        <f t="shared" si="15"/>
        <v>Yes</v>
      </c>
    </row>
    <row r="103" spans="1:12" ht="25.5" x14ac:dyDescent="0.2">
      <c r="A103" s="48" t="s">
        <v>566</v>
      </c>
      <c r="B103" s="37" t="s">
        <v>213</v>
      </c>
      <c r="C103" s="49">
        <v>6087</v>
      </c>
      <c r="D103" s="46" t="str">
        <f t="shared" si="12"/>
        <v>N/A</v>
      </c>
      <c r="E103" s="49">
        <v>0</v>
      </c>
      <c r="F103" s="46" t="str">
        <f t="shared" si="13"/>
        <v>N/A</v>
      </c>
      <c r="G103" s="49">
        <v>78</v>
      </c>
      <c r="H103" s="46" t="str">
        <f t="shared" si="14"/>
        <v>N/A</v>
      </c>
      <c r="I103" s="12">
        <v>-100</v>
      </c>
      <c r="J103" s="12" t="s">
        <v>1747</v>
      </c>
      <c r="K103" s="47" t="s">
        <v>739</v>
      </c>
      <c r="L103" s="9" t="str">
        <f t="shared" si="15"/>
        <v>N/A</v>
      </c>
    </row>
    <row r="104" spans="1:12" x14ac:dyDescent="0.2">
      <c r="A104" s="48" t="s">
        <v>567</v>
      </c>
      <c r="B104" s="37" t="s">
        <v>213</v>
      </c>
      <c r="C104" s="38">
        <v>11</v>
      </c>
      <c r="D104" s="46" t="str">
        <f t="shared" si="12"/>
        <v>N/A</v>
      </c>
      <c r="E104" s="38">
        <v>0</v>
      </c>
      <c r="F104" s="46" t="str">
        <f t="shared" si="13"/>
        <v>N/A</v>
      </c>
      <c r="G104" s="38">
        <v>11</v>
      </c>
      <c r="H104" s="46" t="str">
        <f t="shared" si="14"/>
        <v>N/A</v>
      </c>
      <c r="I104" s="12">
        <v>-100</v>
      </c>
      <c r="J104" s="12" t="s">
        <v>1747</v>
      </c>
      <c r="K104" s="47" t="s">
        <v>739</v>
      </c>
      <c r="L104" s="9" t="str">
        <f t="shared" si="15"/>
        <v>N/A</v>
      </c>
    </row>
    <row r="105" spans="1:12" ht="25.5" x14ac:dyDescent="0.2">
      <c r="A105" s="48" t="s">
        <v>1328</v>
      </c>
      <c r="B105" s="37" t="s">
        <v>213</v>
      </c>
      <c r="C105" s="49">
        <v>2029</v>
      </c>
      <c r="D105" s="46" t="str">
        <f t="shared" si="12"/>
        <v>N/A</v>
      </c>
      <c r="E105" s="49" t="s">
        <v>1747</v>
      </c>
      <c r="F105" s="46" t="str">
        <f t="shared" si="13"/>
        <v>N/A</v>
      </c>
      <c r="G105" s="49">
        <v>78</v>
      </c>
      <c r="H105" s="46" t="str">
        <f t="shared" si="14"/>
        <v>N/A</v>
      </c>
      <c r="I105" s="12" t="s">
        <v>1747</v>
      </c>
      <c r="J105" s="12" t="s">
        <v>1747</v>
      </c>
      <c r="K105" s="47" t="s">
        <v>739</v>
      </c>
      <c r="L105" s="9" t="str">
        <f t="shared" si="15"/>
        <v>N/A</v>
      </c>
    </row>
    <row r="106" spans="1:12" ht="25.5" x14ac:dyDescent="0.2">
      <c r="A106" s="48" t="s">
        <v>568</v>
      </c>
      <c r="B106" s="37" t="s">
        <v>213</v>
      </c>
      <c r="C106" s="49">
        <v>87229</v>
      </c>
      <c r="D106" s="46" t="str">
        <f t="shared" si="12"/>
        <v>N/A</v>
      </c>
      <c r="E106" s="49">
        <v>77474</v>
      </c>
      <c r="F106" s="46" t="str">
        <f t="shared" si="13"/>
        <v>N/A</v>
      </c>
      <c r="G106" s="49">
        <v>73187</v>
      </c>
      <c r="H106" s="46" t="str">
        <f t="shared" si="14"/>
        <v>N/A</v>
      </c>
      <c r="I106" s="12">
        <v>-11.2</v>
      </c>
      <c r="J106" s="12">
        <v>-5.53</v>
      </c>
      <c r="K106" s="47" t="s">
        <v>739</v>
      </c>
      <c r="L106" s="9" t="str">
        <f t="shared" si="15"/>
        <v>Yes</v>
      </c>
    </row>
    <row r="107" spans="1:12" x14ac:dyDescent="0.2">
      <c r="A107" s="48" t="s">
        <v>569</v>
      </c>
      <c r="B107" s="37" t="s">
        <v>213</v>
      </c>
      <c r="C107" s="38">
        <v>630</v>
      </c>
      <c r="D107" s="46" t="str">
        <f t="shared" si="12"/>
        <v>N/A</v>
      </c>
      <c r="E107" s="38">
        <v>712</v>
      </c>
      <c r="F107" s="46" t="str">
        <f t="shared" si="13"/>
        <v>N/A</v>
      </c>
      <c r="G107" s="38">
        <v>725</v>
      </c>
      <c r="H107" s="46" t="str">
        <f t="shared" si="14"/>
        <v>N/A</v>
      </c>
      <c r="I107" s="12">
        <v>13.02</v>
      </c>
      <c r="J107" s="12">
        <v>1.8260000000000001</v>
      </c>
      <c r="K107" s="47" t="s">
        <v>739</v>
      </c>
      <c r="L107" s="9" t="str">
        <f t="shared" si="15"/>
        <v>Yes</v>
      </c>
    </row>
    <row r="108" spans="1:12" x14ac:dyDescent="0.2">
      <c r="A108" s="48" t="s">
        <v>1329</v>
      </c>
      <c r="B108" s="37" t="s">
        <v>213</v>
      </c>
      <c r="C108" s="49">
        <v>138.45873015999999</v>
      </c>
      <c r="D108" s="46" t="str">
        <f t="shared" si="12"/>
        <v>N/A</v>
      </c>
      <c r="E108" s="49">
        <v>108.81179775</v>
      </c>
      <c r="F108" s="46" t="str">
        <f t="shared" si="13"/>
        <v>N/A</v>
      </c>
      <c r="G108" s="49">
        <v>100.94758621</v>
      </c>
      <c r="H108" s="46" t="str">
        <f t="shared" si="14"/>
        <v>N/A</v>
      </c>
      <c r="I108" s="12">
        <v>-21.4</v>
      </c>
      <c r="J108" s="12">
        <v>-7.23</v>
      </c>
      <c r="K108" s="47" t="s">
        <v>739</v>
      </c>
      <c r="L108" s="9" t="str">
        <f t="shared" si="15"/>
        <v>Yes</v>
      </c>
    </row>
    <row r="109" spans="1:12" x14ac:dyDescent="0.2">
      <c r="A109" s="48" t="s">
        <v>570</v>
      </c>
      <c r="B109" s="37" t="s">
        <v>213</v>
      </c>
      <c r="C109" s="49">
        <v>335677</v>
      </c>
      <c r="D109" s="46" t="str">
        <f t="shared" si="12"/>
        <v>N/A</v>
      </c>
      <c r="E109" s="49">
        <v>221161</v>
      </c>
      <c r="F109" s="46" t="str">
        <f t="shared" si="13"/>
        <v>N/A</v>
      </c>
      <c r="G109" s="49">
        <v>250594</v>
      </c>
      <c r="H109" s="46" t="str">
        <f t="shared" si="14"/>
        <v>N/A</v>
      </c>
      <c r="I109" s="12">
        <v>-34.1</v>
      </c>
      <c r="J109" s="12">
        <v>13.31</v>
      </c>
      <c r="K109" s="47" t="s">
        <v>739</v>
      </c>
      <c r="L109" s="9" t="str">
        <f t="shared" si="15"/>
        <v>Yes</v>
      </c>
    </row>
    <row r="110" spans="1:12" x14ac:dyDescent="0.2">
      <c r="A110" s="48" t="s">
        <v>571</v>
      </c>
      <c r="B110" s="37" t="s">
        <v>213</v>
      </c>
      <c r="C110" s="38">
        <v>262</v>
      </c>
      <c r="D110" s="46" t="str">
        <f t="shared" si="12"/>
        <v>N/A</v>
      </c>
      <c r="E110" s="38">
        <v>188</v>
      </c>
      <c r="F110" s="46" t="str">
        <f t="shared" si="13"/>
        <v>N/A</v>
      </c>
      <c r="G110" s="38">
        <v>47</v>
      </c>
      <c r="H110" s="46" t="str">
        <f t="shared" si="14"/>
        <v>N/A</v>
      </c>
      <c r="I110" s="12">
        <v>-28.2</v>
      </c>
      <c r="J110" s="12">
        <v>-75</v>
      </c>
      <c r="K110" s="47" t="s">
        <v>739</v>
      </c>
      <c r="L110" s="9" t="str">
        <f t="shared" si="15"/>
        <v>No</v>
      </c>
    </row>
    <row r="111" spans="1:12" x14ac:dyDescent="0.2">
      <c r="A111" s="48" t="s">
        <v>1330</v>
      </c>
      <c r="B111" s="37" t="s">
        <v>213</v>
      </c>
      <c r="C111" s="49">
        <v>1281.2099237</v>
      </c>
      <c r="D111" s="46" t="str">
        <f t="shared" si="12"/>
        <v>N/A</v>
      </c>
      <c r="E111" s="49">
        <v>1176.3882979</v>
      </c>
      <c r="F111" s="46" t="str">
        <f t="shared" si="13"/>
        <v>N/A</v>
      </c>
      <c r="G111" s="49">
        <v>5331.7872340000004</v>
      </c>
      <c r="H111" s="46" t="str">
        <f t="shared" si="14"/>
        <v>N/A</v>
      </c>
      <c r="I111" s="12">
        <v>-8.18</v>
      </c>
      <c r="J111" s="12">
        <v>353.2</v>
      </c>
      <c r="K111" s="47" t="s">
        <v>739</v>
      </c>
      <c r="L111" s="9" t="str">
        <f t="shared" si="15"/>
        <v>No</v>
      </c>
    </row>
    <row r="112" spans="1:12" ht="25.5" x14ac:dyDescent="0.2">
      <c r="A112" s="48" t="s">
        <v>572</v>
      </c>
      <c r="B112" s="37" t="s">
        <v>213</v>
      </c>
      <c r="C112" s="49">
        <v>325780</v>
      </c>
      <c r="D112" s="46" t="str">
        <f t="shared" si="12"/>
        <v>N/A</v>
      </c>
      <c r="E112" s="49">
        <v>35634</v>
      </c>
      <c r="F112" s="46" t="str">
        <f t="shared" si="13"/>
        <v>N/A</v>
      </c>
      <c r="G112" s="49">
        <v>263850</v>
      </c>
      <c r="H112" s="46" t="str">
        <f t="shared" si="14"/>
        <v>N/A</v>
      </c>
      <c r="I112" s="12">
        <v>-89.1</v>
      </c>
      <c r="J112" s="12">
        <v>640.4</v>
      </c>
      <c r="K112" s="47" t="s">
        <v>739</v>
      </c>
      <c r="L112" s="9" t="str">
        <f t="shared" si="15"/>
        <v>No</v>
      </c>
    </row>
    <row r="113" spans="1:12" x14ac:dyDescent="0.2">
      <c r="A113" s="48" t="s">
        <v>573</v>
      </c>
      <c r="B113" s="37" t="s">
        <v>213</v>
      </c>
      <c r="C113" s="38">
        <v>395</v>
      </c>
      <c r="D113" s="46" t="str">
        <f t="shared" si="12"/>
        <v>N/A</v>
      </c>
      <c r="E113" s="38">
        <v>57</v>
      </c>
      <c r="F113" s="46" t="str">
        <f t="shared" si="13"/>
        <v>N/A</v>
      </c>
      <c r="G113" s="38">
        <v>278</v>
      </c>
      <c r="H113" s="46" t="str">
        <f t="shared" si="14"/>
        <v>N/A</v>
      </c>
      <c r="I113" s="12">
        <v>-85.6</v>
      </c>
      <c r="J113" s="12">
        <v>387.7</v>
      </c>
      <c r="K113" s="47" t="s">
        <v>739</v>
      </c>
      <c r="L113" s="9" t="str">
        <f t="shared" si="15"/>
        <v>No</v>
      </c>
    </row>
    <row r="114" spans="1:12" ht="25.5" x14ac:dyDescent="0.2">
      <c r="A114" s="48" t="s">
        <v>1331</v>
      </c>
      <c r="B114" s="37" t="s">
        <v>213</v>
      </c>
      <c r="C114" s="49">
        <v>824.75949366999998</v>
      </c>
      <c r="D114" s="46" t="str">
        <f t="shared" si="12"/>
        <v>N/A</v>
      </c>
      <c r="E114" s="49">
        <v>625.15789473999996</v>
      </c>
      <c r="F114" s="46" t="str">
        <f t="shared" si="13"/>
        <v>N/A</v>
      </c>
      <c r="G114" s="49">
        <v>949.10071942000002</v>
      </c>
      <c r="H114" s="46" t="str">
        <f t="shared" si="14"/>
        <v>N/A</v>
      </c>
      <c r="I114" s="12">
        <v>-24.2</v>
      </c>
      <c r="J114" s="12">
        <v>51.82</v>
      </c>
      <c r="K114" s="47" t="s">
        <v>739</v>
      </c>
      <c r="L114" s="9" t="str">
        <f t="shared" si="15"/>
        <v>No</v>
      </c>
    </row>
    <row r="115" spans="1:12" ht="25.5" x14ac:dyDescent="0.2">
      <c r="A115" s="48" t="s">
        <v>574</v>
      </c>
      <c r="B115" s="37" t="s">
        <v>213</v>
      </c>
      <c r="C115" s="49">
        <v>86078</v>
      </c>
      <c r="D115" s="46" t="str">
        <f t="shared" si="12"/>
        <v>N/A</v>
      </c>
      <c r="E115" s="49">
        <v>83503</v>
      </c>
      <c r="F115" s="46" t="str">
        <f t="shared" si="13"/>
        <v>N/A</v>
      </c>
      <c r="G115" s="49">
        <v>103392</v>
      </c>
      <c r="H115" s="46" t="str">
        <f t="shared" si="14"/>
        <v>N/A</v>
      </c>
      <c r="I115" s="12">
        <v>-2.99</v>
      </c>
      <c r="J115" s="12">
        <v>23.82</v>
      </c>
      <c r="K115" s="47" t="s">
        <v>739</v>
      </c>
      <c r="L115" s="9" t="str">
        <f t="shared" si="15"/>
        <v>Yes</v>
      </c>
    </row>
    <row r="116" spans="1:12" x14ac:dyDescent="0.2">
      <c r="A116" s="3" t="s">
        <v>575</v>
      </c>
      <c r="B116" s="37" t="s">
        <v>213</v>
      </c>
      <c r="C116" s="38">
        <v>129</v>
      </c>
      <c r="D116" s="46" t="str">
        <f t="shared" si="12"/>
        <v>N/A</v>
      </c>
      <c r="E116" s="38">
        <v>146</v>
      </c>
      <c r="F116" s="46" t="str">
        <f t="shared" si="13"/>
        <v>N/A</v>
      </c>
      <c r="G116" s="38">
        <v>182</v>
      </c>
      <c r="H116" s="46" t="str">
        <f t="shared" si="14"/>
        <v>N/A</v>
      </c>
      <c r="I116" s="12">
        <v>13.18</v>
      </c>
      <c r="J116" s="12">
        <v>24.66</v>
      </c>
      <c r="K116" s="47" t="s">
        <v>739</v>
      </c>
      <c r="L116" s="9" t="str">
        <f t="shared" si="15"/>
        <v>Yes</v>
      </c>
    </row>
    <row r="117" spans="1:12" ht="25.5" x14ac:dyDescent="0.2">
      <c r="A117" s="3" t="s">
        <v>1332</v>
      </c>
      <c r="B117" s="37" t="s">
        <v>213</v>
      </c>
      <c r="C117" s="49">
        <v>667.27131783000004</v>
      </c>
      <c r="D117" s="46" t="str">
        <f t="shared" si="12"/>
        <v>N/A</v>
      </c>
      <c r="E117" s="49">
        <v>571.93835616000001</v>
      </c>
      <c r="F117" s="46" t="str">
        <f t="shared" si="13"/>
        <v>N/A</v>
      </c>
      <c r="G117" s="49">
        <v>568.08791209000003</v>
      </c>
      <c r="H117" s="46" t="str">
        <f t="shared" si="14"/>
        <v>N/A</v>
      </c>
      <c r="I117" s="12">
        <v>-14.3</v>
      </c>
      <c r="J117" s="12">
        <v>-0.67300000000000004</v>
      </c>
      <c r="K117" s="47" t="s">
        <v>739</v>
      </c>
      <c r="L117" s="9" t="str">
        <f t="shared" si="15"/>
        <v>Yes</v>
      </c>
    </row>
    <row r="118" spans="1:12" ht="25.5" x14ac:dyDescent="0.2">
      <c r="A118" s="4" t="s">
        <v>576</v>
      </c>
      <c r="B118" s="37" t="s">
        <v>213</v>
      </c>
      <c r="C118" s="49">
        <v>0</v>
      </c>
      <c r="D118" s="46" t="str">
        <f t="shared" si="12"/>
        <v>N/A</v>
      </c>
      <c r="E118" s="49">
        <v>0</v>
      </c>
      <c r="F118" s="46" t="str">
        <f t="shared" si="13"/>
        <v>N/A</v>
      </c>
      <c r="G118" s="49">
        <v>0</v>
      </c>
      <c r="H118" s="46" t="str">
        <f t="shared" si="14"/>
        <v>N/A</v>
      </c>
      <c r="I118" s="12" t="s">
        <v>1747</v>
      </c>
      <c r="J118" s="12" t="s">
        <v>1747</v>
      </c>
      <c r="K118" s="47" t="s">
        <v>739</v>
      </c>
      <c r="L118" s="9" t="str">
        <f t="shared" si="15"/>
        <v>N/A</v>
      </c>
    </row>
    <row r="119" spans="1:12" x14ac:dyDescent="0.2">
      <c r="A119" s="4" t="s">
        <v>577</v>
      </c>
      <c r="B119" s="37" t="s">
        <v>213</v>
      </c>
      <c r="C119" s="38">
        <v>0</v>
      </c>
      <c r="D119" s="46" t="str">
        <f t="shared" si="12"/>
        <v>N/A</v>
      </c>
      <c r="E119" s="38">
        <v>0</v>
      </c>
      <c r="F119" s="46" t="str">
        <f t="shared" si="13"/>
        <v>N/A</v>
      </c>
      <c r="G119" s="38">
        <v>0</v>
      </c>
      <c r="H119" s="46" t="str">
        <f t="shared" si="14"/>
        <v>N/A</v>
      </c>
      <c r="I119" s="12" t="s">
        <v>1747</v>
      </c>
      <c r="J119" s="12" t="s">
        <v>1747</v>
      </c>
      <c r="K119" s="47" t="s">
        <v>739</v>
      </c>
      <c r="L119" s="9" t="str">
        <f t="shared" si="15"/>
        <v>N/A</v>
      </c>
    </row>
    <row r="120" spans="1:12" ht="25.5" x14ac:dyDescent="0.2">
      <c r="A120" s="4" t="s">
        <v>1333</v>
      </c>
      <c r="B120" s="37" t="s">
        <v>213</v>
      </c>
      <c r="C120" s="49" t="s">
        <v>1747</v>
      </c>
      <c r="D120" s="46" t="str">
        <f t="shared" si="12"/>
        <v>N/A</v>
      </c>
      <c r="E120" s="49" t="s">
        <v>1747</v>
      </c>
      <c r="F120" s="46" t="str">
        <f t="shared" si="13"/>
        <v>N/A</v>
      </c>
      <c r="G120" s="49" t="s">
        <v>1747</v>
      </c>
      <c r="H120" s="46" t="str">
        <f t="shared" si="14"/>
        <v>N/A</v>
      </c>
      <c r="I120" s="12" t="s">
        <v>1747</v>
      </c>
      <c r="J120" s="12" t="s">
        <v>1747</v>
      </c>
      <c r="K120" s="47" t="s">
        <v>739</v>
      </c>
      <c r="L120" s="9" t="str">
        <f t="shared" si="15"/>
        <v>N/A</v>
      </c>
    </row>
    <row r="121" spans="1:12" ht="25.5" x14ac:dyDescent="0.2">
      <c r="A121" s="4" t="s">
        <v>578</v>
      </c>
      <c r="B121" s="37" t="s">
        <v>213</v>
      </c>
      <c r="C121" s="49">
        <v>0</v>
      </c>
      <c r="D121" s="46" t="str">
        <f t="shared" si="12"/>
        <v>N/A</v>
      </c>
      <c r="E121" s="49">
        <v>0</v>
      </c>
      <c r="F121" s="46" t="str">
        <f t="shared" si="13"/>
        <v>N/A</v>
      </c>
      <c r="G121" s="49">
        <v>0</v>
      </c>
      <c r="H121" s="46" t="str">
        <f t="shared" si="14"/>
        <v>N/A</v>
      </c>
      <c r="I121" s="12" t="s">
        <v>1747</v>
      </c>
      <c r="J121" s="12" t="s">
        <v>1747</v>
      </c>
      <c r="K121" s="47" t="s">
        <v>739</v>
      </c>
      <c r="L121" s="9" t="str">
        <f t="shared" si="15"/>
        <v>N/A</v>
      </c>
    </row>
    <row r="122" spans="1:12" ht="25.5" x14ac:dyDescent="0.2">
      <c r="A122" s="4" t="s">
        <v>579</v>
      </c>
      <c r="B122" s="37" t="s">
        <v>213</v>
      </c>
      <c r="C122" s="38">
        <v>0</v>
      </c>
      <c r="D122" s="46" t="str">
        <f t="shared" si="12"/>
        <v>N/A</v>
      </c>
      <c r="E122" s="38">
        <v>0</v>
      </c>
      <c r="F122" s="46" t="str">
        <f t="shared" si="13"/>
        <v>N/A</v>
      </c>
      <c r="G122" s="38">
        <v>0</v>
      </c>
      <c r="H122" s="46" t="str">
        <f t="shared" si="14"/>
        <v>N/A</v>
      </c>
      <c r="I122" s="12" t="s">
        <v>1747</v>
      </c>
      <c r="J122" s="12" t="s">
        <v>1747</v>
      </c>
      <c r="K122" s="47" t="s">
        <v>739</v>
      </c>
      <c r="L122" s="9" t="str">
        <f t="shared" si="15"/>
        <v>N/A</v>
      </c>
    </row>
    <row r="123" spans="1:12" ht="25.5" x14ac:dyDescent="0.2">
      <c r="A123" s="4" t="s">
        <v>1334</v>
      </c>
      <c r="B123" s="37" t="s">
        <v>213</v>
      </c>
      <c r="C123" s="49" t="s">
        <v>1747</v>
      </c>
      <c r="D123" s="46" t="str">
        <f t="shared" si="12"/>
        <v>N/A</v>
      </c>
      <c r="E123" s="49" t="s">
        <v>1747</v>
      </c>
      <c r="F123" s="46" t="str">
        <f t="shared" si="13"/>
        <v>N/A</v>
      </c>
      <c r="G123" s="49" t="s">
        <v>1747</v>
      </c>
      <c r="H123" s="46" t="str">
        <f t="shared" si="14"/>
        <v>N/A</v>
      </c>
      <c r="I123" s="12" t="s">
        <v>1747</v>
      </c>
      <c r="J123" s="12" t="s">
        <v>1747</v>
      </c>
      <c r="K123" s="47" t="s">
        <v>739</v>
      </c>
      <c r="L123" s="9" t="str">
        <f t="shared" si="15"/>
        <v>N/A</v>
      </c>
    </row>
    <row r="124" spans="1:12" ht="25.5" x14ac:dyDescent="0.2">
      <c r="A124" s="4" t="s">
        <v>580</v>
      </c>
      <c r="B124" s="37" t="s">
        <v>213</v>
      </c>
      <c r="C124" s="49">
        <v>0</v>
      </c>
      <c r="D124" s="46" t="str">
        <f t="shared" si="12"/>
        <v>N/A</v>
      </c>
      <c r="E124" s="49">
        <v>0</v>
      </c>
      <c r="F124" s="46" t="str">
        <f t="shared" si="13"/>
        <v>N/A</v>
      </c>
      <c r="G124" s="49">
        <v>0</v>
      </c>
      <c r="H124" s="46" t="str">
        <f t="shared" si="14"/>
        <v>N/A</v>
      </c>
      <c r="I124" s="12" t="s">
        <v>1747</v>
      </c>
      <c r="J124" s="12" t="s">
        <v>1747</v>
      </c>
      <c r="K124" s="47" t="s">
        <v>739</v>
      </c>
      <c r="L124" s="9" t="str">
        <f t="shared" si="15"/>
        <v>N/A</v>
      </c>
    </row>
    <row r="125" spans="1:12" x14ac:dyDescent="0.2">
      <c r="A125" s="2" t="s">
        <v>581</v>
      </c>
      <c r="B125" s="37" t="s">
        <v>213</v>
      </c>
      <c r="C125" s="38">
        <v>0</v>
      </c>
      <c r="D125" s="46" t="str">
        <f t="shared" si="12"/>
        <v>N/A</v>
      </c>
      <c r="E125" s="38">
        <v>0</v>
      </c>
      <c r="F125" s="46" t="str">
        <f t="shared" si="13"/>
        <v>N/A</v>
      </c>
      <c r="G125" s="38">
        <v>0</v>
      </c>
      <c r="H125" s="46" t="str">
        <f t="shared" si="14"/>
        <v>N/A</v>
      </c>
      <c r="I125" s="12" t="s">
        <v>1747</v>
      </c>
      <c r="J125" s="12" t="s">
        <v>1747</v>
      </c>
      <c r="K125" s="47" t="s">
        <v>739</v>
      </c>
      <c r="L125" s="9" t="str">
        <f t="shared" si="15"/>
        <v>N/A</v>
      </c>
    </row>
    <row r="126" spans="1:12" ht="25.5" x14ac:dyDescent="0.2">
      <c r="A126" s="2" t="s">
        <v>1335</v>
      </c>
      <c r="B126" s="37" t="s">
        <v>213</v>
      </c>
      <c r="C126" s="49" t="s">
        <v>1747</v>
      </c>
      <c r="D126" s="46" t="str">
        <f t="shared" si="12"/>
        <v>N/A</v>
      </c>
      <c r="E126" s="49" t="s">
        <v>1747</v>
      </c>
      <c r="F126" s="46" t="str">
        <f t="shared" si="13"/>
        <v>N/A</v>
      </c>
      <c r="G126" s="49" t="s">
        <v>1747</v>
      </c>
      <c r="H126" s="46" t="str">
        <f t="shared" si="14"/>
        <v>N/A</v>
      </c>
      <c r="I126" s="12" t="s">
        <v>1747</v>
      </c>
      <c r="J126" s="12" t="s">
        <v>1747</v>
      </c>
      <c r="K126" s="47" t="s">
        <v>739</v>
      </c>
      <c r="L126" s="9" t="str">
        <f t="shared" si="15"/>
        <v>N/A</v>
      </c>
    </row>
    <row r="127" spans="1:12" ht="25.5" x14ac:dyDescent="0.2">
      <c r="A127" s="2" t="s">
        <v>582</v>
      </c>
      <c r="B127" s="37" t="s">
        <v>213</v>
      </c>
      <c r="C127" s="49">
        <v>0</v>
      </c>
      <c r="D127" s="46" t="str">
        <f t="shared" si="12"/>
        <v>N/A</v>
      </c>
      <c r="E127" s="49">
        <v>1985</v>
      </c>
      <c r="F127" s="46" t="str">
        <f t="shared" si="13"/>
        <v>N/A</v>
      </c>
      <c r="G127" s="49">
        <v>381</v>
      </c>
      <c r="H127" s="46" t="str">
        <f t="shared" si="14"/>
        <v>N/A</v>
      </c>
      <c r="I127" s="12" t="s">
        <v>1747</v>
      </c>
      <c r="J127" s="12">
        <v>-80.8</v>
      </c>
      <c r="K127" s="47" t="s">
        <v>739</v>
      </c>
      <c r="L127" s="9" t="str">
        <f t="shared" si="15"/>
        <v>No</v>
      </c>
    </row>
    <row r="128" spans="1:12" x14ac:dyDescent="0.2">
      <c r="A128" s="2" t="s">
        <v>583</v>
      </c>
      <c r="B128" s="37" t="s">
        <v>213</v>
      </c>
      <c r="C128" s="38">
        <v>0</v>
      </c>
      <c r="D128" s="46" t="str">
        <f t="shared" si="12"/>
        <v>N/A</v>
      </c>
      <c r="E128" s="38">
        <v>11</v>
      </c>
      <c r="F128" s="46" t="str">
        <f t="shared" si="13"/>
        <v>N/A</v>
      </c>
      <c r="G128" s="38">
        <v>11</v>
      </c>
      <c r="H128" s="46" t="str">
        <f t="shared" si="14"/>
        <v>N/A</v>
      </c>
      <c r="I128" s="12" t="s">
        <v>1747</v>
      </c>
      <c r="J128" s="12">
        <v>-33.299999999999997</v>
      </c>
      <c r="K128" s="47" t="s">
        <v>739</v>
      </c>
      <c r="L128" s="9" t="str">
        <f t="shared" si="15"/>
        <v>No</v>
      </c>
    </row>
    <row r="129" spans="1:12" ht="25.5" x14ac:dyDescent="0.2">
      <c r="A129" s="2" t="s">
        <v>1336</v>
      </c>
      <c r="B129" s="37" t="s">
        <v>213</v>
      </c>
      <c r="C129" s="49" t="s">
        <v>1747</v>
      </c>
      <c r="D129" s="46" t="str">
        <f t="shared" si="12"/>
        <v>N/A</v>
      </c>
      <c r="E129" s="49">
        <v>661.66666667000004</v>
      </c>
      <c r="F129" s="46" t="str">
        <f t="shared" si="13"/>
        <v>N/A</v>
      </c>
      <c r="G129" s="49">
        <v>190.5</v>
      </c>
      <c r="H129" s="46" t="str">
        <f t="shared" si="14"/>
        <v>N/A</v>
      </c>
      <c r="I129" s="12" t="s">
        <v>1747</v>
      </c>
      <c r="J129" s="12">
        <v>-71.2</v>
      </c>
      <c r="K129" s="47" t="s">
        <v>739</v>
      </c>
      <c r="L129" s="9" t="str">
        <f t="shared" si="15"/>
        <v>No</v>
      </c>
    </row>
    <row r="130" spans="1:12" ht="25.5" x14ac:dyDescent="0.2">
      <c r="A130" s="2" t="s">
        <v>584</v>
      </c>
      <c r="B130" s="37" t="s">
        <v>213</v>
      </c>
      <c r="C130" s="49">
        <v>4614</v>
      </c>
      <c r="D130" s="46" t="str">
        <f t="shared" si="12"/>
        <v>N/A</v>
      </c>
      <c r="E130" s="49">
        <v>2008</v>
      </c>
      <c r="F130" s="46" t="str">
        <f t="shared" si="13"/>
        <v>N/A</v>
      </c>
      <c r="G130" s="49">
        <v>0</v>
      </c>
      <c r="H130" s="46" t="str">
        <f t="shared" si="14"/>
        <v>N/A</v>
      </c>
      <c r="I130" s="12">
        <v>-56.5</v>
      </c>
      <c r="J130" s="12">
        <v>-100</v>
      </c>
      <c r="K130" s="47" t="s">
        <v>739</v>
      </c>
      <c r="L130" s="9" t="str">
        <f t="shared" si="15"/>
        <v>No</v>
      </c>
    </row>
    <row r="131" spans="1:12" x14ac:dyDescent="0.2">
      <c r="A131" s="2" t="s">
        <v>585</v>
      </c>
      <c r="B131" s="37" t="s">
        <v>213</v>
      </c>
      <c r="C131" s="38">
        <v>11</v>
      </c>
      <c r="D131" s="46" t="str">
        <f t="shared" si="12"/>
        <v>N/A</v>
      </c>
      <c r="E131" s="38">
        <v>11</v>
      </c>
      <c r="F131" s="46" t="str">
        <f t="shared" si="13"/>
        <v>N/A</v>
      </c>
      <c r="G131" s="38">
        <v>0</v>
      </c>
      <c r="H131" s="46" t="str">
        <f t="shared" si="14"/>
        <v>N/A</v>
      </c>
      <c r="I131" s="12">
        <v>-66.7</v>
      </c>
      <c r="J131" s="12">
        <v>-100</v>
      </c>
      <c r="K131" s="47" t="s">
        <v>739</v>
      </c>
      <c r="L131" s="9" t="str">
        <f t="shared" si="15"/>
        <v>No</v>
      </c>
    </row>
    <row r="132" spans="1:12" x14ac:dyDescent="0.2">
      <c r="A132" s="2" t="s">
        <v>1337</v>
      </c>
      <c r="B132" s="37" t="s">
        <v>213</v>
      </c>
      <c r="C132" s="49">
        <v>1538</v>
      </c>
      <c r="D132" s="46" t="str">
        <f t="shared" si="12"/>
        <v>N/A</v>
      </c>
      <c r="E132" s="49">
        <v>2008</v>
      </c>
      <c r="F132" s="46" t="str">
        <f t="shared" si="13"/>
        <v>N/A</v>
      </c>
      <c r="G132" s="49" t="s">
        <v>1747</v>
      </c>
      <c r="H132" s="46" t="str">
        <f t="shared" si="14"/>
        <v>N/A</v>
      </c>
      <c r="I132" s="12">
        <v>30.56</v>
      </c>
      <c r="J132" s="12" t="s">
        <v>1747</v>
      </c>
      <c r="K132" s="47" t="s">
        <v>739</v>
      </c>
      <c r="L132" s="9" t="str">
        <f t="shared" si="15"/>
        <v>N/A</v>
      </c>
    </row>
    <row r="133" spans="1:12" ht="25.5" x14ac:dyDescent="0.2">
      <c r="A133" s="2" t="s">
        <v>586</v>
      </c>
      <c r="B133" s="37" t="s">
        <v>213</v>
      </c>
      <c r="C133" s="49">
        <v>372</v>
      </c>
      <c r="D133" s="46" t="str">
        <f t="shared" si="12"/>
        <v>N/A</v>
      </c>
      <c r="E133" s="49">
        <v>307</v>
      </c>
      <c r="F133" s="46" t="str">
        <f t="shared" si="13"/>
        <v>N/A</v>
      </c>
      <c r="G133" s="49">
        <v>664</v>
      </c>
      <c r="H133" s="46" t="str">
        <f t="shared" si="14"/>
        <v>N/A</v>
      </c>
      <c r="I133" s="12">
        <v>-17.5</v>
      </c>
      <c r="J133" s="12">
        <v>116.3</v>
      </c>
      <c r="K133" s="47" t="s">
        <v>739</v>
      </c>
      <c r="L133" s="9" t="str">
        <f>IF(J133="Div by 0", "N/A", IF(OR(J133="N/A",K133="N/A"),"N/A", IF(J133&gt;VALUE(MID(K133,1,2)), "No", IF(J133&lt;-1*VALUE(MID(K133,1,2)), "No", "Yes"))))</f>
        <v>No</v>
      </c>
    </row>
    <row r="134" spans="1:12" x14ac:dyDescent="0.2">
      <c r="A134" s="2" t="s">
        <v>587</v>
      </c>
      <c r="B134" s="37" t="s">
        <v>213</v>
      </c>
      <c r="C134" s="38">
        <v>11</v>
      </c>
      <c r="D134" s="46" t="str">
        <f t="shared" si="12"/>
        <v>N/A</v>
      </c>
      <c r="E134" s="38">
        <v>11</v>
      </c>
      <c r="F134" s="46" t="str">
        <f t="shared" si="13"/>
        <v>N/A</v>
      </c>
      <c r="G134" s="38">
        <v>14</v>
      </c>
      <c r="H134" s="46" t="str">
        <f t="shared" si="14"/>
        <v>N/A</v>
      </c>
      <c r="I134" s="12">
        <v>25</v>
      </c>
      <c r="J134" s="12">
        <v>40</v>
      </c>
      <c r="K134" s="47" t="s">
        <v>739</v>
      </c>
      <c r="L134" s="9" t="str">
        <f t="shared" ref="L134:L138" si="16">IF(J134="Div by 0", "N/A", IF(OR(J134="N/A",K134="N/A"),"N/A", IF(J134&gt;VALUE(MID(K134,1,2)), "No", IF(J134&lt;-1*VALUE(MID(K134,1,2)), "No", "Yes"))))</f>
        <v>No</v>
      </c>
    </row>
    <row r="135" spans="1:12" ht="25.5" x14ac:dyDescent="0.2">
      <c r="A135" s="2" t="s">
        <v>1338</v>
      </c>
      <c r="B135" s="37" t="s">
        <v>213</v>
      </c>
      <c r="C135" s="49">
        <v>46.5</v>
      </c>
      <c r="D135" s="46" t="str">
        <f t="shared" si="12"/>
        <v>N/A</v>
      </c>
      <c r="E135" s="49">
        <v>30.7</v>
      </c>
      <c r="F135" s="46" t="str">
        <f t="shared" si="13"/>
        <v>N/A</v>
      </c>
      <c r="G135" s="49">
        <v>47.428571429000002</v>
      </c>
      <c r="H135" s="46" t="str">
        <f t="shared" si="14"/>
        <v>N/A</v>
      </c>
      <c r="I135" s="12">
        <v>-34</v>
      </c>
      <c r="J135" s="12">
        <v>54.49</v>
      </c>
      <c r="K135" s="47" t="s">
        <v>739</v>
      </c>
      <c r="L135" s="9" t="str">
        <f t="shared" si="16"/>
        <v>No</v>
      </c>
    </row>
    <row r="136" spans="1:12" ht="25.5" x14ac:dyDescent="0.2">
      <c r="A136" s="2" t="s">
        <v>588</v>
      </c>
      <c r="B136" s="37" t="s">
        <v>213</v>
      </c>
      <c r="C136" s="49">
        <v>0</v>
      </c>
      <c r="D136" s="46" t="str">
        <f t="shared" ref="D136:D150" si="17">IF($B136="N/A","N/A",IF(C136&gt;10,"No",IF(C136&lt;-10,"No","Yes")))</f>
        <v>N/A</v>
      </c>
      <c r="E136" s="49">
        <v>0</v>
      </c>
      <c r="F136" s="46" t="str">
        <f t="shared" ref="F136:F150" si="18">IF($B136="N/A","N/A",IF(E136&gt;10,"No",IF(E136&lt;-10,"No","Yes")))</f>
        <v>N/A</v>
      </c>
      <c r="G136" s="49">
        <v>0</v>
      </c>
      <c r="H136" s="46" t="str">
        <f t="shared" ref="H136:H150" si="19">IF($B136="N/A","N/A",IF(G136&gt;10,"No",IF(G136&lt;-10,"No","Yes")))</f>
        <v>N/A</v>
      </c>
      <c r="I136" s="12" t="s">
        <v>1747</v>
      </c>
      <c r="J136" s="12" t="s">
        <v>1747</v>
      </c>
      <c r="K136" s="47" t="s">
        <v>739</v>
      </c>
      <c r="L136" s="9" t="str">
        <f t="shared" si="16"/>
        <v>N/A</v>
      </c>
    </row>
    <row r="137" spans="1:12" x14ac:dyDescent="0.2">
      <c r="A137" s="2" t="s">
        <v>589</v>
      </c>
      <c r="B137" s="37" t="s">
        <v>213</v>
      </c>
      <c r="C137" s="38">
        <v>0</v>
      </c>
      <c r="D137" s="46" t="str">
        <f t="shared" si="17"/>
        <v>N/A</v>
      </c>
      <c r="E137" s="38">
        <v>0</v>
      </c>
      <c r="F137" s="46" t="str">
        <f t="shared" si="18"/>
        <v>N/A</v>
      </c>
      <c r="G137" s="38">
        <v>0</v>
      </c>
      <c r="H137" s="46" t="str">
        <f t="shared" si="19"/>
        <v>N/A</v>
      </c>
      <c r="I137" s="12" t="s">
        <v>1747</v>
      </c>
      <c r="J137" s="12" t="s">
        <v>1747</v>
      </c>
      <c r="K137" s="47" t="s">
        <v>739</v>
      </c>
      <c r="L137" s="9" t="str">
        <f t="shared" si="16"/>
        <v>N/A</v>
      </c>
    </row>
    <row r="138" spans="1:12" ht="25.5" x14ac:dyDescent="0.2">
      <c r="A138" s="2" t="s">
        <v>1339</v>
      </c>
      <c r="B138" s="37" t="s">
        <v>213</v>
      </c>
      <c r="C138" s="49" t="s">
        <v>1747</v>
      </c>
      <c r="D138" s="46" t="str">
        <f t="shared" si="17"/>
        <v>N/A</v>
      </c>
      <c r="E138" s="49" t="s">
        <v>1747</v>
      </c>
      <c r="F138" s="46" t="str">
        <f t="shared" si="18"/>
        <v>N/A</v>
      </c>
      <c r="G138" s="49" t="s">
        <v>1747</v>
      </c>
      <c r="H138" s="46" t="str">
        <f t="shared" si="19"/>
        <v>N/A</v>
      </c>
      <c r="I138" s="12" t="s">
        <v>1747</v>
      </c>
      <c r="J138" s="12" t="s">
        <v>1747</v>
      </c>
      <c r="K138" s="47" t="s">
        <v>739</v>
      </c>
      <c r="L138" s="9" t="str">
        <f t="shared" si="16"/>
        <v>N/A</v>
      </c>
    </row>
    <row r="139" spans="1:12" ht="25.5" x14ac:dyDescent="0.2">
      <c r="A139" s="2" t="s">
        <v>590</v>
      </c>
      <c r="B139" s="37" t="s">
        <v>213</v>
      </c>
      <c r="C139" s="49">
        <v>2388</v>
      </c>
      <c r="D139" s="46" t="str">
        <f t="shared" si="17"/>
        <v>N/A</v>
      </c>
      <c r="E139" s="49">
        <v>654</v>
      </c>
      <c r="F139" s="46" t="str">
        <f t="shared" si="18"/>
        <v>N/A</v>
      </c>
      <c r="G139" s="49">
        <v>383</v>
      </c>
      <c r="H139" s="46" t="str">
        <f t="shared" si="19"/>
        <v>N/A</v>
      </c>
      <c r="I139" s="12">
        <v>-72.599999999999994</v>
      </c>
      <c r="J139" s="12">
        <v>-41.4</v>
      </c>
      <c r="K139" s="47" t="s">
        <v>739</v>
      </c>
      <c r="L139" s="9" t="str">
        <f t="shared" ref="L139:L150" si="20">IF(J139="Div by 0", "N/A", IF(K139="N/A","N/A", IF(J139&gt;VALUE(MID(K139,1,2)), "No", IF(J139&lt;-1*VALUE(MID(K139,1,2)), "No", "Yes"))))</f>
        <v>No</v>
      </c>
    </row>
    <row r="140" spans="1:12" ht="25.5" x14ac:dyDescent="0.2">
      <c r="A140" s="2" t="s">
        <v>591</v>
      </c>
      <c r="B140" s="37" t="s">
        <v>213</v>
      </c>
      <c r="C140" s="38">
        <v>20</v>
      </c>
      <c r="D140" s="46" t="str">
        <f t="shared" si="17"/>
        <v>N/A</v>
      </c>
      <c r="E140" s="38">
        <v>11</v>
      </c>
      <c r="F140" s="46" t="str">
        <f t="shared" si="18"/>
        <v>N/A</v>
      </c>
      <c r="G140" s="38">
        <v>11</v>
      </c>
      <c r="H140" s="46" t="str">
        <f t="shared" si="19"/>
        <v>N/A</v>
      </c>
      <c r="I140" s="12">
        <v>-60</v>
      </c>
      <c r="J140" s="12">
        <v>12.5</v>
      </c>
      <c r="K140" s="47" t="s">
        <v>739</v>
      </c>
      <c r="L140" s="9" t="str">
        <f t="shared" si="20"/>
        <v>Yes</v>
      </c>
    </row>
    <row r="141" spans="1:12" ht="25.5" x14ac:dyDescent="0.2">
      <c r="A141" s="2" t="s">
        <v>1340</v>
      </c>
      <c r="B141" s="37" t="s">
        <v>213</v>
      </c>
      <c r="C141" s="49">
        <v>119.4</v>
      </c>
      <c r="D141" s="46" t="str">
        <f t="shared" si="17"/>
        <v>N/A</v>
      </c>
      <c r="E141" s="49">
        <v>81.75</v>
      </c>
      <c r="F141" s="46" t="str">
        <f t="shared" si="18"/>
        <v>N/A</v>
      </c>
      <c r="G141" s="49">
        <v>42.555555556000002</v>
      </c>
      <c r="H141" s="46" t="str">
        <f t="shared" si="19"/>
        <v>N/A</v>
      </c>
      <c r="I141" s="12">
        <v>-31.5</v>
      </c>
      <c r="J141" s="12">
        <v>-47.9</v>
      </c>
      <c r="K141" s="47" t="s">
        <v>739</v>
      </c>
      <c r="L141" s="9" t="str">
        <f t="shared" si="20"/>
        <v>No</v>
      </c>
    </row>
    <row r="142" spans="1:12" ht="25.5" x14ac:dyDescent="0.2">
      <c r="A142" s="2" t="s">
        <v>592</v>
      </c>
      <c r="B142" s="37" t="s">
        <v>213</v>
      </c>
      <c r="C142" s="49">
        <v>0</v>
      </c>
      <c r="D142" s="46" t="str">
        <f t="shared" si="17"/>
        <v>N/A</v>
      </c>
      <c r="E142" s="49">
        <v>0</v>
      </c>
      <c r="F142" s="46" t="str">
        <f t="shared" si="18"/>
        <v>N/A</v>
      </c>
      <c r="G142" s="49">
        <v>0</v>
      </c>
      <c r="H142" s="46" t="str">
        <f t="shared" si="19"/>
        <v>N/A</v>
      </c>
      <c r="I142" s="12" t="s">
        <v>1747</v>
      </c>
      <c r="J142" s="12" t="s">
        <v>1747</v>
      </c>
      <c r="K142" s="47" t="s">
        <v>739</v>
      </c>
      <c r="L142" s="9" t="str">
        <f t="shared" si="20"/>
        <v>N/A</v>
      </c>
    </row>
    <row r="143" spans="1:12" x14ac:dyDescent="0.2">
      <c r="A143" s="3" t="s">
        <v>593</v>
      </c>
      <c r="B143" s="37" t="s">
        <v>213</v>
      </c>
      <c r="C143" s="38">
        <v>0</v>
      </c>
      <c r="D143" s="46" t="str">
        <f t="shared" si="17"/>
        <v>N/A</v>
      </c>
      <c r="E143" s="38">
        <v>0</v>
      </c>
      <c r="F143" s="46" t="str">
        <f t="shared" si="18"/>
        <v>N/A</v>
      </c>
      <c r="G143" s="38">
        <v>0</v>
      </c>
      <c r="H143" s="46" t="str">
        <f t="shared" si="19"/>
        <v>N/A</v>
      </c>
      <c r="I143" s="12" t="s">
        <v>1747</v>
      </c>
      <c r="J143" s="12" t="s">
        <v>1747</v>
      </c>
      <c r="K143" s="47" t="s">
        <v>739</v>
      </c>
      <c r="L143" s="9" t="str">
        <f t="shared" si="20"/>
        <v>N/A</v>
      </c>
    </row>
    <row r="144" spans="1:12" ht="25.5" x14ac:dyDescent="0.2">
      <c r="A144" s="3" t="s">
        <v>1341</v>
      </c>
      <c r="B144" s="37" t="s">
        <v>213</v>
      </c>
      <c r="C144" s="49" t="s">
        <v>1747</v>
      </c>
      <c r="D144" s="46" t="str">
        <f t="shared" si="17"/>
        <v>N/A</v>
      </c>
      <c r="E144" s="49" t="s">
        <v>1747</v>
      </c>
      <c r="F144" s="46" t="str">
        <f t="shared" si="18"/>
        <v>N/A</v>
      </c>
      <c r="G144" s="49" t="s">
        <v>1747</v>
      </c>
      <c r="H144" s="46" t="str">
        <f t="shared" si="19"/>
        <v>N/A</v>
      </c>
      <c r="I144" s="12" t="s">
        <v>1747</v>
      </c>
      <c r="J144" s="12" t="s">
        <v>1747</v>
      </c>
      <c r="K144" s="47" t="s">
        <v>739</v>
      </c>
      <c r="L144" s="9" t="str">
        <f t="shared" si="20"/>
        <v>N/A</v>
      </c>
    </row>
    <row r="145" spans="1:12" ht="25.5" x14ac:dyDescent="0.2">
      <c r="A145" s="2" t="s">
        <v>594</v>
      </c>
      <c r="B145" s="37" t="s">
        <v>213</v>
      </c>
      <c r="C145" s="49">
        <v>27235</v>
      </c>
      <c r="D145" s="46" t="str">
        <f t="shared" si="17"/>
        <v>N/A</v>
      </c>
      <c r="E145" s="49">
        <v>25922</v>
      </c>
      <c r="F145" s="46" t="str">
        <f t="shared" si="18"/>
        <v>N/A</v>
      </c>
      <c r="G145" s="49">
        <v>25945</v>
      </c>
      <c r="H145" s="46" t="str">
        <f t="shared" si="19"/>
        <v>N/A</v>
      </c>
      <c r="I145" s="12">
        <v>-4.82</v>
      </c>
      <c r="J145" s="12">
        <v>8.8700000000000001E-2</v>
      </c>
      <c r="K145" s="47" t="s">
        <v>739</v>
      </c>
      <c r="L145" s="9" t="str">
        <f t="shared" si="20"/>
        <v>Yes</v>
      </c>
    </row>
    <row r="146" spans="1:12" x14ac:dyDescent="0.2">
      <c r="A146" s="2" t="s">
        <v>595</v>
      </c>
      <c r="B146" s="37" t="s">
        <v>213</v>
      </c>
      <c r="C146" s="38">
        <v>96</v>
      </c>
      <c r="D146" s="46" t="str">
        <f t="shared" si="17"/>
        <v>N/A</v>
      </c>
      <c r="E146" s="38">
        <v>64</v>
      </c>
      <c r="F146" s="46" t="str">
        <f t="shared" si="18"/>
        <v>N/A</v>
      </c>
      <c r="G146" s="38">
        <v>68</v>
      </c>
      <c r="H146" s="46" t="str">
        <f t="shared" si="19"/>
        <v>N/A</v>
      </c>
      <c r="I146" s="12">
        <v>-33.299999999999997</v>
      </c>
      <c r="J146" s="12">
        <v>6.25</v>
      </c>
      <c r="K146" s="47" t="s">
        <v>739</v>
      </c>
      <c r="L146" s="9" t="str">
        <f t="shared" si="20"/>
        <v>Yes</v>
      </c>
    </row>
    <row r="147" spans="1:12" ht="25.5" x14ac:dyDescent="0.2">
      <c r="A147" s="2" t="s">
        <v>1342</v>
      </c>
      <c r="B147" s="37" t="s">
        <v>213</v>
      </c>
      <c r="C147" s="49">
        <v>283.69791666999998</v>
      </c>
      <c r="D147" s="46" t="str">
        <f t="shared" si="17"/>
        <v>N/A</v>
      </c>
      <c r="E147" s="49">
        <v>405.03125</v>
      </c>
      <c r="F147" s="46" t="str">
        <f t="shared" si="18"/>
        <v>N/A</v>
      </c>
      <c r="G147" s="49">
        <v>381.54411764999998</v>
      </c>
      <c r="H147" s="46" t="str">
        <f t="shared" si="19"/>
        <v>N/A</v>
      </c>
      <c r="I147" s="12">
        <v>42.77</v>
      </c>
      <c r="J147" s="12">
        <v>-5.8</v>
      </c>
      <c r="K147" s="47" t="s">
        <v>739</v>
      </c>
      <c r="L147" s="9" t="str">
        <f t="shared" si="20"/>
        <v>Yes</v>
      </c>
    </row>
    <row r="148" spans="1:12" ht="25.5" x14ac:dyDescent="0.2">
      <c r="A148" s="2" t="s">
        <v>596</v>
      </c>
      <c r="B148" s="37" t="s">
        <v>213</v>
      </c>
      <c r="C148" s="49">
        <v>0</v>
      </c>
      <c r="D148" s="46" t="str">
        <f t="shared" si="17"/>
        <v>N/A</v>
      </c>
      <c r="E148" s="49">
        <v>0</v>
      </c>
      <c r="F148" s="46" t="str">
        <f t="shared" si="18"/>
        <v>N/A</v>
      </c>
      <c r="G148" s="49">
        <v>0</v>
      </c>
      <c r="H148" s="46" t="str">
        <f t="shared" si="19"/>
        <v>N/A</v>
      </c>
      <c r="I148" s="12" t="s">
        <v>1747</v>
      </c>
      <c r="J148" s="12" t="s">
        <v>1747</v>
      </c>
      <c r="K148" s="47" t="s">
        <v>739</v>
      </c>
      <c r="L148" s="9" t="str">
        <f t="shared" si="20"/>
        <v>N/A</v>
      </c>
    </row>
    <row r="149" spans="1:12" x14ac:dyDescent="0.2">
      <c r="A149" s="2" t="s">
        <v>597</v>
      </c>
      <c r="B149" s="37" t="s">
        <v>213</v>
      </c>
      <c r="C149" s="38">
        <v>0</v>
      </c>
      <c r="D149" s="46" t="str">
        <f t="shared" si="17"/>
        <v>N/A</v>
      </c>
      <c r="E149" s="38">
        <v>0</v>
      </c>
      <c r="F149" s="46" t="str">
        <f t="shared" si="18"/>
        <v>N/A</v>
      </c>
      <c r="G149" s="38">
        <v>0</v>
      </c>
      <c r="H149" s="46" t="str">
        <f t="shared" si="19"/>
        <v>N/A</v>
      </c>
      <c r="I149" s="12" t="s">
        <v>1747</v>
      </c>
      <c r="J149" s="12" t="s">
        <v>1747</v>
      </c>
      <c r="K149" s="47" t="s">
        <v>739</v>
      </c>
      <c r="L149" s="9" t="str">
        <f t="shared" si="20"/>
        <v>N/A</v>
      </c>
    </row>
    <row r="150" spans="1:12" ht="25.5" x14ac:dyDescent="0.2">
      <c r="A150" s="4" t="s">
        <v>1343</v>
      </c>
      <c r="B150" s="37" t="s">
        <v>213</v>
      </c>
      <c r="C150" s="49" t="s">
        <v>1747</v>
      </c>
      <c r="D150" s="46" t="str">
        <f t="shared" si="17"/>
        <v>N/A</v>
      </c>
      <c r="E150" s="49" t="s">
        <v>1747</v>
      </c>
      <c r="F150" s="46" t="str">
        <f t="shared" si="18"/>
        <v>N/A</v>
      </c>
      <c r="G150" s="49" t="s">
        <v>1747</v>
      </c>
      <c r="H150" s="46" t="str">
        <f t="shared" si="19"/>
        <v>N/A</v>
      </c>
      <c r="I150" s="12" t="s">
        <v>1747</v>
      </c>
      <c r="J150" s="12" t="s">
        <v>1747</v>
      </c>
      <c r="K150" s="47" t="s">
        <v>739</v>
      </c>
      <c r="L150" s="9" t="str">
        <f t="shared" si="20"/>
        <v>N/A</v>
      </c>
    </row>
    <row r="151" spans="1:12" ht="25.5" x14ac:dyDescent="0.2">
      <c r="A151" s="4" t="s">
        <v>1344</v>
      </c>
      <c r="B151" s="37" t="s">
        <v>213</v>
      </c>
      <c r="C151" s="49">
        <v>560.87231311999994</v>
      </c>
      <c r="D151" s="46" t="str">
        <f t="shared" ref="D151:D170" si="21">IF($B151="N/A","N/A",IF(C151&gt;10,"No",IF(C151&lt;-10,"No","Yes")))</f>
        <v>N/A</v>
      </c>
      <c r="E151" s="49">
        <v>386.09715318999997</v>
      </c>
      <c r="F151" s="46" t="str">
        <f t="shared" ref="F151:F170" si="22">IF($B151="N/A","N/A",IF(E151&gt;10,"No",IF(E151&lt;-10,"No","Yes")))</f>
        <v>N/A</v>
      </c>
      <c r="G151" s="49">
        <v>531.22290764000002</v>
      </c>
      <c r="H151" s="46" t="str">
        <f t="shared" ref="H151:H170" si="23">IF($B151="N/A","N/A",IF(G151&gt;10,"No",IF(G151&lt;-10,"No","Yes")))</f>
        <v>N/A</v>
      </c>
      <c r="I151" s="12">
        <v>-31.2</v>
      </c>
      <c r="J151" s="12">
        <v>37.590000000000003</v>
      </c>
      <c r="K151" s="47" t="s">
        <v>739</v>
      </c>
      <c r="L151" s="9" t="str">
        <f t="shared" ref="L151:L170" si="24">IF(J151="Div by 0", "N/A", IF(K151="N/A","N/A", IF(J151&gt;VALUE(MID(K151,1,2)), "No", IF(J151&lt;-1*VALUE(MID(K151,1,2)), "No", "Yes"))))</f>
        <v>No</v>
      </c>
    </row>
    <row r="152" spans="1:12" ht="25.5" x14ac:dyDescent="0.2">
      <c r="A152" s="4" t="s">
        <v>1345</v>
      </c>
      <c r="B152" s="37" t="s">
        <v>213</v>
      </c>
      <c r="C152" s="49">
        <v>778.52083332999996</v>
      </c>
      <c r="D152" s="46" t="str">
        <f t="shared" si="21"/>
        <v>N/A</v>
      </c>
      <c r="E152" s="49">
        <v>0</v>
      </c>
      <c r="F152" s="46" t="str">
        <f t="shared" si="22"/>
        <v>N/A</v>
      </c>
      <c r="G152" s="49">
        <v>1472.1818182</v>
      </c>
      <c r="H152" s="46" t="str">
        <f t="shared" si="23"/>
        <v>N/A</v>
      </c>
      <c r="I152" s="12">
        <v>-100</v>
      </c>
      <c r="J152" s="12" t="s">
        <v>1747</v>
      </c>
      <c r="K152" s="47" t="s">
        <v>739</v>
      </c>
      <c r="L152" s="9" t="str">
        <f t="shared" si="24"/>
        <v>N/A</v>
      </c>
    </row>
    <row r="153" spans="1:12" ht="25.5" x14ac:dyDescent="0.2">
      <c r="A153" s="4" t="s">
        <v>1346</v>
      </c>
      <c r="B153" s="37" t="s">
        <v>213</v>
      </c>
      <c r="C153" s="49">
        <v>2073.9865771999998</v>
      </c>
      <c r="D153" s="46" t="str">
        <f t="shared" si="21"/>
        <v>N/A</v>
      </c>
      <c r="E153" s="49">
        <v>368.92063492</v>
      </c>
      <c r="F153" s="46" t="str">
        <f t="shared" si="22"/>
        <v>N/A</v>
      </c>
      <c r="G153" s="49">
        <v>2721.0508475000001</v>
      </c>
      <c r="H153" s="46" t="str">
        <f t="shared" si="23"/>
        <v>N/A</v>
      </c>
      <c r="I153" s="12">
        <v>-82.2</v>
      </c>
      <c r="J153" s="12">
        <v>637.6</v>
      </c>
      <c r="K153" s="47" t="s">
        <v>739</v>
      </c>
      <c r="L153" s="9" t="str">
        <f t="shared" si="24"/>
        <v>No</v>
      </c>
    </row>
    <row r="154" spans="1:12" ht="25.5" x14ac:dyDescent="0.2">
      <c r="A154" s="4" t="s">
        <v>1347</v>
      </c>
      <c r="B154" s="37" t="s">
        <v>213</v>
      </c>
      <c r="C154" s="49">
        <v>604.03558719</v>
      </c>
      <c r="D154" s="46" t="str">
        <f t="shared" si="21"/>
        <v>N/A</v>
      </c>
      <c r="E154" s="49">
        <v>320.92153517999998</v>
      </c>
      <c r="F154" s="46" t="str">
        <f t="shared" si="22"/>
        <v>N/A</v>
      </c>
      <c r="G154" s="49">
        <v>338.97572584</v>
      </c>
      <c r="H154" s="46" t="str">
        <f t="shared" si="23"/>
        <v>N/A</v>
      </c>
      <c r="I154" s="12">
        <v>-46.9</v>
      </c>
      <c r="J154" s="12">
        <v>5.6260000000000003</v>
      </c>
      <c r="K154" s="47" t="s">
        <v>739</v>
      </c>
      <c r="L154" s="9" t="str">
        <f t="shared" si="24"/>
        <v>Yes</v>
      </c>
    </row>
    <row r="155" spans="1:12" ht="25.5" x14ac:dyDescent="0.2">
      <c r="A155" s="2" t="s">
        <v>1348</v>
      </c>
      <c r="B155" s="37" t="s">
        <v>213</v>
      </c>
      <c r="C155" s="49">
        <v>482.05085995000002</v>
      </c>
      <c r="D155" s="46" t="str">
        <f t="shared" si="21"/>
        <v>N/A</v>
      </c>
      <c r="E155" s="49">
        <v>423.47690120999999</v>
      </c>
      <c r="F155" s="46" t="str">
        <f t="shared" si="22"/>
        <v>N/A</v>
      </c>
      <c r="G155" s="49">
        <v>600.30075777000002</v>
      </c>
      <c r="H155" s="46" t="str">
        <f t="shared" si="23"/>
        <v>N/A</v>
      </c>
      <c r="I155" s="12">
        <v>-12.2</v>
      </c>
      <c r="J155" s="12">
        <v>41.76</v>
      </c>
      <c r="K155" s="47" t="s">
        <v>739</v>
      </c>
      <c r="L155" s="9" t="str">
        <f t="shared" si="24"/>
        <v>No</v>
      </c>
    </row>
    <row r="156" spans="1:12" ht="25.5" x14ac:dyDescent="0.2">
      <c r="A156" s="2" t="s">
        <v>1349</v>
      </c>
      <c r="B156" s="37" t="s">
        <v>213</v>
      </c>
      <c r="C156" s="49">
        <v>6.3853063842999997</v>
      </c>
      <c r="D156" s="46" t="str">
        <f t="shared" si="21"/>
        <v>N/A</v>
      </c>
      <c r="E156" s="49">
        <v>4.4071396294999996</v>
      </c>
      <c r="F156" s="46" t="str">
        <f t="shared" si="22"/>
        <v>N/A</v>
      </c>
      <c r="G156" s="49">
        <v>2.0081693897999999</v>
      </c>
      <c r="H156" s="46" t="str">
        <f t="shared" si="23"/>
        <v>N/A</v>
      </c>
      <c r="I156" s="12">
        <v>-31</v>
      </c>
      <c r="J156" s="12">
        <v>-54.4</v>
      </c>
      <c r="K156" s="47" t="s">
        <v>739</v>
      </c>
      <c r="L156" s="9" t="str">
        <f t="shared" si="24"/>
        <v>No</v>
      </c>
    </row>
    <row r="157" spans="1:12" ht="25.5" x14ac:dyDescent="0.2">
      <c r="A157" s="2" t="s">
        <v>1350</v>
      </c>
      <c r="B157" s="37" t="s">
        <v>213</v>
      </c>
      <c r="C157" s="49">
        <v>324.25</v>
      </c>
      <c r="D157" s="46" t="str">
        <f t="shared" si="21"/>
        <v>N/A</v>
      </c>
      <c r="E157" s="49">
        <v>0</v>
      </c>
      <c r="F157" s="46" t="str">
        <f t="shared" si="22"/>
        <v>N/A</v>
      </c>
      <c r="G157" s="49">
        <v>0</v>
      </c>
      <c r="H157" s="46" t="str">
        <f t="shared" si="23"/>
        <v>N/A</v>
      </c>
      <c r="I157" s="12">
        <v>-100</v>
      </c>
      <c r="J157" s="12" t="s">
        <v>1747</v>
      </c>
      <c r="K157" s="47" t="s">
        <v>739</v>
      </c>
      <c r="L157" s="9" t="str">
        <f t="shared" si="24"/>
        <v>N/A</v>
      </c>
    </row>
    <row r="158" spans="1:12" ht="25.5" x14ac:dyDescent="0.2">
      <c r="A158" s="2" t="s">
        <v>1351</v>
      </c>
      <c r="B158" s="37" t="s">
        <v>213</v>
      </c>
      <c r="C158" s="49">
        <v>9.8724832214999996</v>
      </c>
      <c r="D158" s="46" t="str">
        <f t="shared" si="21"/>
        <v>N/A</v>
      </c>
      <c r="E158" s="49">
        <v>0</v>
      </c>
      <c r="F158" s="46" t="str">
        <f t="shared" si="22"/>
        <v>N/A</v>
      </c>
      <c r="G158" s="49">
        <v>4.1864406780000003</v>
      </c>
      <c r="H158" s="46" t="str">
        <f t="shared" si="23"/>
        <v>N/A</v>
      </c>
      <c r="I158" s="12">
        <v>-100</v>
      </c>
      <c r="J158" s="12" t="s">
        <v>1747</v>
      </c>
      <c r="K158" s="47" t="s">
        <v>739</v>
      </c>
      <c r="L158" s="9" t="str">
        <f t="shared" si="24"/>
        <v>N/A</v>
      </c>
    </row>
    <row r="159" spans="1:12" ht="25.5" x14ac:dyDescent="0.2">
      <c r="A159" s="2" t="s">
        <v>1352</v>
      </c>
      <c r="B159" s="37" t="s">
        <v>213</v>
      </c>
      <c r="C159" s="49">
        <v>4.7376715810999999</v>
      </c>
      <c r="D159" s="46" t="str">
        <f t="shared" si="21"/>
        <v>N/A</v>
      </c>
      <c r="E159" s="49">
        <v>7.5185501066000002</v>
      </c>
      <c r="F159" s="46" t="str">
        <f t="shared" si="22"/>
        <v>N/A</v>
      </c>
      <c r="G159" s="49">
        <v>4.7020466445000002</v>
      </c>
      <c r="H159" s="46" t="str">
        <f t="shared" si="23"/>
        <v>N/A</v>
      </c>
      <c r="I159" s="12">
        <v>58.7</v>
      </c>
      <c r="J159" s="12">
        <v>-37.5</v>
      </c>
      <c r="K159" s="47" t="s">
        <v>739</v>
      </c>
      <c r="L159" s="9" t="str">
        <f t="shared" si="24"/>
        <v>No</v>
      </c>
    </row>
    <row r="160" spans="1:12" ht="25.5" x14ac:dyDescent="0.2">
      <c r="A160" s="4" t="s">
        <v>1353</v>
      </c>
      <c r="B160" s="37" t="s">
        <v>213</v>
      </c>
      <c r="C160" s="49">
        <v>3.3051597051999999</v>
      </c>
      <c r="D160" s="46" t="str">
        <f t="shared" si="21"/>
        <v>N/A</v>
      </c>
      <c r="E160" s="49">
        <v>2.7547974414</v>
      </c>
      <c r="F160" s="46" t="str">
        <f t="shared" si="22"/>
        <v>N/A</v>
      </c>
      <c r="G160" s="49">
        <v>0.50143715700000002</v>
      </c>
      <c r="H160" s="46" t="str">
        <f t="shared" si="23"/>
        <v>N/A</v>
      </c>
      <c r="I160" s="12">
        <v>-16.7</v>
      </c>
      <c r="J160" s="12">
        <v>-81.8</v>
      </c>
      <c r="K160" s="47" t="s">
        <v>739</v>
      </c>
      <c r="L160" s="9" t="str">
        <f t="shared" si="24"/>
        <v>No</v>
      </c>
    </row>
    <row r="161" spans="1:12" x14ac:dyDescent="0.2">
      <c r="A161" s="4" t="s">
        <v>1354</v>
      </c>
      <c r="B161" s="37" t="s">
        <v>213</v>
      </c>
      <c r="C161" s="49">
        <v>53.846166185000001</v>
      </c>
      <c r="D161" s="46" t="str">
        <f t="shared" si="21"/>
        <v>N/A</v>
      </c>
      <c r="E161" s="49">
        <v>33.312396444999997</v>
      </c>
      <c r="F161" s="46" t="str">
        <f t="shared" si="22"/>
        <v>N/A</v>
      </c>
      <c r="G161" s="49">
        <v>41.779593198000001</v>
      </c>
      <c r="H161" s="46" t="str">
        <f t="shared" si="23"/>
        <v>N/A</v>
      </c>
      <c r="I161" s="12">
        <v>-38.1</v>
      </c>
      <c r="J161" s="12">
        <v>25.42</v>
      </c>
      <c r="K161" s="47" t="s">
        <v>739</v>
      </c>
      <c r="L161" s="9" t="str">
        <f t="shared" si="24"/>
        <v>Yes</v>
      </c>
    </row>
    <row r="162" spans="1:12" x14ac:dyDescent="0.2">
      <c r="A162" s="4" t="s">
        <v>1355</v>
      </c>
      <c r="B162" s="37" t="s">
        <v>213</v>
      </c>
      <c r="C162" s="49">
        <v>1006.0833333</v>
      </c>
      <c r="D162" s="46" t="str">
        <f t="shared" si="21"/>
        <v>N/A</v>
      </c>
      <c r="E162" s="49">
        <v>0</v>
      </c>
      <c r="F162" s="46" t="str">
        <f t="shared" si="22"/>
        <v>N/A</v>
      </c>
      <c r="G162" s="49">
        <v>34.181818182000001</v>
      </c>
      <c r="H162" s="46" t="str">
        <f t="shared" si="23"/>
        <v>N/A</v>
      </c>
      <c r="I162" s="12">
        <v>-100</v>
      </c>
      <c r="J162" s="12" t="s">
        <v>1747</v>
      </c>
      <c r="K162" s="47" t="s">
        <v>739</v>
      </c>
      <c r="L162" s="9" t="str">
        <f t="shared" si="24"/>
        <v>N/A</v>
      </c>
    </row>
    <row r="163" spans="1:12" ht="25.5" x14ac:dyDescent="0.2">
      <c r="A163" s="4" t="s">
        <v>1706</v>
      </c>
      <c r="B163" s="37" t="s">
        <v>213</v>
      </c>
      <c r="C163" s="49">
        <v>1516.7315435999999</v>
      </c>
      <c r="D163" s="46" t="str">
        <f t="shared" si="21"/>
        <v>N/A</v>
      </c>
      <c r="E163" s="49">
        <v>2856.7777778</v>
      </c>
      <c r="F163" s="46" t="str">
        <f t="shared" si="22"/>
        <v>N/A</v>
      </c>
      <c r="G163" s="49">
        <v>4149.6610168999996</v>
      </c>
      <c r="H163" s="46" t="str">
        <f t="shared" si="23"/>
        <v>N/A</v>
      </c>
      <c r="I163" s="12">
        <v>88.35</v>
      </c>
      <c r="J163" s="12">
        <v>45.26</v>
      </c>
      <c r="K163" s="47" t="s">
        <v>739</v>
      </c>
      <c r="L163" s="9" t="str">
        <f t="shared" si="24"/>
        <v>No</v>
      </c>
    </row>
    <row r="164" spans="1:12" x14ac:dyDescent="0.2">
      <c r="A164" s="4" t="s">
        <v>1356</v>
      </c>
      <c r="B164" s="37" t="s">
        <v>213</v>
      </c>
      <c r="C164" s="49">
        <v>1.6059989831999999</v>
      </c>
      <c r="D164" s="46" t="str">
        <f t="shared" si="21"/>
        <v>N/A</v>
      </c>
      <c r="E164" s="49">
        <v>2.6345415777999999</v>
      </c>
      <c r="F164" s="46" t="str">
        <f t="shared" si="22"/>
        <v>N/A</v>
      </c>
      <c r="G164" s="49">
        <v>1.4202760590000001</v>
      </c>
      <c r="H164" s="46" t="str">
        <f t="shared" si="23"/>
        <v>N/A</v>
      </c>
      <c r="I164" s="12">
        <v>64.040000000000006</v>
      </c>
      <c r="J164" s="12">
        <v>-46.1</v>
      </c>
      <c r="K164" s="47" t="s">
        <v>739</v>
      </c>
      <c r="L164" s="9" t="str">
        <f t="shared" si="24"/>
        <v>No</v>
      </c>
    </row>
    <row r="165" spans="1:12" x14ac:dyDescent="0.2">
      <c r="A165" s="4" t="s">
        <v>1357</v>
      </c>
      <c r="B165" s="37" t="s">
        <v>213</v>
      </c>
      <c r="C165" s="49">
        <v>14.307862408</v>
      </c>
      <c r="D165" s="46" t="str">
        <f t="shared" si="21"/>
        <v>N/A</v>
      </c>
      <c r="E165" s="49">
        <v>8.2932954276000004</v>
      </c>
      <c r="F165" s="46" t="str">
        <f t="shared" si="22"/>
        <v>N/A</v>
      </c>
      <c r="G165" s="49">
        <v>0.62816827799999997</v>
      </c>
      <c r="H165" s="46" t="str">
        <f t="shared" si="23"/>
        <v>N/A</v>
      </c>
      <c r="I165" s="12">
        <v>-42</v>
      </c>
      <c r="J165" s="12">
        <v>-92.4</v>
      </c>
      <c r="K165" s="47" t="s">
        <v>739</v>
      </c>
      <c r="L165" s="9" t="str">
        <f t="shared" si="24"/>
        <v>No</v>
      </c>
    </row>
    <row r="166" spans="1:12" x14ac:dyDescent="0.2">
      <c r="A166" s="4" t="s">
        <v>1358</v>
      </c>
      <c r="B166" s="37" t="s">
        <v>213</v>
      </c>
      <c r="C166" s="49">
        <v>228.78697466</v>
      </c>
      <c r="D166" s="46" t="str">
        <f t="shared" si="21"/>
        <v>N/A</v>
      </c>
      <c r="E166" s="49">
        <v>227.41753276</v>
      </c>
      <c r="F166" s="46" t="str">
        <f t="shared" si="22"/>
        <v>N/A</v>
      </c>
      <c r="G166" s="49">
        <v>275.31577191999997</v>
      </c>
      <c r="H166" s="46" t="str">
        <f t="shared" si="23"/>
        <v>N/A</v>
      </c>
      <c r="I166" s="12">
        <v>-0.59899999999999998</v>
      </c>
      <c r="J166" s="12">
        <v>21.06</v>
      </c>
      <c r="K166" s="47" t="s">
        <v>739</v>
      </c>
      <c r="L166" s="9" t="str">
        <f t="shared" si="24"/>
        <v>Yes</v>
      </c>
    </row>
    <row r="167" spans="1:12" x14ac:dyDescent="0.2">
      <c r="A167" s="48" t="s">
        <v>1359</v>
      </c>
      <c r="B167" s="37" t="s">
        <v>213</v>
      </c>
      <c r="C167" s="49">
        <v>203.8125</v>
      </c>
      <c r="D167" s="46" t="str">
        <f t="shared" si="21"/>
        <v>N/A</v>
      </c>
      <c r="E167" s="49">
        <v>116.4</v>
      </c>
      <c r="F167" s="46" t="str">
        <f t="shared" si="22"/>
        <v>N/A</v>
      </c>
      <c r="G167" s="49">
        <v>939.72727272999998</v>
      </c>
      <c r="H167" s="46" t="str">
        <f t="shared" si="23"/>
        <v>N/A</v>
      </c>
      <c r="I167" s="12">
        <v>-42.9</v>
      </c>
      <c r="J167" s="12">
        <v>707.3</v>
      </c>
      <c r="K167" s="47" t="s">
        <v>739</v>
      </c>
      <c r="L167" s="9" t="str">
        <f t="shared" si="24"/>
        <v>No</v>
      </c>
    </row>
    <row r="168" spans="1:12" x14ac:dyDescent="0.2">
      <c r="A168" s="48" t="s">
        <v>1360</v>
      </c>
      <c r="B168" s="37" t="s">
        <v>213</v>
      </c>
      <c r="C168" s="49">
        <v>403.22147651</v>
      </c>
      <c r="D168" s="46" t="str">
        <f t="shared" si="21"/>
        <v>N/A</v>
      </c>
      <c r="E168" s="49">
        <v>468.66666666999998</v>
      </c>
      <c r="F168" s="46" t="str">
        <f t="shared" si="22"/>
        <v>N/A</v>
      </c>
      <c r="G168" s="49">
        <v>443.96610169000002</v>
      </c>
      <c r="H168" s="46" t="str">
        <f t="shared" si="23"/>
        <v>N/A</v>
      </c>
      <c r="I168" s="12">
        <v>16.23</v>
      </c>
      <c r="J168" s="12">
        <v>-5.27</v>
      </c>
      <c r="K168" s="47" t="s">
        <v>739</v>
      </c>
      <c r="L168" s="9" t="str">
        <f t="shared" si="24"/>
        <v>Yes</v>
      </c>
    </row>
    <row r="169" spans="1:12" x14ac:dyDescent="0.2">
      <c r="A169" s="48" t="s">
        <v>1361</v>
      </c>
      <c r="B169" s="37" t="s">
        <v>213</v>
      </c>
      <c r="C169" s="49">
        <v>121.12455516</v>
      </c>
      <c r="D169" s="46" t="str">
        <f t="shared" si="21"/>
        <v>N/A</v>
      </c>
      <c r="E169" s="49">
        <v>118.92750533</v>
      </c>
      <c r="F169" s="46" t="str">
        <f t="shared" si="22"/>
        <v>N/A</v>
      </c>
      <c r="G169" s="49">
        <v>151.77058543999999</v>
      </c>
      <c r="H169" s="46" t="str">
        <f t="shared" si="23"/>
        <v>N/A</v>
      </c>
      <c r="I169" s="12">
        <v>-1.81</v>
      </c>
      <c r="J169" s="12">
        <v>27.62</v>
      </c>
      <c r="K169" s="47" t="s">
        <v>739</v>
      </c>
      <c r="L169" s="9" t="str">
        <f t="shared" si="24"/>
        <v>Yes</v>
      </c>
    </row>
    <row r="170" spans="1:12" x14ac:dyDescent="0.2">
      <c r="A170" s="48" t="s">
        <v>1362</v>
      </c>
      <c r="B170" s="37" t="s">
        <v>213</v>
      </c>
      <c r="C170" s="49">
        <v>274.72800983000002</v>
      </c>
      <c r="D170" s="46" t="str">
        <f t="shared" si="21"/>
        <v>N/A</v>
      </c>
      <c r="E170" s="49">
        <v>284.35204928000002</v>
      </c>
      <c r="F170" s="46" t="str">
        <f t="shared" si="22"/>
        <v>N/A</v>
      </c>
      <c r="G170" s="49">
        <v>338.63156519</v>
      </c>
      <c r="H170" s="46" t="str">
        <f t="shared" si="23"/>
        <v>N/A</v>
      </c>
      <c r="I170" s="12">
        <v>3.5030000000000001</v>
      </c>
      <c r="J170" s="12">
        <v>19.09</v>
      </c>
      <c r="K170" s="47" t="s">
        <v>739</v>
      </c>
      <c r="L170" s="9" t="str">
        <f t="shared" si="24"/>
        <v>Yes</v>
      </c>
    </row>
    <row r="171" spans="1:12" x14ac:dyDescent="0.2">
      <c r="A171" s="48" t="s">
        <v>85</v>
      </c>
      <c r="B171" s="37" t="s">
        <v>213</v>
      </c>
      <c r="C171" s="8">
        <v>4.7000320820999999</v>
      </c>
      <c r="D171" s="46" t="str">
        <f t="shared" ref="D171:D202" si="25">IF($B171="N/A","N/A",IF(C171&gt;10,"No",IF(C171&lt;-10,"No","Yes")))</f>
        <v>N/A</v>
      </c>
      <c r="E171" s="8">
        <v>4.8651905406999996</v>
      </c>
      <c r="F171" s="46" t="str">
        <f t="shared" ref="F171:F202" si="26">IF($B171="N/A","N/A",IF(E171&gt;10,"No",IF(E171&lt;-10,"No","Yes")))</f>
        <v>N/A</v>
      </c>
      <c r="G171" s="8">
        <v>6.0186728909999996</v>
      </c>
      <c r="H171" s="46" t="str">
        <f t="shared" ref="H171:H202" si="27">IF($B171="N/A","N/A",IF(G171&gt;10,"No",IF(G171&lt;-10,"No","Yes")))</f>
        <v>N/A</v>
      </c>
      <c r="I171" s="12">
        <v>3.5139999999999998</v>
      </c>
      <c r="J171" s="12">
        <v>23.71</v>
      </c>
      <c r="K171" s="47" t="s">
        <v>739</v>
      </c>
      <c r="L171" s="9" t="str">
        <f t="shared" ref="L171:L202" si="28">IF(J171="Div by 0", "N/A", IF(K171="N/A","N/A", IF(J171&gt;VALUE(MID(K171,1,2)), "No", IF(J171&lt;-1*VALUE(MID(K171,1,2)), "No", "Yes"))))</f>
        <v>Yes</v>
      </c>
    </row>
    <row r="172" spans="1:12" x14ac:dyDescent="0.2">
      <c r="A172" s="48" t="s">
        <v>465</v>
      </c>
      <c r="B172" s="37" t="s">
        <v>213</v>
      </c>
      <c r="C172" s="8">
        <v>12.5</v>
      </c>
      <c r="D172" s="46" t="str">
        <f t="shared" si="25"/>
        <v>N/A</v>
      </c>
      <c r="E172" s="8">
        <v>0</v>
      </c>
      <c r="F172" s="46" t="str">
        <f t="shared" si="26"/>
        <v>N/A</v>
      </c>
      <c r="G172" s="8">
        <v>18.181818182000001</v>
      </c>
      <c r="H172" s="46" t="str">
        <f t="shared" si="27"/>
        <v>N/A</v>
      </c>
      <c r="I172" s="12">
        <v>-100</v>
      </c>
      <c r="J172" s="12" t="s">
        <v>1747</v>
      </c>
      <c r="K172" s="47" t="s">
        <v>739</v>
      </c>
      <c r="L172" s="9" t="str">
        <f t="shared" si="28"/>
        <v>N/A</v>
      </c>
    </row>
    <row r="173" spans="1:12" x14ac:dyDescent="0.2">
      <c r="A173" s="48" t="s">
        <v>466</v>
      </c>
      <c r="B173" s="37" t="s">
        <v>213</v>
      </c>
      <c r="C173" s="8">
        <v>9.3959731544</v>
      </c>
      <c r="D173" s="46" t="str">
        <f t="shared" si="25"/>
        <v>N/A</v>
      </c>
      <c r="E173" s="8">
        <v>3.1746031746000001</v>
      </c>
      <c r="F173" s="46" t="str">
        <f t="shared" si="26"/>
        <v>N/A</v>
      </c>
      <c r="G173" s="8">
        <v>11.864406779999999</v>
      </c>
      <c r="H173" s="46" t="str">
        <f t="shared" si="27"/>
        <v>N/A</v>
      </c>
      <c r="I173" s="12">
        <v>-66.2</v>
      </c>
      <c r="J173" s="12">
        <v>273.7</v>
      </c>
      <c r="K173" s="47" t="s">
        <v>739</v>
      </c>
      <c r="L173" s="9" t="str">
        <f t="shared" si="28"/>
        <v>No</v>
      </c>
    </row>
    <row r="174" spans="1:12" x14ac:dyDescent="0.2">
      <c r="A174" s="2" t="s">
        <v>467</v>
      </c>
      <c r="B174" s="37" t="s">
        <v>213</v>
      </c>
      <c r="C174" s="8">
        <v>4.7280122013000003</v>
      </c>
      <c r="D174" s="46" t="str">
        <f t="shared" si="25"/>
        <v>N/A</v>
      </c>
      <c r="E174" s="8">
        <v>5.4584221747999999</v>
      </c>
      <c r="F174" s="46" t="str">
        <f t="shared" si="26"/>
        <v>N/A</v>
      </c>
      <c r="G174" s="8">
        <v>6.6634935745000003</v>
      </c>
      <c r="H174" s="46" t="str">
        <f t="shared" si="27"/>
        <v>N/A</v>
      </c>
      <c r="I174" s="12">
        <v>15.45</v>
      </c>
      <c r="J174" s="12">
        <v>22.08</v>
      </c>
      <c r="K174" s="47" t="s">
        <v>739</v>
      </c>
      <c r="L174" s="9" t="str">
        <f t="shared" si="28"/>
        <v>Yes</v>
      </c>
    </row>
    <row r="175" spans="1:12" x14ac:dyDescent="0.2">
      <c r="A175" s="2" t="s">
        <v>468</v>
      </c>
      <c r="B175" s="37" t="s">
        <v>213</v>
      </c>
      <c r="C175" s="8">
        <v>4.4226044226000001</v>
      </c>
      <c r="D175" s="46" t="str">
        <f t="shared" si="25"/>
        <v>N/A</v>
      </c>
      <c r="E175" s="8">
        <v>4.5723762142000002</v>
      </c>
      <c r="F175" s="46" t="str">
        <f t="shared" si="26"/>
        <v>N/A</v>
      </c>
      <c r="G175" s="8">
        <v>5.5395871440000004</v>
      </c>
      <c r="H175" s="46" t="str">
        <f t="shared" si="27"/>
        <v>N/A</v>
      </c>
      <c r="I175" s="12">
        <v>3.387</v>
      </c>
      <c r="J175" s="12">
        <v>21.15</v>
      </c>
      <c r="K175" s="47" t="s">
        <v>739</v>
      </c>
      <c r="L175" s="9" t="str">
        <f t="shared" si="28"/>
        <v>Yes</v>
      </c>
    </row>
    <row r="176" spans="1:12" x14ac:dyDescent="0.2">
      <c r="A176" s="2" t="s">
        <v>1363</v>
      </c>
      <c r="B176" s="37" t="s">
        <v>213</v>
      </c>
      <c r="C176" s="8">
        <v>0.43310875840000002</v>
      </c>
      <c r="D176" s="46" t="str">
        <f t="shared" si="25"/>
        <v>N/A</v>
      </c>
      <c r="E176" s="8">
        <v>0.31631269769999998</v>
      </c>
      <c r="F176" s="46" t="str">
        <f t="shared" si="26"/>
        <v>N/A</v>
      </c>
      <c r="G176" s="8">
        <v>0.35011670560000002</v>
      </c>
      <c r="H176" s="46" t="str">
        <f t="shared" si="27"/>
        <v>N/A</v>
      </c>
      <c r="I176" s="12">
        <v>-27</v>
      </c>
      <c r="J176" s="12">
        <v>10.69</v>
      </c>
      <c r="K176" s="47" t="s">
        <v>739</v>
      </c>
      <c r="L176" s="9" t="str">
        <f t="shared" si="28"/>
        <v>Yes</v>
      </c>
    </row>
    <row r="177" spans="1:12" x14ac:dyDescent="0.2">
      <c r="A177" s="2" t="s">
        <v>1364</v>
      </c>
      <c r="B177" s="37" t="s">
        <v>213</v>
      </c>
      <c r="C177" s="8">
        <v>10.416666666999999</v>
      </c>
      <c r="D177" s="46" t="str">
        <f t="shared" si="25"/>
        <v>N/A</v>
      </c>
      <c r="E177" s="8">
        <v>0</v>
      </c>
      <c r="F177" s="46" t="str">
        <f t="shared" si="26"/>
        <v>N/A</v>
      </c>
      <c r="G177" s="8">
        <v>0</v>
      </c>
      <c r="H177" s="46" t="str">
        <f t="shared" si="27"/>
        <v>N/A</v>
      </c>
      <c r="I177" s="12">
        <v>-100</v>
      </c>
      <c r="J177" s="12" t="s">
        <v>1747</v>
      </c>
      <c r="K177" s="47" t="s">
        <v>739</v>
      </c>
      <c r="L177" s="9" t="str">
        <f t="shared" si="28"/>
        <v>N/A</v>
      </c>
    </row>
    <row r="178" spans="1:12" x14ac:dyDescent="0.2">
      <c r="A178" s="2" t="s">
        <v>1365</v>
      </c>
      <c r="B178" s="37" t="s">
        <v>213</v>
      </c>
      <c r="C178" s="8">
        <v>1.3422818792</v>
      </c>
      <c r="D178" s="46" t="str">
        <f t="shared" si="25"/>
        <v>N/A</v>
      </c>
      <c r="E178" s="8">
        <v>0</v>
      </c>
      <c r="F178" s="46" t="str">
        <f t="shared" si="26"/>
        <v>N/A</v>
      </c>
      <c r="G178" s="8">
        <v>3.3898305084999998</v>
      </c>
      <c r="H178" s="46" t="str">
        <f t="shared" si="27"/>
        <v>N/A</v>
      </c>
      <c r="I178" s="12">
        <v>-100</v>
      </c>
      <c r="J178" s="12" t="s">
        <v>1747</v>
      </c>
      <c r="K178" s="47" t="s">
        <v>739</v>
      </c>
      <c r="L178" s="9" t="str">
        <f t="shared" si="28"/>
        <v>N/A</v>
      </c>
    </row>
    <row r="179" spans="1:12" x14ac:dyDescent="0.2">
      <c r="A179" s="2" t="s">
        <v>1366</v>
      </c>
      <c r="B179" s="37" t="s">
        <v>213</v>
      </c>
      <c r="C179" s="8">
        <v>0.10167768169999999</v>
      </c>
      <c r="D179" s="46" t="str">
        <f t="shared" si="25"/>
        <v>N/A</v>
      </c>
      <c r="E179" s="8">
        <v>0.21321961619999999</v>
      </c>
      <c r="F179" s="46" t="str">
        <f t="shared" si="26"/>
        <v>N/A</v>
      </c>
      <c r="G179" s="8">
        <v>0.3331746787</v>
      </c>
      <c r="H179" s="46" t="str">
        <f t="shared" si="27"/>
        <v>N/A</v>
      </c>
      <c r="I179" s="12">
        <v>109.7</v>
      </c>
      <c r="J179" s="12">
        <v>56.26</v>
      </c>
      <c r="K179" s="47" t="s">
        <v>739</v>
      </c>
      <c r="L179" s="9" t="str">
        <f t="shared" si="28"/>
        <v>No</v>
      </c>
    </row>
    <row r="180" spans="1:12" x14ac:dyDescent="0.2">
      <c r="A180" s="2" t="s">
        <v>1367</v>
      </c>
      <c r="B180" s="37" t="s">
        <v>213</v>
      </c>
      <c r="C180" s="8">
        <v>0.4422604423</v>
      </c>
      <c r="D180" s="46" t="str">
        <f t="shared" si="25"/>
        <v>N/A</v>
      </c>
      <c r="E180" s="8">
        <v>0.3790570955</v>
      </c>
      <c r="F180" s="46" t="str">
        <f t="shared" si="26"/>
        <v>N/A</v>
      </c>
      <c r="G180" s="8">
        <v>0.31356153650000002</v>
      </c>
      <c r="H180" s="46" t="str">
        <f t="shared" si="27"/>
        <v>N/A</v>
      </c>
      <c r="I180" s="12">
        <v>-14.3</v>
      </c>
      <c r="J180" s="12">
        <v>-17.3</v>
      </c>
      <c r="K180" s="47" t="s">
        <v>739</v>
      </c>
      <c r="L180" s="9" t="str">
        <f t="shared" si="28"/>
        <v>Yes</v>
      </c>
    </row>
    <row r="181" spans="1:12" x14ac:dyDescent="0.2">
      <c r="A181" s="2" t="s">
        <v>86</v>
      </c>
      <c r="B181" s="37" t="s">
        <v>213</v>
      </c>
      <c r="C181" s="8">
        <v>0</v>
      </c>
      <c r="D181" s="46" t="str">
        <f t="shared" si="25"/>
        <v>N/A</v>
      </c>
      <c r="E181" s="8">
        <v>0</v>
      </c>
      <c r="F181" s="46" t="str">
        <f t="shared" si="26"/>
        <v>N/A</v>
      </c>
      <c r="G181" s="8">
        <v>0</v>
      </c>
      <c r="H181" s="46" t="str">
        <f t="shared" si="27"/>
        <v>N/A</v>
      </c>
      <c r="I181" s="12" t="s">
        <v>1747</v>
      </c>
      <c r="J181" s="12" t="s">
        <v>1747</v>
      </c>
      <c r="K181" s="47" t="s">
        <v>739</v>
      </c>
      <c r="L181" s="9" t="str">
        <f t="shared" si="28"/>
        <v>N/A</v>
      </c>
    </row>
    <row r="182" spans="1:12" x14ac:dyDescent="0.2">
      <c r="A182" s="2" t="s">
        <v>87</v>
      </c>
      <c r="B182" s="37" t="s">
        <v>213</v>
      </c>
      <c r="C182" s="8">
        <v>4.2027590632000003</v>
      </c>
      <c r="D182" s="46" t="str">
        <f t="shared" si="25"/>
        <v>N/A</v>
      </c>
      <c r="E182" s="8">
        <v>2.8317517697999999</v>
      </c>
      <c r="F182" s="46" t="str">
        <f t="shared" si="26"/>
        <v>N/A</v>
      </c>
      <c r="G182" s="8">
        <v>0.78359453150000002</v>
      </c>
      <c r="H182" s="46" t="str">
        <f t="shared" si="27"/>
        <v>N/A</v>
      </c>
      <c r="I182" s="12">
        <v>-32.6</v>
      </c>
      <c r="J182" s="12">
        <v>-72.3</v>
      </c>
      <c r="K182" s="47" t="s">
        <v>739</v>
      </c>
      <c r="L182" s="9" t="str">
        <f t="shared" si="28"/>
        <v>No</v>
      </c>
    </row>
    <row r="183" spans="1:12" x14ac:dyDescent="0.2">
      <c r="A183" s="2" t="s">
        <v>469</v>
      </c>
      <c r="B183" s="37" t="s">
        <v>213</v>
      </c>
      <c r="C183" s="8">
        <v>12.5</v>
      </c>
      <c r="D183" s="46" t="str">
        <f t="shared" si="25"/>
        <v>N/A</v>
      </c>
      <c r="E183" s="8">
        <v>0</v>
      </c>
      <c r="F183" s="46" t="str">
        <f t="shared" si="26"/>
        <v>N/A</v>
      </c>
      <c r="G183" s="8">
        <v>18.181818182000001</v>
      </c>
      <c r="H183" s="46" t="str">
        <f t="shared" si="27"/>
        <v>N/A</v>
      </c>
      <c r="I183" s="12">
        <v>-100</v>
      </c>
      <c r="J183" s="12" t="s">
        <v>1747</v>
      </c>
      <c r="K183" s="47" t="s">
        <v>739</v>
      </c>
      <c r="L183" s="9" t="str">
        <f t="shared" si="28"/>
        <v>N/A</v>
      </c>
    </row>
    <row r="184" spans="1:12" x14ac:dyDescent="0.2">
      <c r="A184" s="2" t="s">
        <v>470</v>
      </c>
      <c r="B184" s="37" t="s">
        <v>213</v>
      </c>
      <c r="C184" s="8">
        <v>30.201342281999999</v>
      </c>
      <c r="D184" s="46" t="str">
        <f t="shared" si="25"/>
        <v>N/A</v>
      </c>
      <c r="E184" s="8">
        <v>23.809523810000002</v>
      </c>
      <c r="F184" s="46" t="str">
        <f t="shared" si="26"/>
        <v>N/A</v>
      </c>
      <c r="G184" s="8">
        <v>32.203389831000003</v>
      </c>
      <c r="H184" s="46" t="str">
        <f t="shared" si="27"/>
        <v>N/A</v>
      </c>
      <c r="I184" s="12">
        <v>-21.2</v>
      </c>
      <c r="J184" s="12">
        <v>35.25</v>
      </c>
      <c r="K184" s="47" t="s">
        <v>739</v>
      </c>
      <c r="L184" s="9" t="str">
        <f t="shared" si="28"/>
        <v>No</v>
      </c>
    </row>
    <row r="185" spans="1:12" x14ac:dyDescent="0.2">
      <c r="A185" s="2" t="s">
        <v>471</v>
      </c>
      <c r="B185" s="37" t="s">
        <v>213</v>
      </c>
      <c r="C185" s="8">
        <v>1.7285205897</v>
      </c>
      <c r="D185" s="46" t="str">
        <f t="shared" si="25"/>
        <v>N/A</v>
      </c>
      <c r="E185" s="8">
        <v>1.8763326226000001</v>
      </c>
      <c r="F185" s="46" t="str">
        <f t="shared" si="26"/>
        <v>N/A</v>
      </c>
      <c r="G185" s="8">
        <v>0.3807710614</v>
      </c>
      <c r="H185" s="46" t="str">
        <f t="shared" si="27"/>
        <v>N/A</v>
      </c>
      <c r="I185" s="12">
        <v>8.5510000000000002</v>
      </c>
      <c r="J185" s="12">
        <v>-79.7</v>
      </c>
      <c r="K185" s="47" t="s">
        <v>739</v>
      </c>
      <c r="L185" s="9" t="str">
        <f t="shared" si="28"/>
        <v>No</v>
      </c>
    </row>
    <row r="186" spans="1:12" x14ac:dyDescent="0.2">
      <c r="A186" s="2" t="s">
        <v>472</v>
      </c>
      <c r="B186" s="37" t="s">
        <v>213</v>
      </c>
      <c r="C186" s="8">
        <v>4.3488943489</v>
      </c>
      <c r="D186" s="46" t="str">
        <f t="shared" si="25"/>
        <v>N/A</v>
      </c>
      <c r="E186" s="8">
        <v>3.0561478323000002</v>
      </c>
      <c r="F186" s="46" t="str">
        <f t="shared" si="26"/>
        <v>N/A</v>
      </c>
      <c r="G186" s="8">
        <v>0.47034230469999999</v>
      </c>
      <c r="H186" s="46" t="str">
        <f t="shared" si="27"/>
        <v>N/A</v>
      </c>
      <c r="I186" s="12">
        <v>-29.7</v>
      </c>
      <c r="J186" s="12">
        <v>-84.6</v>
      </c>
      <c r="K186" s="47" t="s">
        <v>739</v>
      </c>
      <c r="L186" s="9" t="str">
        <f t="shared" si="28"/>
        <v>No</v>
      </c>
    </row>
    <row r="187" spans="1:12" x14ac:dyDescent="0.2">
      <c r="A187" s="2" t="s">
        <v>116</v>
      </c>
      <c r="B187" s="37" t="s">
        <v>213</v>
      </c>
      <c r="C187" s="8">
        <v>26.227141482</v>
      </c>
      <c r="D187" s="46" t="str">
        <f t="shared" si="25"/>
        <v>N/A</v>
      </c>
      <c r="E187" s="8">
        <v>27.278204549000002</v>
      </c>
      <c r="F187" s="46" t="str">
        <f t="shared" si="26"/>
        <v>N/A</v>
      </c>
      <c r="G187" s="8">
        <v>29.509836612000001</v>
      </c>
      <c r="H187" s="46" t="str">
        <f t="shared" si="27"/>
        <v>N/A</v>
      </c>
      <c r="I187" s="12">
        <v>4.008</v>
      </c>
      <c r="J187" s="12">
        <v>8.1809999999999992</v>
      </c>
      <c r="K187" s="47" t="s">
        <v>739</v>
      </c>
      <c r="L187" s="9" t="str">
        <f t="shared" si="28"/>
        <v>Yes</v>
      </c>
    </row>
    <row r="188" spans="1:12" x14ac:dyDescent="0.2">
      <c r="A188" s="2" t="s">
        <v>473</v>
      </c>
      <c r="B188" s="37" t="s">
        <v>213</v>
      </c>
      <c r="C188" s="8">
        <v>22.916666667000001</v>
      </c>
      <c r="D188" s="46" t="str">
        <f t="shared" si="25"/>
        <v>N/A</v>
      </c>
      <c r="E188" s="8">
        <v>20</v>
      </c>
      <c r="F188" s="46" t="str">
        <f t="shared" si="26"/>
        <v>N/A</v>
      </c>
      <c r="G188" s="8">
        <v>72.727272726999999</v>
      </c>
      <c r="H188" s="46" t="str">
        <f t="shared" si="27"/>
        <v>N/A</v>
      </c>
      <c r="I188" s="12">
        <v>-12.7</v>
      </c>
      <c r="J188" s="12">
        <v>263.60000000000002</v>
      </c>
      <c r="K188" s="47" t="s">
        <v>739</v>
      </c>
      <c r="L188" s="9" t="str">
        <f t="shared" si="28"/>
        <v>No</v>
      </c>
    </row>
    <row r="189" spans="1:12" x14ac:dyDescent="0.2">
      <c r="A189" s="2" t="s">
        <v>474</v>
      </c>
      <c r="B189" s="37" t="s">
        <v>213</v>
      </c>
      <c r="C189" s="8">
        <v>36.912751677999999</v>
      </c>
      <c r="D189" s="46" t="str">
        <f t="shared" si="25"/>
        <v>N/A</v>
      </c>
      <c r="E189" s="8">
        <v>19.047619048000001</v>
      </c>
      <c r="F189" s="46" t="str">
        <f t="shared" si="26"/>
        <v>N/A</v>
      </c>
      <c r="G189" s="8">
        <v>47.457627119000001</v>
      </c>
      <c r="H189" s="46" t="str">
        <f t="shared" si="27"/>
        <v>N/A</v>
      </c>
      <c r="I189" s="12">
        <v>-48.4</v>
      </c>
      <c r="J189" s="12">
        <v>149.19999999999999</v>
      </c>
      <c r="K189" s="47" t="s">
        <v>739</v>
      </c>
      <c r="L189" s="9" t="str">
        <f t="shared" si="28"/>
        <v>No</v>
      </c>
    </row>
    <row r="190" spans="1:12" x14ac:dyDescent="0.2">
      <c r="A190" s="2" t="s">
        <v>475</v>
      </c>
      <c r="B190" s="37" t="s">
        <v>213</v>
      </c>
      <c r="C190" s="8">
        <v>22.114895780000001</v>
      </c>
      <c r="D190" s="46" t="str">
        <f t="shared" si="25"/>
        <v>N/A</v>
      </c>
      <c r="E190" s="8">
        <v>21.748400853</v>
      </c>
      <c r="F190" s="46" t="str">
        <f t="shared" si="26"/>
        <v>N/A</v>
      </c>
      <c r="G190" s="8">
        <v>24.083769633999999</v>
      </c>
      <c r="H190" s="46" t="str">
        <f t="shared" si="27"/>
        <v>N/A</v>
      </c>
      <c r="I190" s="12">
        <v>-1.66</v>
      </c>
      <c r="J190" s="12">
        <v>10.74</v>
      </c>
      <c r="K190" s="47" t="s">
        <v>739</v>
      </c>
      <c r="L190" s="9" t="str">
        <f t="shared" si="28"/>
        <v>Yes</v>
      </c>
    </row>
    <row r="191" spans="1:12" x14ac:dyDescent="0.2">
      <c r="A191" s="2" t="s">
        <v>476</v>
      </c>
      <c r="B191" s="37" t="s">
        <v>213</v>
      </c>
      <c r="C191" s="8">
        <v>27.862407862000001</v>
      </c>
      <c r="D191" s="46" t="str">
        <f t="shared" si="25"/>
        <v>N/A</v>
      </c>
      <c r="E191" s="8">
        <v>30.490405117000002</v>
      </c>
      <c r="F191" s="46" t="str">
        <f t="shared" si="26"/>
        <v>N/A</v>
      </c>
      <c r="G191" s="8">
        <v>32.08779723</v>
      </c>
      <c r="H191" s="46" t="str">
        <f t="shared" si="27"/>
        <v>N/A</v>
      </c>
      <c r="I191" s="12">
        <v>9.4320000000000004</v>
      </c>
      <c r="J191" s="12">
        <v>5.2389999999999999</v>
      </c>
      <c r="K191" s="47" t="s">
        <v>739</v>
      </c>
      <c r="L191" s="9" t="str">
        <f t="shared" si="28"/>
        <v>Yes</v>
      </c>
    </row>
    <row r="192" spans="1:12" x14ac:dyDescent="0.2">
      <c r="A192" s="2" t="s">
        <v>1368</v>
      </c>
      <c r="B192" s="37" t="s">
        <v>213</v>
      </c>
      <c r="C192" s="38">
        <v>5.9317406142999998</v>
      </c>
      <c r="D192" s="46" t="str">
        <f t="shared" si="25"/>
        <v>N/A</v>
      </c>
      <c r="E192" s="38">
        <v>5.6718266253999996</v>
      </c>
      <c r="F192" s="46" t="str">
        <f t="shared" si="26"/>
        <v>N/A</v>
      </c>
      <c r="G192" s="38">
        <v>6.3102493075000003</v>
      </c>
      <c r="H192" s="46" t="str">
        <f t="shared" si="27"/>
        <v>N/A</v>
      </c>
      <c r="I192" s="12">
        <v>-4.38</v>
      </c>
      <c r="J192" s="12">
        <v>11.26</v>
      </c>
      <c r="K192" s="47" t="s">
        <v>739</v>
      </c>
      <c r="L192" s="9" t="str">
        <f t="shared" si="28"/>
        <v>Yes</v>
      </c>
    </row>
    <row r="193" spans="1:12" x14ac:dyDescent="0.2">
      <c r="A193" s="2" t="s">
        <v>1369</v>
      </c>
      <c r="B193" s="37" t="s">
        <v>213</v>
      </c>
      <c r="C193" s="38">
        <v>8.1666666666999994</v>
      </c>
      <c r="D193" s="46" t="str">
        <f t="shared" si="25"/>
        <v>N/A</v>
      </c>
      <c r="E193" s="38" t="s">
        <v>1747</v>
      </c>
      <c r="F193" s="46" t="str">
        <f t="shared" si="26"/>
        <v>N/A</v>
      </c>
      <c r="G193" s="38">
        <v>5.5</v>
      </c>
      <c r="H193" s="46" t="str">
        <f t="shared" si="27"/>
        <v>N/A</v>
      </c>
      <c r="I193" s="12" t="s">
        <v>1747</v>
      </c>
      <c r="J193" s="12" t="s">
        <v>1747</v>
      </c>
      <c r="K193" s="47" t="s">
        <v>739</v>
      </c>
      <c r="L193" s="9" t="str">
        <f t="shared" si="28"/>
        <v>N/A</v>
      </c>
    </row>
    <row r="194" spans="1:12" x14ac:dyDescent="0.2">
      <c r="A194" s="2" t="s">
        <v>1370</v>
      </c>
      <c r="B194" s="37" t="s">
        <v>213</v>
      </c>
      <c r="C194" s="38">
        <v>9.0714285714000003</v>
      </c>
      <c r="D194" s="46" t="str">
        <f t="shared" si="25"/>
        <v>N/A</v>
      </c>
      <c r="E194" s="38">
        <v>8.5</v>
      </c>
      <c r="F194" s="46" t="str">
        <f t="shared" si="26"/>
        <v>N/A</v>
      </c>
      <c r="G194" s="38">
        <v>12.142857143000001</v>
      </c>
      <c r="H194" s="46" t="str">
        <f t="shared" si="27"/>
        <v>N/A</v>
      </c>
      <c r="I194" s="12">
        <v>-6.3</v>
      </c>
      <c r="J194" s="12">
        <v>42.86</v>
      </c>
      <c r="K194" s="47" t="s">
        <v>739</v>
      </c>
      <c r="L194" s="9" t="str">
        <f t="shared" si="28"/>
        <v>No</v>
      </c>
    </row>
    <row r="195" spans="1:12" x14ac:dyDescent="0.2">
      <c r="A195" s="2" t="s">
        <v>1371</v>
      </c>
      <c r="B195" s="37" t="s">
        <v>213</v>
      </c>
      <c r="C195" s="38">
        <v>3.1182795698999999</v>
      </c>
      <c r="D195" s="46" t="str">
        <f t="shared" si="25"/>
        <v>N/A</v>
      </c>
      <c r="E195" s="38">
        <v>3.6640625</v>
      </c>
      <c r="F195" s="46" t="str">
        <f t="shared" si="26"/>
        <v>N/A</v>
      </c>
      <c r="G195" s="38">
        <v>6.4</v>
      </c>
      <c r="H195" s="46" t="str">
        <f t="shared" si="27"/>
        <v>N/A</v>
      </c>
      <c r="I195" s="12">
        <v>17.5</v>
      </c>
      <c r="J195" s="12">
        <v>74.67</v>
      </c>
      <c r="K195" s="47" t="s">
        <v>739</v>
      </c>
      <c r="L195" s="9" t="str">
        <f t="shared" si="28"/>
        <v>No</v>
      </c>
    </row>
    <row r="196" spans="1:12" x14ac:dyDescent="0.2">
      <c r="A196" s="2" t="s">
        <v>1372</v>
      </c>
      <c r="B196" s="37" t="s">
        <v>213</v>
      </c>
      <c r="C196" s="38">
        <v>7.0666666666999998</v>
      </c>
      <c r="D196" s="46" t="str">
        <f t="shared" si="25"/>
        <v>N/A</v>
      </c>
      <c r="E196" s="38">
        <v>6.9740932642000004</v>
      </c>
      <c r="F196" s="46" t="str">
        <f t="shared" si="26"/>
        <v>N/A</v>
      </c>
      <c r="G196" s="38">
        <v>6.0660377358000002</v>
      </c>
      <c r="H196" s="46" t="str">
        <f t="shared" si="27"/>
        <v>N/A</v>
      </c>
      <c r="I196" s="12">
        <v>-1.31</v>
      </c>
      <c r="J196" s="12">
        <v>-13</v>
      </c>
      <c r="K196" s="47" t="s">
        <v>739</v>
      </c>
      <c r="L196" s="9" t="str">
        <f t="shared" si="28"/>
        <v>Yes</v>
      </c>
    </row>
    <row r="197" spans="1:12" x14ac:dyDescent="0.2">
      <c r="A197" s="2" t="s">
        <v>1373</v>
      </c>
      <c r="B197" s="37" t="s">
        <v>213</v>
      </c>
      <c r="C197" s="38">
        <v>4.4444444444000002</v>
      </c>
      <c r="D197" s="46" t="str">
        <f t="shared" si="25"/>
        <v>N/A</v>
      </c>
      <c r="E197" s="38">
        <v>1.2857142856999999</v>
      </c>
      <c r="F197" s="46" t="str">
        <f t="shared" si="26"/>
        <v>N/A</v>
      </c>
      <c r="G197" s="38">
        <v>0.14285714290000001</v>
      </c>
      <c r="H197" s="46" t="str">
        <f t="shared" si="27"/>
        <v>N/A</v>
      </c>
      <c r="I197" s="12">
        <v>-71.099999999999994</v>
      </c>
      <c r="J197" s="12">
        <v>-88.9</v>
      </c>
      <c r="K197" s="47" t="s">
        <v>739</v>
      </c>
      <c r="L197" s="9" t="str">
        <f t="shared" si="28"/>
        <v>No</v>
      </c>
    </row>
    <row r="198" spans="1:12" x14ac:dyDescent="0.2">
      <c r="A198" s="2" t="s">
        <v>1374</v>
      </c>
      <c r="B198" s="37" t="s">
        <v>213</v>
      </c>
      <c r="C198" s="38">
        <v>16.8</v>
      </c>
      <c r="D198" s="46" t="str">
        <f t="shared" si="25"/>
        <v>N/A</v>
      </c>
      <c r="E198" s="38" t="s">
        <v>1747</v>
      </c>
      <c r="F198" s="46" t="str">
        <f t="shared" si="26"/>
        <v>N/A</v>
      </c>
      <c r="G198" s="38" t="s">
        <v>1747</v>
      </c>
      <c r="H198" s="46" t="str">
        <f t="shared" si="27"/>
        <v>N/A</v>
      </c>
      <c r="I198" s="12" t="s">
        <v>1747</v>
      </c>
      <c r="J198" s="12" t="s">
        <v>1747</v>
      </c>
      <c r="K198" s="47" t="s">
        <v>739</v>
      </c>
      <c r="L198" s="9" t="str">
        <f t="shared" si="28"/>
        <v>N/A</v>
      </c>
    </row>
    <row r="199" spans="1:12" x14ac:dyDescent="0.2">
      <c r="A199" s="2" t="s">
        <v>1375</v>
      </c>
      <c r="B199" s="37" t="s">
        <v>213</v>
      </c>
      <c r="C199" s="38">
        <v>3</v>
      </c>
      <c r="D199" s="46" t="str">
        <f t="shared" si="25"/>
        <v>N/A</v>
      </c>
      <c r="E199" s="38" t="s">
        <v>1747</v>
      </c>
      <c r="F199" s="46" t="str">
        <f t="shared" si="26"/>
        <v>N/A</v>
      </c>
      <c r="G199" s="38">
        <v>0</v>
      </c>
      <c r="H199" s="46" t="str">
        <f t="shared" si="27"/>
        <v>N/A</v>
      </c>
      <c r="I199" s="12" t="s">
        <v>1747</v>
      </c>
      <c r="J199" s="12" t="s">
        <v>1747</v>
      </c>
      <c r="K199" s="47" t="s">
        <v>739</v>
      </c>
      <c r="L199" s="9" t="str">
        <f t="shared" si="28"/>
        <v>N/A</v>
      </c>
    </row>
    <row r="200" spans="1:12" x14ac:dyDescent="0.2">
      <c r="A200" s="2" t="s">
        <v>1376</v>
      </c>
      <c r="B200" s="37" t="s">
        <v>213</v>
      </c>
      <c r="C200" s="38">
        <v>4</v>
      </c>
      <c r="D200" s="46" t="str">
        <f t="shared" si="25"/>
        <v>N/A</v>
      </c>
      <c r="E200" s="38">
        <v>2.8</v>
      </c>
      <c r="F200" s="46" t="str">
        <f t="shared" si="26"/>
        <v>N/A</v>
      </c>
      <c r="G200" s="38">
        <v>0.42857142860000003</v>
      </c>
      <c r="H200" s="46" t="str">
        <f t="shared" si="27"/>
        <v>N/A</v>
      </c>
      <c r="I200" s="12">
        <v>-30</v>
      </c>
      <c r="J200" s="12">
        <v>-84.7</v>
      </c>
      <c r="K200" s="47" t="s">
        <v>739</v>
      </c>
      <c r="L200" s="9" t="str">
        <f t="shared" si="28"/>
        <v>No</v>
      </c>
    </row>
    <row r="201" spans="1:12" x14ac:dyDescent="0.2">
      <c r="A201" s="2" t="s">
        <v>1377</v>
      </c>
      <c r="B201" s="37" t="s">
        <v>213</v>
      </c>
      <c r="C201" s="38">
        <v>1.2222222222000001</v>
      </c>
      <c r="D201" s="46" t="str">
        <f t="shared" si="25"/>
        <v>N/A</v>
      </c>
      <c r="E201" s="38">
        <v>0.8125</v>
      </c>
      <c r="F201" s="46" t="str">
        <f t="shared" si="26"/>
        <v>N/A</v>
      </c>
      <c r="G201" s="38">
        <v>0</v>
      </c>
      <c r="H201" s="46" t="str">
        <f t="shared" si="27"/>
        <v>N/A</v>
      </c>
      <c r="I201" s="12">
        <v>-33.5</v>
      </c>
      <c r="J201" s="12">
        <v>-100</v>
      </c>
      <c r="K201" s="47" t="s">
        <v>739</v>
      </c>
      <c r="L201" s="9" t="str">
        <f t="shared" si="28"/>
        <v>No</v>
      </c>
    </row>
    <row r="202" spans="1:12" x14ac:dyDescent="0.2">
      <c r="A202" s="2" t="s">
        <v>28</v>
      </c>
      <c r="B202" s="37" t="s">
        <v>213</v>
      </c>
      <c r="C202" s="8">
        <v>0.20853384659999999</v>
      </c>
      <c r="D202" s="46" t="str">
        <f t="shared" si="25"/>
        <v>N/A</v>
      </c>
      <c r="E202" s="8">
        <v>0.16568760360000001</v>
      </c>
      <c r="F202" s="46" t="str">
        <f t="shared" si="26"/>
        <v>N/A</v>
      </c>
      <c r="G202" s="8">
        <v>0.2834278093</v>
      </c>
      <c r="H202" s="46" t="str">
        <f t="shared" si="27"/>
        <v>N/A</v>
      </c>
      <c r="I202" s="12">
        <v>-20.5</v>
      </c>
      <c r="J202" s="12">
        <v>71.06</v>
      </c>
      <c r="K202" s="47" t="s">
        <v>739</v>
      </c>
      <c r="L202" s="9" t="str">
        <f t="shared" si="28"/>
        <v>No</v>
      </c>
    </row>
    <row r="203" spans="1:12" x14ac:dyDescent="0.2">
      <c r="A203" s="2" t="s">
        <v>123</v>
      </c>
      <c r="B203" s="37" t="s">
        <v>213</v>
      </c>
      <c r="C203" s="38">
        <v>0</v>
      </c>
      <c r="D203" s="46" t="str">
        <f t="shared" ref="D203:D213" si="29">IF($B203="N/A","N/A",IF(C203&gt;10,"No",IF(C203&lt;-10,"No","Yes")))</f>
        <v>N/A</v>
      </c>
      <c r="E203" s="38">
        <v>0</v>
      </c>
      <c r="F203" s="46" t="str">
        <f t="shared" ref="F203:F213" si="30">IF($B203="N/A","N/A",IF(E203&gt;10,"No",IF(E203&lt;-10,"No","Yes")))</f>
        <v>N/A</v>
      </c>
      <c r="G203" s="38">
        <v>0</v>
      </c>
      <c r="H203" s="46" t="str">
        <f t="shared" ref="H203:H213" si="31">IF($B203="N/A","N/A",IF(G203&gt;10,"No",IF(G203&lt;-10,"No","Yes")))</f>
        <v>N/A</v>
      </c>
      <c r="I203" s="12" t="s">
        <v>1747</v>
      </c>
      <c r="J203" s="12" t="s">
        <v>1747</v>
      </c>
      <c r="K203" s="14" t="s">
        <v>213</v>
      </c>
      <c r="L203" s="9" t="str">
        <f t="shared" ref="L203:L213" si="32">IF(J203="Div by 0", "N/A", IF(K203="N/A","N/A", IF(J203&gt;VALUE(MID(K203,1,2)), "No", IF(J203&lt;-1*VALUE(MID(K203,1,2)), "No", "Yes"))))</f>
        <v>N/A</v>
      </c>
    </row>
    <row r="204" spans="1:12" x14ac:dyDescent="0.2">
      <c r="A204" s="2" t="s">
        <v>124</v>
      </c>
      <c r="B204" s="37" t="s">
        <v>213</v>
      </c>
      <c r="C204" s="38">
        <v>11</v>
      </c>
      <c r="D204" s="46" t="str">
        <f t="shared" si="29"/>
        <v>N/A</v>
      </c>
      <c r="E204" s="38">
        <v>0</v>
      </c>
      <c r="F204" s="46" t="str">
        <f t="shared" si="30"/>
        <v>N/A</v>
      </c>
      <c r="G204" s="38">
        <v>0</v>
      </c>
      <c r="H204" s="46" t="str">
        <f t="shared" si="31"/>
        <v>N/A</v>
      </c>
      <c r="I204" s="12">
        <v>-100</v>
      </c>
      <c r="J204" s="12" t="s">
        <v>1747</v>
      </c>
      <c r="K204" s="14" t="s">
        <v>213</v>
      </c>
      <c r="L204" s="9" t="str">
        <f t="shared" si="32"/>
        <v>N/A</v>
      </c>
    </row>
    <row r="205" spans="1:12" ht="25.5" x14ac:dyDescent="0.2">
      <c r="A205" s="2" t="s">
        <v>1625</v>
      </c>
      <c r="B205" s="37" t="s">
        <v>213</v>
      </c>
      <c r="C205" s="38">
        <v>11</v>
      </c>
      <c r="D205" s="46" t="str">
        <f t="shared" si="29"/>
        <v>N/A</v>
      </c>
      <c r="E205" s="38">
        <v>0</v>
      </c>
      <c r="F205" s="46" t="str">
        <f t="shared" si="30"/>
        <v>N/A</v>
      </c>
      <c r="G205" s="38">
        <v>0</v>
      </c>
      <c r="H205" s="46" t="str">
        <f t="shared" si="31"/>
        <v>N/A</v>
      </c>
      <c r="I205" s="12">
        <v>-100</v>
      </c>
      <c r="J205" s="12" t="s">
        <v>1747</v>
      </c>
      <c r="K205" s="14" t="s">
        <v>213</v>
      </c>
      <c r="L205" s="9" t="str">
        <f t="shared" si="32"/>
        <v>N/A</v>
      </c>
    </row>
    <row r="206" spans="1:12" ht="25.5" x14ac:dyDescent="0.2">
      <c r="A206" s="2" t="s">
        <v>1378</v>
      </c>
      <c r="B206" s="37" t="s">
        <v>213</v>
      </c>
      <c r="C206" s="38">
        <v>0</v>
      </c>
      <c r="D206" s="46" t="str">
        <f t="shared" si="29"/>
        <v>N/A</v>
      </c>
      <c r="E206" s="38">
        <v>0</v>
      </c>
      <c r="F206" s="46" t="str">
        <f t="shared" si="30"/>
        <v>N/A</v>
      </c>
      <c r="G206" s="38">
        <v>0</v>
      </c>
      <c r="H206" s="46" t="str">
        <f t="shared" si="31"/>
        <v>N/A</v>
      </c>
      <c r="I206" s="12" t="s">
        <v>1747</v>
      </c>
      <c r="J206" s="12" t="s">
        <v>1747</v>
      </c>
      <c r="K206" s="14" t="s">
        <v>213</v>
      </c>
      <c r="L206" s="9" t="str">
        <f t="shared" si="32"/>
        <v>N/A</v>
      </c>
    </row>
    <row r="207" spans="1:12" x14ac:dyDescent="0.2">
      <c r="A207" s="2" t="s">
        <v>1626</v>
      </c>
      <c r="B207" s="37" t="s">
        <v>213</v>
      </c>
      <c r="C207" s="38">
        <v>0</v>
      </c>
      <c r="D207" s="46" t="str">
        <f t="shared" si="29"/>
        <v>N/A</v>
      </c>
      <c r="E207" s="38">
        <v>0</v>
      </c>
      <c r="F207" s="46" t="str">
        <f t="shared" si="30"/>
        <v>N/A</v>
      </c>
      <c r="G207" s="38">
        <v>0</v>
      </c>
      <c r="H207" s="46" t="str">
        <f t="shared" si="31"/>
        <v>N/A</v>
      </c>
      <c r="I207" s="12" t="s">
        <v>1747</v>
      </c>
      <c r="J207" s="12" t="s">
        <v>1747</v>
      </c>
      <c r="K207" s="14" t="s">
        <v>213</v>
      </c>
      <c r="L207" s="9" t="str">
        <f t="shared" si="32"/>
        <v>N/A</v>
      </c>
    </row>
    <row r="208" spans="1:12" x14ac:dyDescent="0.2">
      <c r="A208" s="2" t="s">
        <v>1627</v>
      </c>
      <c r="B208" s="37" t="s">
        <v>213</v>
      </c>
      <c r="C208" s="38">
        <v>0</v>
      </c>
      <c r="D208" s="46" t="str">
        <f t="shared" si="29"/>
        <v>N/A</v>
      </c>
      <c r="E208" s="38">
        <v>0</v>
      </c>
      <c r="F208" s="46" t="str">
        <f t="shared" si="30"/>
        <v>N/A</v>
      </c>
      <c r="G208" s="38">
        <v>0</v>
      </c>
      <c r="H208" s="46" t="str">
        <f t="shared" si="31"/>
        <v>N/A</v>
      </c>
      <c r="I208" s="12" t="s">
        <v>1747</v>
      </c>
      <c r="J208" s="12" t="s">
        <v>1747</v>
      </c>
      <c r="K208" s="14" t="s">
        <v>213</v>
      </c>
      <c r="L208" s="9" t="str">
        <f t="shared" si="32"/>
        <v>N/A</v>
      </c>
    </row>
    <row r="209" spans="1:12" x14ac:dyDescent="0.2">
      <c r="A209" s="2" t="s">
        <v>125</v>
      </c>
      <c r="B209" s="37" t="s">
        <v>213</v>
      </c>
      <c r="C209" s="49">
        <v>713774</v>
      </c>
      <c r="D209" s="46" t="str">
        <f t="shared" si="29"/>
        <v>N/A</v>
      </c>
      <c r="E209" s="49">
        <v>299105</v>
      </c>
      <c r="F209" s="46" t="str">
        <f t="shared" si="30"/>
        <v>N/A</v>
      </c>
      <c r="G209" s="49">
        <v>186003</v>
      </c>
      <c r="H209" s="46" t="str">
        <f t="shared" si="31"/>
        <v>N/A</v>
      </c>
      <c r="I209" s="12">
        <v>-58.1</v>
      </c>
      <c r="J209" s="12">
        <v>-37.799999999999997</v>
      </c>
      <c r="K209" s="14" t="s">
        <v>213</v>
      </c>
      <c r="L209" s="9" t="str">
        <f t="shared" si="32"/>
        <v>N/A</v>
      </c>
    </row>
    <row r="210" spans="1:12" x14ac:dyDescent="0.2">
      <c r="A210" s="48" t="s">
        <v>1622</v>
      </c>
      <c r="B210" s="37" t="s">
        <v>213</v>
      </c>
      <c r="C210" s="49">
        <v>693697</v>
      </c>
      <c r="D210" s="46" t="str">
        <f t="shared" si="29"/>
        <v>N/A</v>
      </c>
      <c r="E210" s="49">
        <v>287739</v>
      </c>
      <c r="F210" s="46" t="str">
        <f t="shared" si="30"/>
        <v>N/A</v>
      </c>
      <c r="G210" s="49">
        <v>180308</v>
      </c>
      <c r="H210" s="46" t="str">
        <f t="shared" si="31"/>
        <v>N/A</v>
      </c>
      <c r="I210" s="12">
        <v>-58.5</v>
      </c>
      <c r="J210" s="12">
        <v>-37.299999999999997</v>
      </c>
      <c r="K210" s="14" t="s">
        <v>213</v>
      </c>
      <c r="L210" s="9" t="str">
        <f t="shared" si="32"/>
        <v>N/A</v>
      </c>
    </row>
    <row r="211" spans="1:12" x14ac:dyDescent="0.2">
      <c r="A211" s="48" t="s">
        <v>1379</v>
      </c>
      <c r="B211" s="37" t="s">
        <v>213</v>
      </c>
      <c r="C211" s="49">
        <v>9192</v>
      </c>
      <c r="D211" s="46" t="str">
        <f t="shared" si="29"/>
        <v>N/A</v>
      </c>
      <c r="E211" s="49">
        <v>13915</v>
      </c>
      <c r="F211" s="46" t="str">
        <f t="shared" si="30"/>
        <v>N/A</v>
      </c>
      <c r="G211" s="49">
        <v>4894</v>
      </c>
      <c r="H211" s="46" t="str">
        <f t="shared" si="31"/>
        <v>N/A</v>
      </c>
      <c r="I211" s="12">
        <v>51.38</v>
      </c>
      <c r="J211" s="12">
        <v>-64.8</v>
      </c>
      <c r="K211" s="14" t="s">
        <v>213</v>
      </c>
      <c r="L211" s="9" t="str">
        <f t="shared" si="32"/>
        <v>N/A</v>
      </c>
    </row>
    <row r="212" spans="1:12" x14ac:dyDescent="0.2">
      <c r="A212" s="48" t="s">
        <v>1616</v>
      </c>
      <c r="B212" s="37" t="s">
        <v>213</v>
      </c>
      <c r="C212" s="49">
        <v>50136</v>
      </c>
      <c r="D212" s="46" t="str">
        <f t="shared" si="29"/>
        <v>N/A</v>
      </c>
      <c r="E212" s="49">
        <v>36395</v>
      </c>
      <c r="F212" s="46" t="str">
        <f t="shared" si="30"/>
        <v>N/A</v>
      </c>
      <c r="G212" s="49">
        <v>38558</v>
      </c>
      <c r="H212" s="46" t="str">
        <f t="shared" si="31"/>
        <v>N/A</v>
      </c>
      <c r="I212" s="12">
        <v>-27.4</v>
      </c>
      <c r="J212" s="12">
        <v>5.9429999999999996</v>
      </c>
      <c r="K212" s="14" t="s">
        <v>213</v>
      </c>
      <c r="L212" s="9" t="str">
        <f t="shared" si="32"/>
        <v>N/A</v>
      </c>
    </row>
    <row r="213" spans="1:12" x14ac:dyDescent="0.2">
      <c r="A213" s="48" t="s">
        <v>1617</v>
      </c>
      <c r="B213" s="37" t="s">
        <v>213</v>
      </c>
      <c r="C213" s="49">
        <v>22283</v>
      </c>
      <c r="D213" s="46" t="str">
        <f t="shared" si="29"/>
        <v>N/A</v>
      </c>
      <c r="E213" s="49">
        <v>15612</v>
      </c>
      <c r="F213" s="46" t="str">
        <f t="shared" si="30"/>
        <v>N/A</v>
      </c>
      <c r="G213" s="49">
        <v>16004</v>
      </c>
      <c r="H213" s="46" t="str">
        <f t="shared" si="31"/>
        <v>N/A</v>
      </c>
      <c r="I213" s="12">
        <v>-29.9</v>
      </c>
      <c r="J213" s="12">
        <v>2.5110000000000001</v>
      </c>
      <c r="K213" s="14" t="s">
        <v>213</v>
      </c>
      <c r="L213" s="9" t="str">
        <f t="shared" si="32"/>
        <v>N/A</v>
      </c>
    </row>
    <row r="214" spans="1:12" ht="25.5" x14ac:dyDescent="0.2">
      <c r="A214" s="2" t="s">
        <v>1380</v>
      </c>
      <c r="B214" s="37" t="s">
        <v>213</v>
      </c>
      <c r="C214" s="49">
        <v>3598</v>
      </c>
      <c r="D214" s="46" t="str">
        <f t="shared" ref="D214:D228" si="33">IF($B214="N/A","N/A",IF(C214&gt;10,"No",IF(C214&lt;-10,"No","Yes")))</f>
        <v>N/A</v>
      </c>
      <c r="E214" s="49">
        <v>5080</v>
      </c>
      <c r="F214" s="46" t="str">
        <f t="shared" ref="F214:F228" si="34">IF($B214="N/A","N/A",IF(E214&gt;10,"No",IF(E214&lt;-10,"No","Yes")))</f>
        <v>N/A</v>
      </c>
      <c r="G214" s="49">
        <v>5739</v>
      </c>
      <c r="H214" s="46" t="str">
        <f t="shared" ref="H214:H228" si="35">IF($B214="N/A","N/A",IF(G214&gt;10,"No",IF(G214&lt;-10,"No","Yes")))</f>
        <v>N/A</v>
      </c>
      <c r="I214" s="12">
        <v>41.19</v>
      </c>
      <c r="J214" s="12">
        <v>12.97</v>
      </c>
      <c r="K214" s="47" t="s">
        <v>739</v>
      </c>
      <c r="L214" s="9" t="str">
        <f t="shared" ref="L214:L228" si="36">IF(J214="Div by 0", "N/A", IF(K214="N/A","N/A", IF(J214&gt;VALUE(MID(K214,1,2)), "No", IF(J214&lt;-1*VALUE(MID(K214,1,2)), "No", "Yes"))))</f>
        <v>Yes</v>
      </c>
    </row>
    <row r="215" spans="1:12" x14ac:dyDescent="0.2">
      <c r="A215" s="61" t="s">
        <v>649</v>
      </c>
      <c r="B215" s="37" t="s">
        <v>213</v>
      </c>
      <c r="C215" s="38">
        <v>22</v>
      </c>
      <c r="D215" s="46" t="str">
        <f t="shared" si="33"/>
        <v>N/A</v>
      </c>
      <c r="E215" s="38">
        <v>24</v>
      </c>
      <c r="F215" s="46" t="str">
        <f t="shared" si="34"/>
        <v>N/A</v>
      </c>
      <c r="G215" s="38">
        <v>17</v>
      </c>
      <c r="H215" s="46" t="str">
        <f t="shared" si="35"/>
        <v>N/A</v>
      </c>
      <c r="I215" s="12">
        <v>9.0909999999999993</v>
      </c>
      <c r="J215" s="12">
        <v>-29.2</v>
      </c>
      <c r="K215" s="47" t="s">
        <v>739</v>
      </c>
      <c r="L215" s="9" t="str">
        <f t="shared" si="36"/>
        <v>Yes</v>
      </c>
    </row>
    <row r="216" spans="1:12" ht="25.5" x14ac:dyDescent="0.2">
      <c r="A216" s="4" t="s">
        <v>1381</v>
      </c>
      <c r="B216" s="37" t="s">
        <v>213</v>
      </c>
      <c r="C216" s="49">
        <v>163.54545454999999</v>
      </c>
      <c r="D216" s="46" t="str">
        <f t="shared" si="33"/>
        <v>N/A</v>
      </c>
      <c r="E216" s="49">
        <v>211.66666667000001</v>
      </c>
      <c r="F216" s="46" t="str">
        <f t="shared" si="34"/>
        <v>N/A</v>
      </c>
      <c r="G216" s="49">
        <v>337.58823529</v>
      </c>
      <c r="H216" s="46" t="str">
        <f t="shared" si="35"/>
        <v>N/A</v>
      </c>
      <c r="I216" s="12">
        <v>29.42</v>
      </c>
      <c r="J216" s="12">
        <v>59.49</v>
      </c>
      <c r="K216" s="47" t="s">
        <v>739</v>
      </c>
      <c r="L216" s="9" t="str">
        <f t="shared" si="36"/>
        <v>No</v>
      </c>
    </row>
    <row r="217" spans="1:12" ht="25.5" x14ac:dyDescent="0.2">
      <c r="A217" s="2" t="s">
        <v>1382</v>
      </c>
      <c r="B217" s="37" t="s">
        <v>213</v>
      </c>
      <c r="C217" s="49">
        <v>0</v>
      </c>
      <c r="D217" s="46" t="str">
        <f t="shared" si="33"/>
        <v>N/A</v>
      </c>
      <c r="E217" s="49">
        <v>0</v>
      </c>
      <c r="F217" s="46" t="str">
        <f t="shared" si="34"/>
        <v>N/A</v>
      </c>
      <c r="G217" s="49">
        <v>0</v>
      </c>
      <c r="H217" s="46" t="str">
        <f t="shared" si="35"/>
        <v>N/A</v>
      </c>
      <c r="I217" s="12" t="s">
        <v>1747</v>
      </c>
      <c r="J217" s="12" t="s">
        <v>1747</v>
      </c>
      <c r="K217" s="47" t="s">
        <v>739</v>
      </c>
      <c r="L217" s="9" t="str">
        <f t="shared" si="36"/>
        <v>N/A</v>
      </c>
    </row>
    <row r="218" spans="1:12" x14ac:dyDescent="0.2">
      <c r="A218" s="4" t="s">
        <v>516</v>
      </c>
      <c r="B218" s="37" t="s">
        <v>213</v>
      </c>
      <c r="C218" s="38">
        <v>0</v>
      </c>
      <c r="D218" s="46" t="str">
        <f t="shared" si="33"/>
        <v>N/A</v>
      </c>
      <c r="E218" s="38">
        <v>0</v>
      </c>
      <c r="F218" s="46" t="str">
        <f t="shared" si="34"/>
        <v>N/A</v>
      </c>
      <c r="G218" s="38">
        <v>0</v>
      </c>
      <c r="H218" s="46" t="str">
        <f t="shared" si="35"/>
        <v>N/A</v>
      </c>
      <c r="I218" s="12" t="s">
        <v>1747</v>
      </c>
      <c r="J218" s="12" t="s">
        <v>1747</v>
      </c>
      <c r="K218" s="47" t="s">
        <v>739</v>
      </c>
      <c r="L218" s="9" t="str">
        <f t="shared" si="36"/>
        <v>N/A</v>
      </c>
    </row>
    <row r="219" spans="1:12" ht="25.5" x14ac:dyDescent="0.2">
      <c r="A219" s="2" t="s">
        <v>1383</v>
      </c>
      <c r="B219" s="37" t="s">
        <v>213</v>
      </c>
      <c r="C219" s="49" t="s">
        <v>1747</v>
      </c>
      <c r="D219" s="46" t="str">
        <f t="shared" si="33"/>
        <v>N/A</v>
      </c>
      <c r="E219" s="49" t="s">
        <v>1747</v>
      </c>
      <c r="F219" s="46" t="str">
        <f t="shared" si="34"/>
        <v>N/A</v>
      </c>
      <c r="G219" s="49" t="s">
        <v>1747</v>
      </c>
      <c r="H219" s="46" t="str">
        <f t="shared" si="35"/>
        <v>N/A</v>
      </c>
      <c r="I219" s="12" t="s">
        <v>1747</v>
      </c>
      <c r="J219" s="12" t="s">
        <v>1747</v>
      </c>
      <c r="K219" s="47" t="s">
        <v>739</v>
      </c>
      <c r="L219" s="9" t="str">
        <f t="shared" si="36"/>
        <v>N/A</v>
      </c>
    </row>
    <row r="220" spans="1:12" ht="25.5" x14ac:dyDescent="0.2">
      <c r="A220" s="2" t="s">
        <v>1384</v>
      </c>
      <c r="B220" s="37" t="s">
        <v>213</v>
      </c>
      <c r="C220" s="49">
        <v>127404</v>
      </c>
      <c r="D220" s="46" t="str">
        <f t="shared" si="33"/>
        <v>N/A</v>
      </c>
      <c r="E220" s="49">
        <v>165962</v>
      </c>
      <c r="F220" s="46" t="str">
        <f t="shared" si="34"/>
        <v>N/A</v>
      </c>
      <c r="G220" s="49">
        <v>124043</v>
      </c>
      <c r="H220" s="46" t="str">
        <f t="shared" si="35"/>
        <v>N/A</v>
      </c>
      <c r="I220" s="12">
        <v>30.26</v>
      </c>
      <c r="J220" s="12">
        <v>-25.3</v>
      </c>
      <c r="K220" s="47" t="s">
        <v>739</v>
      </c>
      <c r="L220" s="9" t="str">
        <f t="shared" si="36"/>
        <v>Yes</v>
      </c>
    </row>
    <row r="221" spans="1:12" x14ac:dyDescent="0.2">
      <c r="A221" s="4" t="s">
        <v>517</v>
      </c>
      <c r="B221" s="37" t="s">
        <v>213</v>
      </c>
      <c r="C221" s="38">
        <v>368</v>
      </c>
      <c r="D221" s="46" t="str">
        <f t="shared" si="33"/>
        <v>N/A</v>
      </c>
      <c r="E221" s="38">
        <v>455</v>
      </c>
      <c r="F221" s="46" t="str">
        <f t="shared" si="34"/>
        <v>N/A</v>
      </c>
      <c r="G221" s="38">
        <v>342</v>
      </c>
      <c r="H221" s="46" t="str">
        <f t="shared" si="35"/>
        <v>N/A</v>
      </c>
      <c r="I221" s="12">
        <v>23.64</v>
      </c>
      <c r="J221" s="12">
        <v>-24.8</v>
      </c>
      <c r="K221" s="47" t="s">
        <v>739</v>
      </c>
      <c r="L221" s="9" t="str">
        <f t="shared" si="36"/>
        <v>Yes</v>
      </c>
    </row>
    <row r="222" spans="1:12" ht="25.5" x14ac:dyDescent="0.2">
      <c r="A222" s="2" t="s">
        <v>1385</v>
      </c>
      <c r="B222" s="37" t="s">
        <v>213</v>
      </c>
      <c r="C222" s="49">
        <v>346.20652174000003</v>
      </c>
      <c r="D222" s="46" t="str">
        <f t="shared" si="33"/>
        <v>N/A</v>
      </c>
      <c r="E222" s="49">
        <v>364.75164834999998</v>
      </c>
      <c r="F222" s="46" t="str">
        <f t="shared" si="34"/>
        <v>N/A</v>
      </c>
      <c r="G222" s="49">
        <v>362.69883041000003</v>
      </c>
      <c r="H222" s="46" t="str">
        <f t="shared" si="35"/>
        <v>N/A</v>
      </c>
      <c r="I222" s="12">
        <v>5.3570000000000002</v>
      </c>
      <c r="J222" s="12">
        <v>-0.56299999999999994</v>
      </c>
      <c r="K222" s="47" t="s">
        <v>739</v>
      </c>
      <c r="L222" s="9" t="str">
        <f t="shared" si="36"/>
        <v>Yes</v>
      </c>
    </row>
    <row r="223" spans="1:12" ht="25.5" x14ac:dyDescent="0.2">
      <c r="A223" s="2" t="s">
        <v>1386</v>
      </c>
      <c r="B223" s="37" t="s">
        <v>213</v>
      </c>
      <c r="C223" s="49">
        <v>0</v>
      </c>
      <c r="D223" s="46" t="str">
        <f t="shared" si="33"/>
        <v>N/A</v>
      </c>
      <c r="E223" s="49">
        <v>0</v>
      </c>
      <c r="F223" s="46" t="str">
        <f t="shared" si="34"/>
        <v>N/A</v>
      </c>
      <c r="G223" s="49">
        <v>0</v>
      </c>
      <c r="H223" s="46" t="str">
        <f t="shared" si="35"/>
        <v>N/A</v>
      </c>
      <c r="I223" s="12" t="s">
        <v>1747</v>
      </c>
      <c r="J223" s="12" t="s">
        <v>1747</v>
      </c>
      <c r="K223" s="47" t="s">
        <v>739</v>
      </c>
      <c r="L223" s="9" t="str">
        <f t="shared" si="36"/>
        <v>N/A</v>
      </c>
    </row>
    <row r="224" spans="1:12" x14ac:dyDescent="0.2">
      <c r="A224" s="2" t="s">
        <v>518</v>
      </c>
      <c r="B224" s="37" t="s">
        <v>213</v>
      </c>
      <c r="C224" s="38">
        <v>0</v>
      </c>
      <c r="D224" s="46" t="str">
        <f t="shared" si="33"/>
        <v>N/A</v>
      </c>
      <c r="E224" s="38">
        <v>0</v>
      </c>
      <c r="F224" s="46" t="str">
        <f t="shared" si="34"/>
        <v>N/A</v>
      </c>
      <c r="G224" s="38">
        <v>0</v>
      </c>
      <c r="H224" s="46" t="str">
        <f t="shared" si="35"/>
        <v>N/A</v>
      </c>
      <c r="I224" s="12" t="s">
        <v>1747</v>
      </c>
      <c r="J224" s="12" t="s">
        <v>1747</v>
      </c>
      <c r="K224" s="47" t="s">
        <v>739</v>
      </c>
      <c r="L224" s="9" t="str">
        <f t="shared" si="36"/>
        <v>N/A</v>
      </c>
    </row>
    <row r="225" spans="1:12" ht="25.5" x14ac:dyDescent="0.2">
      <c r="A225" s="2" t="s">
        <v>1387</v>
      </c>
      <c r="B225" s="37" t="s">
        <v>213</v>
      </c>
      <c r="C225" s="49" t="s">
        <v>1747</v>
      </c>
      <c r="D225" s="46" t="str">
        <f t="shared" si="33"/>
        <v>N/A</v>
      </c>
      <c r="E225" s="49" t="s">
        <v>1747</v>
      </c>
      <c r="F225" s="46" t="str">
        <f t="shared" si="34"/>
        <v>N/A</v>
      </c>
      <c r="G225" s="49" t="s">
        <v>1747</v>
      </c>
      <c r="H225" s="46" t="str">
        <f t="shared" si="35"/>
        <v>N/A</v>
      </c>
      <c r="I225" s="12" t="s">
        <v>1747</v>
      </c>
      <c r="J225" s="12" t="s">
        <v>1747</v>
      </c>
      <c r="K225" s="47" t="s">
        <v>739</v>
      </c>
      <c r="L225" s="9" t="str">
        <f t="shared" si="36"/>
        <v>N/A</v>
      </c>
    </row>
    <row r="226" spans="1:12" ht="25.5" x14ac:dyDescent="0.2">
      <c r="A226" s="2" t="s">
        <v>1388</v>
      </c>
      <c r="B226" s="37" t="s">
        <v>213</v>
      </c>
      <c r="C226" s="49">
        <v>6105</v>
      </c>
      <c r="D226" s="46" t="str">
        <f t="shared" si="33"/>
        <v>N/A</v>
      </c>
      <c r="E226" s="49">
        <v>0</v>
      </c>
      <c r="F226" s="46" t="str">
        <f t="shared" si="34"/>
        <v>N/A</v>
      </c>
      <c r="G226" s="49">
        <v>248</v>
      </c>
      <c r="H226" s="46" t="str">
        <f t="shared" si="35"/>
        <v>N/A</v>
      </c>
      <c r="I226" s="12">
        <v>-100</v>
      </c>
      <c r="J226" s="12" t="s">
        <v>1747</v>
      </c>
      <c r="K226" s="47" t="s">
        <v>739</v>
      </c>
      <c r="L226" s="9" t="str">
        <f t="shared" si="36"/>
        <v>N/A</v>
      </c>
    </row>
    <row r="227" spans="1:12" ht="25.5" x14ac:dyDescent="0.2">
      <c r="A227" s="2" t="s">
        <v>519</v>
      </c>
      <c r="B227" s="37" t="s">
        <v>213</v>
      </c>
      <c r="C227" s="38">
        <v>11</v>
      </c>
      <c r="D227" s="46" t="str">
        <f t="shared" si="33"/>
        <v>N/A</v>
      </c>
      <c r="E227" s="38">
        <v>0</v>
      </c>
      <c r="F227" s="46" t="str">
        <f t="shared" si="34"/>
        <v>N/A</v>
      </c>
      <c r="G227" s="38">
        <v>11</v>
      </c>
      <c r="H227" s="46" t="str">
        <f t="shared" si="35"/>
        <v>N/A</v>
      </c>
      <c r="I227" s="12">
        <v>-100</v>
      </c>
      <c r="J227" s="12" t="s">
        <v>1747</v>
      </c>
      <c r="K227" s="47" t="s">
        <v>739</v>
      </c>
      <c r="L227" s="9" t="str">
        <f t="shared" si="36"/>
        <v>N/A</v>
      </c>
    </row>
    <row r="228" spans="1:12" ht="25.5" x14ac:dyDescent="0.2">
      <c r="A228" s="2" t="s">
        <v>1389</v>
      </c>
      <c r="B228" s="37" t="s">
        <v>213</v>
      </c>
      <c r="C228" s="49">
        <v>2035</v>
      </c>
      <c r="D228" s="46" t="str">
        <f t="shared" si="33"/>
        <v>N/A</v>
      </c>
      <c r="E228" s="49" t="s">
        <v>1747</v>
      </c>
      <c r="F228" s="46" t="str">
        <f t="shared" si="34"/>
        <v>N/A</v>
      </c>
      <c r="G228" s="49">
        <v>124</v>
      </c>
      <c r="H228" s="46" t="str">
        <f t="shared" si="35"/>
        <v>N/A</v>
      </c>
      <c r="I228" s="12" t="s">
        <v>1747</v>
      </c>
      <c r="J228" s="12" t="s">
        <v>1747</v>
      </c>
      <c r="K228" s="47" t="s">
        <v>739</v>
      </c>
      <c r="L228" s="9" t="str">
        <f t="shared" si="36"/>
        <v>N/A</v>
      </c>
    </row>
    <row r="229" spans="1:12" x14ac:dyDescent="0.2">
      <c r="A229" s="2" t="s">
        <v>1390</v>
      </c>
      <c r="B229" s="37" t="s">
        <v>213</v>
      </c>
      <c r="C229" s="54">
        <v>6105</v>
      </c>
      <c r="D229" s="46" t="str">
        <f t="shared" ref="D229:D252" si="37">IF($B229="N/A","N/A",IF(C229&gt;10,"No",IF(C229&lt;-10,"No","Yes")))</f>
        <v>N/A</v>
      </c>
      <c r="E229" s="54" t="s">
        <v>1747</v>
      </c>
      <c r="F229" s="46" t="str">
        <f t="shared" ref="F229:F252" si="38">IF($B229="N/A","N/A",IF(E229&gt;10,"No",IF(E229&lt;-10,"No","Yes")))</f>
        <v>N/A</v>
      </c>
      <c r="G229" s="54">
        <v>248</v>
      </c>
      <c r="H229" s="46" t="str">
        <f t="shared" ref="H229:H252" si="39">IF($B229="N/A","N/A",IF(G229&gt;10,"No",IF(G229&lt;-10,"No","Yes")))</f>
        <v>N/A</v>
      </c>
      <c r="I229" s="12" t="s">
        <v>1747</v>
      </c>
      <c r="J229" s="12" t="s">
        <v>1747</v>
      </c>
      <c r="K229" s="47" t="s">
        <v>739</v>
      </c>
      <c r="L229" s="9" t="str">
        <f t="shared" ref="L229:L252" si="40">IF(J229="Div by 0", "N/A", IF(K229="N/A","N/A", IF(J229&gt;VALUE(MID(K229,1,2)), "No", IF(J229&lt;-1*VALUE(MID(K229,1,2)), "No", "Yes"))))</f>
        <v>N/A</v>
      </c>
    </row>
    <row r="230" spans="1:12" x14ac:dyDescent="0.2">
      <c r="A230" s="4" t="s">
        <v>1391</v>
      </c>
      <c r="B230" s="37" t="s">
        <v>213</v>
      </c>
      <c r="C230" s="52">
        <v>11</v>
      </c>
      <c r="D230" s="46" t="str">
        <f t="shared" si="37"/>
        <v>N/A</v>
      </c>
      <c r="E230" s="52" t="s">
        <v>1747</v>
      </c>
      <c r="F230" s="46" t="str">
        <f t="shared" si="38"/>
        <v>N/A</v>
      </c>
      <c r="G230" s="52">
        <v>11</v>
      </c>
      <c r="H230" s="46" t="str">
        <f t="shared" si="39"/>
        <v>N/A</v>
      </c>
      <c r="I230" s="12" t="s">
        <v>1747</v>
      </c>
      <c r="J230" s="12" t="s">
        <v>1747</v>
      </c>
      <c r="K230" s="47" t="s">
        <v>739</v>
      </c>
      <c r="L230" s="9" t="str">
        <f t="shared" si="40"/>
        <v>N/A</v>
      </c>
    </row>
    <row r="231" spans="1:12" x14ac:dyDescent="0.2">
      <c r="A231" s="4" t="s">
        <v>1392</v>
      </c>
      <c r="B231" s="37" t="s">
        <v>213</v>
      </c>
      <c r="C231" s="54">
        <v>2035</v>
      </c>
      <c r="D231" s="46" t="str">
        <f t="shared" si="37"/>
        <v>N/A</v>
      </c>
      <c r="E231" s="54" t="s">
        <v>1747</v>
      </c>
      <c r="F231" s="46" t="str">
        <f t="shared" si="38"/>
        <v>N/A</v>
      </c>
      <c r="G231" s="54">
        <v>124</v>
      </c>
      <c r="H231" s="46" t="str">
        <f t="shared" si="39"/>
        <v>N/A</v>
      </c>
      <c r="I231" s="12" t="s">
        <v>1747</v>
      </c>
      <c r="J231" s="12" t="s">
        <v>1747</v>
      </c>
      <c r="K231" s="47" t="s">
        <v>739</v>
      </c>
      <c r="L231" s="9" t="str">
        <f t="shared" si="40"/>
        <v>N/A</v>
      </c>
    </row>
    <row r="232" spans="1:12" ht="25.5" x14ac:dyDescent="0.2">
      <c r="A232" s="4" t="s">
        <v>1393</v>
      </c>
      <c r="B232" s="37" t="s">
        <v>213</v>
      </c>
      <c r="C232" s="54" t="s">
        <v>1747</v>
      </c>
      <c r="D232" s="46" t="str">
        <f t="shared" si="37"/>
        <v>N/A</v>
      </c>
      <c r="E232" s="54" t="s">
        <v>1747</v>
      </c>
      <c r="F232" s="46" t="str">
        <f t="shared" si="38"/>
        <v>N/A</v>
      </c>
      <c r="G232" s="54" t="s">
        <v>1747</v>
      </c>
      <c r="H232" s="46" t="str">
        <f t="shared" si="39"/>
        <v>N/A</v>
      </c>
      <c r="I232" s="12" t="s">
        <v>1747</v>
      </c>
      <c r="J232" s="12" t="s">
        <v>1747</v>
      </c>
      <c r="K232" s="47" t="s">
        <v>739</v>
      </c>
      <c r="L232" s="9" t="str">
        <f t="shared" si="40"/>
        <v>N/A</v>
      </c>
    </row>
    <row r="233" spans="1:12" ht="25.5" x14ac:dyDescent="0.2">
      <c r="A233" s="4" t="s">
        <v>1394</v>
      </c>
      <c r="B233" s="37" t="s">
        <v>213</v>
      </c>
      <c r="C233" s="54">
        <v>2035</v>
      </c>
      <c r="D233" s="46" t="str">
        <f t="shared" si="37"/>
        <v>N/A</v>
      </c>
      <c r="E233" s="54" t="s">
        <v>1747</v>
      </c>
      <c r="F233" s="46" t="str">
        <f t="shared" si="38"/>
        <v>N/A</v>
      </c>
      <c r="G233" s="54" t="s">
        <v>1747</v>
      </c>
      <c r="H233" s="46" t="str">
        <f t="shared" si="39"/>
        <v>N/A</v>
      </c>
      <c r="I233" s="12" t="s">
        <v>1747</v>
      </c>
      <c r="J233" s="12" t="s">
        <v>1747</v>
      </c>
      <c r="K233" s="47" t="s">
        <v>739</v>
      </c>
      <c r="L233" s="9" t="str">
        <f t="shared" si="40"/>
        <v>N/A</v>
      </c>
    </row>
    <row r="234" spans="1:12" x14ac:dyDescent="0.2">
      <c r="A234" s="4" t="s">
        <v>1395</v>
      </c>
      <c r="B234" s="37" t="s">
        <v>213</v>
      </c>
      <c r="C234" s="54" t="s">
        <v>1747</v>
      </c>
      <c r="D234" s="46" t="str">
        <f t="shared" si="37"/>
        <v>N/A</v>
      </c>
      <c r="E234" s="54" t="s">
        <v>1747</v>
      </c>
      <c r="F234" s="46" t="str">
        <f t="shared" si="38"/>
        <v>N/A</v>
      </c>
      <c r="G234" s="54">
        <v>124</v>
      </c>
      <c r="H234" s="46" t="str">
        <f t="shared" si="39"/>
        <v>N/A</v>
      </c>
      <c r="I234" s="12" t="s">
        <v>1747</v>
      </c>
      <c r="J234" s="12" t="s">
        <v>1747</v>
      </c>
      <c r="K234" s="47" t="s">
        <v>739</v>
      </c>
      <c r="L234" s="9" t="str">
        <f t="shared" si="40"/>
        <v>N/A</v>
      </c>
    </row>
    <row r="235" spans="1:12" ht="25.5" x14ac:dyDescent="0.2">
      <c r="A235" s="4" t="s">
        <v>1396</v>
      </c>
      <c r="B235" s="37" t="s">
        <v>213</v>
      </c>
      <c r="C235" s="54" t="s">
        <v>1747</v>
      </c>
      <c r="D235" s="46" t="str">
        <f t="shared" si="37"/>
        <v>N/A</v>
      </c>
      <c r="E235" s="54" t="s">
        <v>1747</v>
      </c>
      <c r="F235" s="46" t="str">
        <f t="shared" si="38"/>
        <v>N/A</v>
      </c>
      <c r="G235" s="54" t="s">
        <v>1747</v>
      </c>
      <c r="H235" s="46" t="str">
        <f t="shared" si="39"/>
        <v>N/A</v>
      </c>
      <c r="I235" s="12" t="s">
        <v>1747</v>
      </c>
      <c r="J235" s="12" t="s">
        <v>1747</v>
      </c>
      <c r="K235" s="47" t="s">
        <v>739</v>
      </c>
      <c r="L235" s="9" t="str">
        <f t="shared" si="40"/>
        <v>N/A</v>
      </c>
    </row>
    <row r="236" spans="1:12" x14ac:dyDescent="0.2">
      <c r="A236" s="4" t="s">
        <v>1397</v>
      </c>
      <c r="B236" s="37" t="s">
        <v>213</v>
      </c>
      <c r="C236" s="46">
        <v>4.8123195399999999E-2</v>
      </c>
      <c r="D236" s="46" t="str">
        <f t="shared" si="37"/>
        <v>N/A</v>
      </c>
      <c r="E236" s="46">
        <v>0</v>
      </c>
      <c r="F236" s="46" t="str">
        <f t="shared" si="38"/>
        <v>N/A</v>
      </c>
      <c r="G236" s="46">
        <v>3.33444481E-2</v>
      </c>
      <c r="H236" s="46" t="str">
        <f t="shared" si="39"/>
        <v>N/A</v>
      </c>
      <c r="I236" s="12">
        <v>-100</v>
      </c>
      <c r="J236" s="12" t="s">
        <v>1747</v>
      </c>
      <c r="K236" s="47" t="s">
        <v>739</v>
      </c>
      <c r="L236" s="9" t="str">
        <f t="shared" si="40"/>
        <v>N/A</v>
      </c>
    </row>
    <row r="237" spans="1:12" x14ac:dyDescent="0.2">
      <c r="A237" s="4" t="s">
        <v>1398</v>
      </c>
      <c r="B237" s="37" t="s">
        <v>213</v>
      </c>
      <c r="C237" s="46">
        <v>0</v>
      </c>
      <c r="D237" s="46" t="str">
        <f t="shared" si="37"/>
        <v>N/A</v>
      </c>
      <c r="E237" s="46">
        <v>0</v>
      </c>
      <c r="F237" s="46" t="str">
        <f t="shared" si="38"/>
        <v>N/A</v>
      </c>
      <c r="G237" s="46">
        <v>0</v>
      </c>
      <c r="H237" s="46" t="str">
        <f t="shared" si="39"/>
        <v>N/A</v>
      </c>
      <c r="I237" s="12" t="s">
        <v>1747</v>
      </c>
      <c r="J237" s="12" t="s">
        <v>1747</v>
      </c>
      <c r="K237" s="47" t="s">
        <v>739</v>
      </c>
      <c r="L237" s="9" t="str">
        <f t="shared" si="40"/>
        <v>N/A</v>
      </c>
    </row>
    <row r="238" spans="1:12" x14ac:dyDescent="0.2">
      <c r="A238" s="61" t="s">
        <v>1399</v>
      </c>
      <c r="B238" s="37" t="s">
        <v>213</v>
      </c>
      <c r="C238" s="46">
        <v>2.0134228188000001</v>
      </c>
      <c r="D238" s="46" t="str">
        <f t="shared" si="37"/>
        <v>N/A</v>
      </c>
      <c r="E238" s="46">
        <v>0</v>
      </c>
      <c r="F238" s="46" t="str">
        <f t="shared" si="38"/>
        <v>N/A</v>
      </c>
      <c r="G238" s="46">
        <v>0</v>
      </c>
      <c r="H238" s="46" t="str">
        <f t="shared" si="39"/>
        <v>N/A</v>
      </c>
      <c r="I238" s="12">
        <v>-100</v>
      </c>
      <c r="J238" s="12" t="s">
        <v>1747</v>
      </c>
      <c r="K238" s="47" t="s">
        <v>739</v>
      </c>
      <c r="L238" s="9" t="str">
        <f t="shared" si="40"/>
        <v>N/A</v>
      </c>
    </row>
    <row r="239" spans="1:12" x14ac:dyDescent="0.2">
      <c r="A239" s="61" t="s">
        <v>1400</v>
      </c>
      <c r="B239" s="37" t="s">
        <v>213</v>
      </c>
      <c r="C239" s="46">
        <v>0</v>
      </c>
      <c r="D239" s="46" t="str">
        <f t="shared" si="37"/>
        <v>N/A</v>
      </c>
      <c r="E239" s="46">
        <v>0</v>
      </c>
      <c r="F239" s="46" t="str">
        <f t="shared" si="38"/>
        <v>N/A</v>
      </c>
      <c r="G239" s="46">
        <v>9.5192765299999996E-2</v>
      </c>
      <c r="H239" s="46" t="str">
        <f t="shared" si="39"/>
        <v>N/A</v>
      </c>
      <c r="I239" s="12" t="s">
        <v>1747</v>
      </c>
      <c r="J239" s="12" t="s">
        <v>1747</v>
      </c>
      <c r="K239" s="47" t="s">
        <v>739</v>
      </c>
      <c r="L239" s="9" t="str">
        <f t="shared" si="40"/>
        <v>N/A</v>
      </c>
    </row>
    <row r="240" spans="1:12" x14ac:dyDescent="0.2">
      <c r="A240" s="61" t="s">
        <v>1401</v>
      </c>
      <c r="B240" s="37" t="s">
        <v>213</v>
      </c>
      <c r="C240" s="46">
        <v>0</v>
      </c>
      <c r="D240" s="46" t="str">
        <f t="shared" si="37"/>
        <v>N/A</v>
      </c>
      <c r="E240" s="46">
        <v>0</v>
      </c>
      <c r="F240" s="46" t="str">
        <f t="shared" si="38"/>
        <v>N/A</v>
      </c>
      <c r="G240" s="46">
        <v>0</v>
      </c>
      <c r="H240" s="46" t="str">
        <f t="shared" si="39"/>
        <v>N/A</v>
      </c>
      <c r="I240" s="12" t="s">
        <v>1747</v>
      </c>
      <c r="J240" s="12" t="s">
        <v>1747</v>
      </c>
      <c r="K240" s="47" t="s">
        <v>739</v>
      </c>
      <c r="L240" s="9" t="str">
        <f t="shared" si="40"/>
        <v>N/A</v>
      </c>
    </row>
    <row r="241" spans="1:12" ht="25.5" x14ac:dyDescent="0.2">
      <c r="A241" s="61" t="s">
        <v>1402</v>
      </c>
      <c r="B241" s="37" t="s">
        <v>213</v>
      </c>
      <c r="C241" s="54">
        <v>6105</v>
      </c>
      <c r="D241" s="46" t="str">
        <f t="shared" si="37"/>
        <v>N/A</v>
      </c>
      <c r="E241" s="54" t="s">
        <v>1747</v>
      </c>
      <c r="F241" s="46" t="str">
        <f t="shared" si="38"/>
        <v>N/A</v>
      </c>
      <c r="G241" s="54">
        <v>248</v>
      </c>
      <c r="H241" s="46" t="str">
        <f t="shared" si="39"/>
        <v>N/A</v>
      </c>
      <c r="I241" s="12" t="s">
        <v>1747</v>
      </c>
      <c r="J241" s="12" t="s">
        <v>1747</v>
      </c>
      <c r="K241" s="47" t="s">
        <v>739</v>
      </c>
      <c r="L241" s="9" t="str">
        <f t="shared" si="40"/>
        <v>N/A</v>
      </c>
    </row>
    <row r="242" spans="1:12" x14ac:dyDescent="0.2">
      <c r="A242" s="61" t="s">
        <v>1403</v>
      </c>
      <c r="B242" s="37" t="s">
        <v>213</v>
      </c>
      <c r="C242" s="52">
        <v>11</v>
      </c>
      <c r="D242" s="46" t="str">
        <f t="shared" si="37"/>
        <v>N/A</v>
      </c>
      <c r="E242" s="52" t="s">
        <v>1747</v>
      </c>
      <c r="F242" s="46" t="str">
        <f t="shared" si="38"/>
        <v>N/A</v>
      </c>
      <c r="G242" s="52">
        <v>11</v>
      </c>
      <c r="H242" s="46" t="str">
        <f t="shared" si="39"/>
        <v>N/A</v>
      </c>
      <c r="I242" s="12" t="s">
        <v>1747</v>
      </c>
      <c r="J242" s="12" t="s">
        <v>1747</v>
      </c>
      <c r="K242" s="47" t="s">
        <v>739</v>
      </c>
      <c r="L242" s="9" t="str">
        <f t="shared" si="40"/>
        <v>N/A</v>
      </c>
    </row>
    <row r="243" spans="1:12" ht="25.5" x14ac:dyDescent="0.2">
      <c r="A243" s="61" t="s">
        <v>1404</v>
      </c>
      <c r="B243" s="37" t="s">
        <v>213</v>
      </c>
      <c r="C243" s="54">
        <v>2035</v>
      </c>
      <c r="D243" s="46" t="str">
        <f t="shared" si="37"/>
        <v>N/A</v>
      </c>
      <c r="E243" s="54" t="s">
        <v>1747</v>
      </c>
      <c r="F243" s="46" t="str">
        <f t="shared" si="38"/>
        <v>N/A</v>
      </c>
      <c r="G243" s="54">
        <v>124</v>
      </c>
      <c r="H243" s="46" t="str">
        <f t="shared" si="39"/>
        <v>N/A</v>
      </c>
      <c r="I243" s="12" t="s">
        <v>1747</v>
      </c>
      <c r="J243" s="12" t="s">
        <v>1747</v>
      </c>
      <c r="K243" s="47" t="s">
        <v>739</v>
      </c>
      <c r="L243" s="9" t="str">
        <f t="shared" si="40"/>
        <v>N/A</v>
      </c>
    </row>
    <row r="244" spans="1:12" ht="25.5" x14ac:dyDescent="0.2">
      <c r="A244" s="61" t="s">
        <v>1405</v>
      </c>
      <c r="B244" s="37" t="s">
        <v>213</v>
      </c>
      <c r="C244" s="54" t="s">
        <v>1747</v>
      </c>
      <c r="D244" s="46" t="str">
        <f t="shared" si="37"/>
        <v>N/A</v>
      </c>
      <c r="E244" s="54" t="s">
        <v>1747</v>
      </c>
      <c r="F244" s="46" t="str">
        <f t="shared" si="38"/>
        <v>N/A</v>
      </c>
      <c r="G244" s="54" t="s">
        <v>1747</v>
      </c>
      <c r="H244" s="46" t="str">
        <f t="shared" si="39"/>
        <v>N/A</v>
      </c>
      <c r="I244" s="12" t="s">
        <v>1747</v>
      </c>
      <c r="J244" s="12" t="s">
        <v>1747</v>
      </c>
      <c r="K244" s="47" t="s">
        <v>739</v>
      </c>
      <c r="L244" s="9" t="str">
        <f t="shared" si="40"/>
        <v>N/A</v>
      </c>
    </row>
    <row r="245" spans="1:12" ht="25.5" x14ac:dyDescent="0.2">
      <c r="A245" s="61" t="s">
        <v>1406</v>
      </c>
      <c r="B245" s="37" t="s">
        <v>213</v>
      </c>
      <c r="C245" s="54">
        <v>2035</v>
      </c>
      <c r="D245" s="46" t="str">
        <f t="shared" si="37"/>
        <v>N/A</v>
      </c>
      <c r="E245" s="54" t="s">
        <v>1747</v>
      </c>
      <c r="F245" s="46" t="str">
        <f t="shared" si="38"/>
        <v>N/A</v>
      </c>
      <c r="G245" s="54" t="s">
        <v>1747</v>
      </c>
      <c r="H245" s="46" t="str">
        <f t="shared" si="39"/>
        <v>N/A</v>
      </c>
      <c r="I245" s="12" t="s">
        <v>1747</v>
      </c>
      <c r="J245" s="12" t="s">
        <v>1747</v>
      </c>
      <c r="K245" s="47" t="s">
        <v>739</v>
      </c>
      <c r="L245" s="9" t="str">
        <f t="shared" si="40"/>
        <v>N/A</v>
      </c>
    </row>
    <row r="246" spans="1:12" ht="25.5" x14ac:dyDescent="0.2">
      <c r="A246" s="61" t="s">
        <v>1407</v>
      </c>
      <c r="B246" s="37" t="s">
        <v>213</v>
      </c>
      <c r="C246" s="54" t="s">
        <v>1747</v>
      </c>
      <c r="D246" s="46" t="str">
        <f t="shared" si="37"/>
        <v>N/A</v>
      </c>
      <c r="E246" s="54" t="s">
        <v>1747</v>
      </c>
      <c r="F246" s="46" t="str">
        <f t="shared" si="38"/>
        <v>N/A</v>
      </c>
      <c r="G246" s="54">
        <v>124</v>
      </c>
      <c r="H246" s="46" t="str">
        <f t="shared" si="39"/>
        <v>N/A</v>
      </c>
      <c r="I246" s="12" t="s">
        <v>1747</v>
      </c>
      <c r="J246" s="12" t="s">
        <v>1747</v>
      </c>
      <c r="K246" s="47" t="s">
        <v>739</v>
      </c>
      <c r="L246" s="9" t="str">
        <f t="shared" si="40"/>
        <v>N/A</v>
      </c>
    </row>
    <row r="247" spans="1:12" ht="25.5" x14ac:dyDescent="0.2">
      <c r="A247" s="61" t="s">
        <v>1408</v>
      </c>
      <c r="B247" s="37" t="s">
        <v>213</v>
      </c>
      <c r="C247" s="54" t="s">
        <v>1747</v>
      </c>
      <c r="D247" s="46" t="str">
        <f t="shared" si="37"/>
        <v>N/A</v>
      </c>
      <c r="E247" s="54" t="s">
        <v>1747</v>
      </c>
      <c r="F247" s="46" t="str">
        <f t="shared" si="38"/>
        <v>N/A</v>
      </c>
      <c r="G247" s="54" t="s">
        <v>1747</v>
      </c>
      <c r="H247" s="46" t="str">
        <f t="shared" si="39"/>
        <v>N/A</v>
      </c>
      <c r="I247" s="12" t="s">
        <v>1747</v>
      </c>
      <c r="J247" s="12" t="s">
        <v>1747</v>
      </c>
      <c r="K247" s="47" t="s">
        <v>739</v>
      </c>
      <c r="L247" s="9" t="str">
        <f t="shared" si="40"/>
        <v>N/A</v>
      </c>
    </row>
    <row r="248" spans="1:12" ht="25.5" x14ac:dyDescent="0.2">
      <c r="A248" s="61" t="s">
        <v>1409</v>
      </c>
      <c r="B248" s="37" t="s">
        <v>213</v>
      </c>
      <c r="C248" s="46">
        <v>4.8123195399999999E-2</v>
      </c>
      <c r="D248" s="46" t="str">
        <f t="shared" si="37"/>
        <v>N/A</v>
      </c>
      <c r="E248" s="46">
        <v>0</v>
      </c>
      <c r="F248" s="46" t="str">
        <f t="shared" si="38"/>
        <v>N/A</v>
      </c>
      <c r="G248" s="46">
        <v>3.33444481E-2</v>
      </c>
      <c r="H248" s="46" t="str">
        <f t="shared" si="39"/>
        <v>N/A</v>
      </c>
      <c r="I248" s="12">
        <v>-100</v>
      </c>
      <c r="J248" s="12" t="s">
        <v>1747</v>
      </c>
      <c r="K248" s="47" t="s">
        <v>739</v>
      </c>
      <c r="L248" s="9" t="str">
        <f t="shared" si="40"/>
        <v>N/A</v>
      </c>
    </row>
    <row r="249" spans="1:12" ht="25.5" x14ac:dyDescent="0.2">
      <c r="A249" s="61" t="s">
        <v>1410</v>
      </c>
      <c r="B249" s="37" t="s">
        <v>213</v>
      </c>
      <c r="C249" s="46">
        <v>0</v>
      </c>
      <c r="D249" s="46" t="str">
        <f t="shared" si="37"/>
        <v>N/A</v>
      </c>
      <c r="E249" s="46">
        <v>0</v>
      </c>
      <c r="F249" s="46" t="str">
        <f t="shared" si="38"/>
        <v>N/A</v>
      </c>
      <c r="G249" s="46">
        <v>0</v>
      </c>
      <c r="H249" s="46" t="str">
        <f t="shared" si="39"/>
        <v>N/A</v>
      </c>
      <c r="I249" s="12" t="s">
        <v>1747</v>
      </c>
      <c r="J249" s="12" t="s">
        <v>1747</v>
      </c>
      <c r="K249" s="47" t="s">
        <v>739</v>
      </c>
      <c r="L249" s="9" t="str">
        <f t="shared" si="40"/>
        <v>N/A</v>
      </c>
    </row>
    <row r="250" spans="1:12" ht="25.5" x14ac:dyDescent="0.2">
      <c r="A250" s="61" t="s">
        <v>1411</v>
      </c>
      <c r="B250" s="37" t="s">
        <v>213</v>
      </c>
      <c r="C250" s="46">
        <v>2.0134228188000001</v>
      </c>
      <c r="D250" s="46" t="str">
        <f t="shared" si="37"/>
        <v>N/A</v>
      </c>
      <c r="E250" s="46">
        <v>0</v>
      </c>
      <c r="F250" s="46" t="str">
        <f t="shared" si="38"/>
        <v>N/A</v>
      </c>
      <c r="G250" s="46">
        <v>0</v>
      </c>
      <c r="H250" s="46" t="str">
        <f t="shared" si="39"/>
        <v>N/A</v>
      </c>
      <c r="I250" s="12">
        <v>-100</v>
      </c>
      <c r="J250" s="12" t="s">
        <v>1747</v>
      </c>
      <c r="K250" s="47" t="s">
        <v>739</v>
      </c>
      <c r="L250" s="9" t="str">
        <f t="shared" si="40"/>
        <v>N/A</v>
      </c>
    </row>
    <row r="251" spans="1:12" ht="25.5" x14ac:dyDescent="0.2">
      <c r="A251" s="61" t="s">
        <v>1412</v>
      </c>
      <c r="B251" s="37" t="s">
        <v>213</v>
      </c>
      <c r="C251" s="46">
        <v>0</v>
      </c>
      <c r="D251" s="46" t="str">
        <f t="shared" si="37"/>
        <v>N/A</v>
      </c>
      <c r="E251" s="46">
        <v>0</v>
      </c>
      <c r="F251" s="46" t="str">
        <f t="shared" si="38"/>
        <v>N/A</v>
      </c>
      <c r="G251" s="46">
        <v>9.5192765299999996E-2</v>
      </c>
      <c r="H251" s="46" t="str">
        <f t="shared" si="39"/>
        <v>N/A</v>
      </c>
      <c r="I251" s="12" t="s">
        <v>1747</v>
      </c>
      <c r="J251" s="12" t="s">
        <v>1747</v>
      </c>
      <c r="K251" s="47" t="s">
        <v>739</v>
      </c>
      <c r="L251" s="9" t="str">
        <f t="shared" si="40"/>
        <v>N/A</v>
      </c>
    </row>
    <row r="252" spans="1:12" ht="25.5" x14ac:dyDescent="0.2">
      <c r="A252" s="61" t="s">
        <v>1413</v>
      </c>
      <c r="B252" s="37" t="s">
        <v>213</v>
      </c>
      <c r="C252" s="46">
        <v>0</v>
      </c>
      <c r="D252" s="46" t="str">
        <f t="shared" si="37"/>
        <v>N/A</v>
      </c>
      <c r="E252" s="46">
        <v>0</v>
      </c>
      <c r="F252" s="46" t="str">
        <f t="shared" si="38"/>
        <v>N/A</v>
      </c>
      <c r="G252" s="46">
        <v>0</v>
      </c>
      <c r="H252" s="46" t="str">
        <f t="shared" si="39"/>
        <v>N/A</v>
      </c>
      <c r="I252" s="12" t="s">
        <v>1747</v>
      </c>
      <c r="J252" s="12" t="s">
        <v>1747</v>
      </c>
      <c r="K252" s="47" t="s">
        <v>739</v>
      </c>
      <c r="L252" s="9" t="str">
        <f t="shared" si="40"/>
        <v>N/A</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537</v>
      </c>
      <c r="D6" s="46" t="str">
        <f t="shared" ref="D6:D37" si="0">IF($B6="N/A","N/A",IF(C6&gt;10,"No",IF(C6&lt;-10,"No","Yes")))</f>
        <v>N/A</v>
      </c>
      <c r="E6" s="38">
        <v>238</v>
      </c>
      <c r="F6" s="46" t="str">
        <f t="shared" ref="F6:F37" si="1">IF($B6="N/A","N/A",IF(E6&gt;10,"No",IF(E6&lt;-10,"No","Yes")))</f>
        <v>N/A</v>
      </c>
      <c r="G6" s="38">
        <v>210</v>
      </c>
      <c r="H6" s="46" t="str">
        <f t="shared" ref="H6:H37" si="2">IF($B6="N/A","N/A",IF(G6&gt;10,"No",IF(G6&lt;-10,"No","Yes")))</f>
        <v>N/A</v>
      </c>
      <c r="I6" s="12">
        <v>-55.7</v>
      </c>
      <c r="J6" s="12">
        <v>-11.8</v>
      </c>
      <c r="K6" s="47" t="s">
        <v>739</v>
      </c>
      <c r="L6" s="9" t="str">
        <f t="shared" ref="L6:L39" si="3">IF(J6="Div by 0", "N/A", IF(K6="N/A","N/A", IF(J6&gt;VALUE(MID(K6,1,2)), "No", IF(J6&lt;-1*VALUE(MID(K6,1,2)), "No", "Yes"))))</f>
        <v>Yes</v>
      </c>
    </row>
    <row r="7" spans="1:12" x14ac:dyDescent="0.2">
      <c r="A7" s="48" t="s">
        <v>6</v>
      </c>
      <c r="B7" s="37" t="s">
        <v>213</v>
      </c>
      <c r="C7" s="38">
        <v>335</v>
      </c>
      <c r="D7" s="46" t="str">
        <f t="shared" si="0"/>
        <v>N/A</v>
      </c>
      <c r="E7" s="38">
        <v>139</v>
      </c>
      <c r="F7" s="46" t="str">
        <f t="shared" si="1"/>
        <v>N/A</v>
      </c>
      <c r="G7" s="38">
        <v>110</v>
      </c>
      <c r="H7" s="46" t="str">
        <f t="shared" si="2"/>
        <v>N/A</v>
      </c>
      <c r="I7" s="12">
        <v>-58.5</v>
      </c>
      <c r="J7" s="12">
        <v>-20.9</v>
      </c>
      <c r="K7" s="47" t="s">
        <v>739</v>
      </c>
      <c r="L7" s="9" t="str">
        <f t="shared" si="3"/>
        <v>Yes</v>
      </c>
    </row>
    <row r="8" spans="1:12" x14ac:dyDescent="0.2">
      <c r="A8" s="48" t="s">
        <v>360</v>
      </c>
      <c r="B8" s="37" t="s">
        <v>213</v>
      </c>
      <c r="C8" s="8" t="s">
        <v>213</v>
      </c>
      <c r="D8" s="46" t="str">
        <f t="shared" si="0"/>
        <v>N/A</v>
      </c>
      <c r="E8" s="8">
        <v>58.403361345</v>
      </c>
      <c r="F8" s="46" t="str">
        <f t="shared" si="1"/>
        <v>N/A</v>
      </c>
      <c r="G8" s="8">
        <v>52.380952381</v>
      </c>
      <c r="H8" s="46" t="str">
        <f t="shared" si="2"/>
        <v>N/A</v>
      </c>
      <c r="I8" s="12" t="s">
        <v>213</v>
      </c>
      <c r="J8" s="12">
        <v>-10.3</v>
      </c>
      <c r="K8" s="47" t="s">
        <v>739</v>
      </c>
      <c r="L8" s="9" t="str">
        <f t="shared" si="3"/>
        <v>Yes</v>
      </c>
    </row>
    <row r="9" spans="1:12" x14ac:dyDescent="0.2">
      <c r="A9" s="4" t="s">
        <v>88</v>
      </c>
      <c r="B9" s="50" t="s">
        <v>213</v>
      </c>
      <c r="C9" s="1">
        <v>155.19999999999999</v>
      </c>
      <c r="D9" s="11" t="str">
        <f t="shared" si="0"/>
        <v>N/A</v>
      </c>
      <c r="E9" s="1">
        <v>119.55</v>
      </c>
      <c r="F9" s="11" t="str">
        <f t="shared" si="1"/>
        <v>N/A</v>
      </c>
      <c r="G9" s="1">
        <v>90.62</v>
      </c>
      <c r="H9" s="11" t="str">
        <f t="shared" si="2"/>
        <v>N/A</v>
      </c>
      <c r="I9" s="12">
        <v>-23</v>
      </c>
      <c r="J9" s="12">
        <v>-24.2</v>
      </c>
      <c r="K9" s="50" t="s">
        <v>739</v>
      </c>
      <c r="L9" s="9" t="str">
        <f t="shared" si="3"/>
        <v>Yes</v>
      </c>
    </row>
    <row r="10" spans="1:12" x14ac:dyDescent="0.2">
      <c r="A10" s="4" t="s">
        <v>1414</v>
      </c>
      <c r="B10" s="37" t="s">
        <v>213</v>
      </c>
      <c r="C10" s="8">
        <v>8.3798882682000002</v>
      </c>
      <c r="D10" s="46" t="str">
        <f t="shared" si="0"/>
        <v>N/A</v>
      </c>
      <c r="E10" s="8">
        <v>18.907563025000002</v>
      </c>
      <c r="F10" s="46" t="str">
        <f t="shared" si="1"/>
        <v>N/A</v>
      </c>
      <c r="G10" s="8">
        <v>25.714285713999999</v>
      </c>
      <c r="H10" s="46" t="str">
        <f t="shared" si="2"/>
        <v>N/A</v>
      </c>
      <c r="I10" s="12">
        <v>125.6</v>
      </c>
      <c r="J10" s="12">
        <v>36</v>
      </c>
      <c r="K10" s="47" t="s">
        <v>739</v>
      </c>
      <c r="L10" s="9" t="str">
        <f t="shared" si="3"/>
        <v>No</v>
      </c>
    </row>
    <row r="11" spans="1:12" x14ac:dyDescent="0.2">
      <c r="A11" s="4" t="s">
        <v>1415</v>
      </c>
      <c r="B11" s="37" t="s">
        <v>213</v>
      </c>
      <c r="C11" s="8">
        <v>0.18621973929999999</v>
      </c>
      <c r="D11" s="46" t="str">
        <f t="shared" si="0"/>
        <v>N/A</v>
      </c>
      <c r="E11" s="8">
        <v>0</v>
      </c>
      <c r="F11" s="46" t="str">
        <f t="shared" si="1"/>
        <v>N/A</v>
      </c>
      <c r="G11" s="8">
        <v>0</v>
      </c>
      <c r="H11" s="46" t="str">
        <f t="shared" si="2"/>
        <v>N/A</v>
      </c>
      <c r="I11" s="12">
        <v>-100</v>
      </c>
      <c r="J11" s="12" t="s">
        <v>1747</v>
      </c>
      <c r="K11" s="47" t="s">
        <v>739</v>
      </c>
      <c r="L11" s="9" t="str">
        <f t="shared" si="3"/>
        <v>N/A</v>
      </c>
    </row>
    <row r="12" spans="1:12" x14ac:dyDescent="0.2">
      <c r="A12" s="4" t="s">
        <v>1416</v>
      </c>
      <c r="B12" s="37" t="s">
        <v>213</v>
      </c>
      <c r="C12" s="8">
        <v>46.182495345</v>
      </c>
      <c r="D12" s="46" t="str">
        <f t="shared" si="0"/>
        <v>N/A</v>
      </c>
      <c r="E12" s="8">
        <v>12.18487395</v>
      </c>
      <c r="F12" s="46" t="str">
        <f t="shared" si="1"/>
        <v>N/A</v>
      </c>
      <c r="G12" s="8">
        <v>17.142857143000001</v>
      </c>
      <c r="H12" s="46" t="str">
        <f t="shared" si="2"/>
        <v>N/A</v>
      </c>
      <c r="I12" s="12">
        <v>-73.599999999999994</v>
      </c>
      <c r="J12" s="12">
        <v>40.69</v>
      </c>
      <c r="K12" s="47" t="s">
        <v>739</v>
      </c>
      <c r="L12" s="9" t="str">
        <f t="shared" si="3"/>
        <v>No</v>
      </c>
    </row>
    <row r="13" spans="1:12" x14ac:dyDescent="0.2">
      <c r="A13" s="4" t="s">
        <v>1417</v>
      </c>
      <c r="B13" s="37" t="s">
        <v>213</v>
      </c>
      <c r="C13" s="8">
        <v>15.270018622</v>
      </c>
      <c r="D13" s="46" t="str">
        <f t="shared" si="0"/>
        <v>N/A</v>
      </c>
      <c r="E13" s="8">
        <v>31.092436974999998</v>
      </c>
      <c r="F13" s="46" t="str">
        <f t="shared" si="1"/>
        <v>N/A</v>
      </c>
      <c r="G13" s="8">
        <v>27.142857143000001</v>
      </c>
      <c r="H13" s="46" t="str">
        <f t="shared" si="2"/>
        <v>N/A</v>
      </c>
      <c r="I13" s="12">
        <v>103.6</v>
      </c>
      <c r="J13" s="12">
        <v>-12.7</v>
      </c>
      <c r="K13" s="47" t="s">
        <v>739</v>
      </c>
      <c r="L13" s="9" t="str">
        <f t="shared" si="3"/>
        <v>Yes</v>
      </c>
    </row>
    <row r="14" spans="1:12" x14ac:dyDescent="0.2">
      <c r="A14" s="4" t="s">
        <v>1418</v>
      </c>
      <c r="B14" s="37" t="s">
        <v>213</v>
      </c>
      <c r="C14" s="8">
        <v>7.8212290503000004</v>
      </c>
      <c r="D14" s="46" t="str">
        <f t="shared" si="0"/>
        <v>N/A</v>
      </c>
      <c r="E14" s="8">
        <v>13.025210083999999</v>
      </c>
      <c r="F14" s="46" t="str">
        <f t="shared" si="1"/>
        <v>N/A</v>
      </c>
      <c r="G14" s="8">
        <v>7.6190476189999998</v>
      </c>
      <c r="H14" s="46" t="str">
        <f t="shared" si="2"/>
        <v>N/A</v>
      </c>
      <c r="I14" s="12">
        <v>66.540000000000006</v>
      </c>
      <c r="J14" s="12">
        <v>-41.5</v>
      </c>
      <c r="K14" s="47" t="s">
        <v>739</v>
      </c>
      <c r="L14" s="9" t="str">
        <f t="shared" si="3"/>
        <v>No</v>
      </c>
    </row>
    <row r="15" spans="1:12" x14ac:dyDescent="0.2">
      <c r="A15" s="4" t="s">
        <v>1419</v>
      </c>
      <c r="B15" s="37" t="s">
        <v>213</v>
      </c>
      <c r="C15" s="8">
        <v>0</v>
      </c>
      <c r="D15" s="46" t="str">
        <f t="shared" si="0"/>
        <v>N/A</v>
      </c>
      <c r="E15" s="8">
        <v>0</v>
      </c>
      <c r="F15" s="46" t="str">
        <f t="shared" si="1"/>
        <v>N/A</v>
      </c>
      <c r="G15" s="8">
        <v>0</v>
      </c>
      <c r="H15" s="46" t="str">
        <f t="shared" si="2"/>
        <v>N/A</v>
      </c>
      <c r="I15" s="12" t="s">
        <v>1747</v>
      </c>
      <c r="J15" s="12" t="s">
        <v>1747</v>
      </c>
      <c r="K15" s="47" t="s">
        <v>739</v>
      </c>
      <c r="L15" s="9" t="str">
        <f t="shared" si="3"/>
        <v>N/A</v>
      </c>
    </row>
    <row r="16" spans="1:12" x14ac:dyDescent="0.2">
      <c r="A16" s="4" t="s">
        <v>1420</v>
      </c>
      <c r="B16" s="37" t="s">
        <v>213</v>
      </c>
      <c r="C16" s="8">
        <v>7.4487895716999999</v>
      </c>
      <c r="D16" s="46" t="str">
        <f t="shared" si="0"/>
        <v>N/A</v>
      </c>
      <c r="E16" s="8">
        <v>15.546218487000001</v>
      </c>
      <c r="F16" s="46" t="str">
        <f t="shared" si="1"/>
        <v>N/A</v>
      </c>
      <c r="G16" s="8">
        <v>13.333333333000001</v>
      </c>
      <c r="H16" s="46" t="str">
        <f t="shared" si="2"/>
        <v>N/A</v>
      </c>
      <c r="I16" s="12">
        <v>108.7</v>
      </c>
      <c r="J16" s="12">
        <v>-14.2</v>
      </c>
      <c r="K16" s="47" t="s">
        <v>739</v>
      </c>
      <c r="L16" s="9" t="str">
        <f t="shared" si="3"/>
        <v>Yes</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14.711359404</v>
      </c>
      <c r="D18" s="46" t="str">
        <f t="shared" si="0"/>
        <v>N/A</v>
      </c>
      <c r="E18" s="8">
        <v>9.2436974789999997</v>
      </c>
      <c r="F18" s="46" t="str">
        <f t="shared" si="1"/>
        <v>N/A</v>
      </c>
      <c r="G18" s="8">
        <v>9.0476190475999996</v>
      </c>
      <c r="H18" s="46" t="str">
        <f t="shared" si="2"/>
        <v>N/A</v>
      </c>
      <c r="I18" s="12">
        <v>-37.200000000000003</v>
      </c>
      <c r="J18" s="12">
        <v>-2.12</v>
      </c>
      <c r="K18" s="47" t="s">
        <v>739</v>
      </c>
      <c r="L18" s="9" t="str">
        <f t="shared" si="3"/>
        <v>Yes</v>
      </c>
    </row>
    <row r="19" spans="1:12" x14ac:dyDescent="0.2">
      <c r="A19" s="4" t="s">
        <v>1423</v>
      </c>
      <c r="B19" s="37" t="s">
        <v>213</v>
      </c>
      <c r="C19" s="8">
        <v>0</v>
      </c>
      <c r="D19" s="46" t="str">
        <f t="shared" si="0"/>
        <v>N/A</v>
      </c>
      <c r="E19" s="8">
        <v>0</v>
      </c>
      <c r="F19" s="46" t="str">
        <f t="shared" si="1"/>
        <v>N/A</v>
      </c>
      <c r="G19" s="8">
        <v>0</v>
      </c>
      <c r="H19" s="46" t="str">
        <f t="shared" si="2"/>
        <v>N/A</v>
      </c>
      <c r="I19" s="12" t="s">
        <v>1747</v>
      </c>
      <c r="J19" s="12" t="s">
        <v>1747</v>
      </c>
      <c r="K19" s="47" t="s">
        <v>739</v>
      </c>
      <c r="L19" s="9" t="str">
        <f t="shared" si="3"/>
        <v>N/A</v>
      </c>
    </row>
    <row r="20" spans="1:12" x14ac:dyDescent="0.2">
      <c r="A20" s="2" t="s">
        <v>975</v>
      </c>
      <c r="B20" s="37" t="s">
        <v>213</v>
      </c>
      <c r="C20" s="8">
        <v>77.094972067</v>
      </c>
      <c r="D20" s="46" t="str">
        <f t="shared" si="0"/>
        <v>N/A</v>
      </c>
      <c r="E20" s="8">
        <v>53.361344537999997</v>
      </c>
      <c r="F20" s="46" t="str">
        <f t="shared" si="1"/>
        <v>N/A</v>
      </c>
      <c r="G20" s="8">
        <v>59.523809524000001</v>
      </c>
      <c r="H20" s="46" t="str">
        <f t="shared" si="2"/>
        <v>N/A</v>
      </c>
      <c r="I20" s="12">
        <v>-30.8</v>
      </c>
      <c r="J20" s="12">
        <v>11.55</v>
      </c>
      <c r="K20" s="47" t="s">
        <v>739</v>
      </c>
      <c r="L20" s="9" t="str">
        <f t="shared" si="3"/>
        <v>Yes</v>
      </c>
    </row>
    <row r="21" spans="1:12" x14ac:dyDescent="0.2">
      <c r="A21" s="2" t="s">
        <v>976</v>
      </c>
      <c r="B21" s="37" t="s">
        <v>213</v>
      </c>
      <c r="C21" s="8">
        <v>22.905027933</v>
      </c>
      <c r="D21" s="46" t="str">
        <f t="shared" si="0"/>
        <v>N/A</v>
      </c>
      <c r="E21" s="8">
        <v>46.638655462000003</v>
      </c>
      <c r="F21" s="46" t="str">
        <f t="shared" si="1"/>
        <v>N/A</v>
      </c>
      <c r="G21" s="8">
        <v>40.476190475999999</v>
      </c>
      <c r="H21" s="46" t="str">
        <f t="shared" si="2"/>
        <v>N/A</v>
      </c>
      <c r="I21" s="12">
        <v>103.6</v>
      </c>
      <c r="J21" s="12">
        <v>-13.2</v>
      </c>
      <c r="K21" s="47" t="s">
        <v>739</v>
      </c>
      <c r="L21" s="9" t="str">
        <f t="shared" si="3"/>
        <v>Yes</v>
      </c>
    </row>
    <row r="22" spans="1:12" x14ac:dyDescent="0.2">
      <c r="A22" s="3" t="s">
        <v>1718</v>
      </c>
      <c r="B22" s="37" t="s">
        <v>213</v>
      </c>
      <c r="C22" s="38">
        <v>332</v>
      </c>
      <c r="D22" s="46" t="str">
        <f t="shared" si="0"/>
        <v>N/A</v>
      </c>
      <c r="E22" s="38">
        <v>109</v>
      </c>
      <c r="F22" s="46" t="str">
        <f t="shared" si="1"/>
        <v>N/A</v>
      </c>
      <c r="G22" s="38">
        <v>107</v>
      </c>
      <c r="H22" s="46" t="str">
        <f t="shared" si="2"/>
        <v>N/A</v>
      </c>
      <c r="I22" s="12">
        <v>-67.2</v>
      </c>
      <c r="J22" s="12">
        <v>-1.83</v>
      </c>
      <c r="K22" s="47" t="s">
        <v>739</v>
      </c>
      <c r="L22" s="9" t="str">
        <f t="shared" si="3"/>
        <v>Yes</v>
      </c>
    </row>
    <row r="23" spans="1:12" x14ac:dyDescent="0.2">
      <c r="A23" s="3" t="s">
        <v>991</v>
      </c>
      <c r="B23" s="37" t="s">
        <v>213</v>
      </c>
      <c r="C23" s="38">
        <v>50</v>
      </c>
      <c r="D23" s="46" t="str">
        <f t="shared" si="0"/>
        <v>N/A</v>
      </c>
      <c r="E23" s="38">
        <v>11</v>
      </c>
      <c r="F23" s="46" t="str">
        <f t="shared" si="1"/>
        <v>N/A</v>
      </c>
      <c r="G23" s="38">
        <v>11</v>
      </c>
      <c r="H23" s="46" t="str">
        <f t="shared" si="2"/>
        <v>N/A</v>
      </c>
      <c r="I23" s="12">
        <v>-96</v>
      </c>
      <c r="J23" s="12">
        <v>0</v>
      </c>
      <c r="K23" s="47" t="s">
        <v>739</v>
      </c>
      <c r="L23" s="9" t="str">
        <f t="shared" si="3"/>
        <v>Yes</v>
      </c>
    </row>
    <row r="24" spans="1:12" x14ac:dyDescent="0.2">
      <c r="A24" s="3" t="s">
        <v>992</v>
      </c>
      <c r="B24" s="37" t="s">
        <v>213</v>
      </c>
      <c r="C24" s="38">
        <v>100</v>
      </c>
      <c r="D24" s="46" t="str">
        <f t="shared" si="0"/>
        <v>N/A</v>
      </c>
      <c r="E24" s="38">
        <v>50</v>
      </c>
      <c r="F24" s="46" t="str">
        <f t="shared" si="1"/>
        <v>N/A</v>
      </c>
      <c r="G24" s="38">
        <v>38</v>
      </c>
      <c r="H24" s="46" t="str">
        <f t="shared" si="2"/>
        <v>N/A</v>
      </c>
      <c r="I24" s="12">
        <v>-50</v>
      </c>
      <c r="J24" s="12">
        <v>-24</v>
      </c>
      <c r="K24" s="47" t="s">
        <v>739</v>
      </c>
      <c r="L24" s="9" t="str">
        <f t="shared" si="3"/>
        <v>Yes</v>
      </c>
    </row>
    <row r="25" spans="1:12" x14ac:dyDescent="0.2">
      <c r="A25" s="3" t="s">
        <v>993</v>
      </c>
      <c r="B25" s="37" t="s">
        <v>213</v>
      </c>
      <c r="C25" s="38">
        <v>182</v>
      </c>
      <c r="D25" s="46" t="str">
        <f t="shared" si="0"/>
        <v>N/A</v>
      </c>
      <c r="E25" s="38">
        <v>57</v>
      </c>
      <c r="F25" s="46" t="str">
        <f t="shared" si="1"/>
        <v>N/A</v>
      </c>
      <c r="G25" s="38">
        <v>67</v>
      </c>
      <c r="H25" s="46" t="str">
        <f t="shared" si="2"/>
        <v>N/A</v>
      </c>
      <c r="I25" s="12">
        <v>-68.7</v>
      </c>
      <c r="J25" s="12">
        <v>17.54</v>
      </c>
      <c r="K25" s="47" t="s">
        <v>739</v>
      </c>
      <c r="L25" s="9" t="str">
        <f t="shared" si="3"/>
        <v>Yes</v>
      </c>
    </row>
    <row r="26" spans="1:12" x14ac:dyDescent="0.2">
      <c r="A26" s="3" t="s">
        <v>994</v>
      </c>
      <c r="B26" s="37" t="s">
        <v>213</v>
      </c>
      <c r="C26" s="38">
        <v>0</v>
      </c>
      <c r="D26" s="46" t="str">
        <f t="shared" si="0"/>
        <v>N/A</v>
      </c>
      <c r="E26" s="38">
        <v>0</v>
      </c>
      <c r="F26" s="46" t="str">
        <f t="shared" si="1"/>
        <v>N/A</v>
      </c>
      <c r="G26" s="38">
        <v>0</v>
      </c>
      <c r="H26" s="46" t="str">
        <f t="shared" si="2"/>
        <v>N/A</v>
      </c>
      <c r="I26" s="12" t="s">
        <v>1747</v>
      </c>
      <c r="J26" s="12" t="s">
        <v>1747</v>
      </c>
      <c r="K26" s="47" t="s">
        <v>739</v>
      </c>
      <c r="L26" s="9" t="str">
        <f t="shared" si="3"/>
        <v>N/A</v>
      </c>
    </row>
    <row r="27" spans="1:12" x14ac:dyDescent="0.2">
      <c r="A27" s="3" t="s">
        <v>995</v>
      </c>
      <c r="B27" s="37" t="s">
        <v>213</v>
      </c>
      <c r="C27" s="38">
        <v>0</v>
      </c>
      <c r="D27" s="46" t="str">
        <f t="shared" si="0"/>
        <v>N/A</v>
      </c>
      <c r="E27" s="38">
        <v>0</v>
      </c>
      <c r="F27" s="46" t="str">
        <f t="shared" si="1"/>
        <v>N/A</v>
      </c>
      <c r="G27" s="38">
        <v>0</v>
      </c>
      <c r="H27" s="46" t="str">
        <f t="shared" si="2"/>
        <v>N/A</v>
      </c>
      <c r="I27" s="12" t="s">
        <v>1747</v>
      </c>
      <c r="J27" s="12" t="s">
        <v>1747</v>
      </c>
      <c r="K27" s="47" t="s">
        <v>739</v>
      </c>
      <c r="L27" s="9" t="str">
        <f t="shared" si="3"/>
        <v>N/A</v>
      </c>
    </row>
    <row r="28" spans="1:12" x14ac:dyDescent="0.2">
      <c r="A28" s="3" t="s">
        <v>103</v>
      </c>
      <c r="B28" s="37" t="s">
        <v>213</v>
      </c>
      <c r="C28" s="38">
        <v>178</v>
      </c>
      <c r="D28" s="46" t="str">
        <f t="shared" si="0"/>
        <v>N/A</v>
      </c>
      <c r="E28" s="38">
        <v>103</v>
      </c>
      <c r="F28" s="46" t="str">
        <f t="shared" si="1"/>
        <v>N/A</v>
      </c>
      <c r="G28" s="38">
        <v>78</v>
      </c>
      <c r="H28" s="46" t="str">
        <f t="shared" si="2"/>
        <v>N/A</v>
      </c>
      <c r="I28" s="12">
        <v>-42.1</v>
      </c>
      <c r="J28" s="12">
        <v>-24.3</v>
      </c>
      <c r="K28" s="47" t="s">
        <v>739</v>
      </c>
      <c r="L28" s="9" t="str">
        <f t="shared" si="3"/>
        <v>Yes</v>
      </c>
    </row>
    <row r="29" spans="1:12" x14ac:dyDescent="0.2">
      <c r="A29" s="3" t="s">
        <v>996</v>
      </c>
      <c r="B29" s="37" t="s">
        <v>213</v>
      </c>
      <c r="C29" s="38">
        <v>34</v>
      </c>
      <c r="D29" s="46" t="str">
        <f t="shared" si="0"/>
        <v>N/A</v>
      </c>
      <c r="E29" s="38">
        <v>11</v>
      </c>
      <c r="F29" s="46" t="str">
        <f t="shared" si="1"/>
        <v>N/A</v>
      </c>
      <c r="G29" s="38">
        <v>11</v>
      </c>
      <c r="H29" s="46" t="str">
        <f t="shared" si="2"/>
        <v>N/A</v>
      </c>
      <c r="I29" s="12">
        <v>-94.1</v>
      </c>
      <c r="J29" s="12">
        <v>-50</v>
      </c>
      <c r="K29" s="47" t="s">
        <v>739</v>
      </c>
      <c r="L29" s="9" t="str">
        <f t="shared" si="3"/>
        <v>No</v>
      </c>
    </row>
    <row r="30" spans="1:12" x14ac:dyDescent="0.2">
      <c r="A30" s="3" t="s">
        <v>997</v>
      </c>
      <c r="B30" s="37" t="s">
        <v>213</v>
      </c>
      <c r="C30" s="38">
        <v>46</v>
      </c>
      <c r="D30" s="46" t="str">
        <f t="shared" si="0"/>
        <v>N/A</v>
      </c>
      <c r="E30" s="38">
        <v>22</v>
      </c>
      <c r="F30" s="46" t="str">
        <f t="shared" si="1"/>
        <v>N/A</v>
      </c>
      <c r="G30" s="38">
        <v>23</v>
      </c>
      <c r="H30" s="46" t="str">
        <f t="shared" si="2"/>
        <v>N/A</v>
      </c>
      <c r="I30" s="12">
        <v>-52.2</v>
      </c>
      <c r="J30" s="12">
        <v>4.5449999999999999</v>
      </c>
      <c r="K30" s="47" t="s">
        <v>739</v>
      </c>
      <c r="L30" s="9" t="str">
        <f t="shared" si="3"/>
        <v>Yes</v>
      </c>
    </row>
    <row r="31" spans="1:12" x14ac:dyDescent="0.2">
      <c r="A31" s="3" t="s">
        <v>998</v>
      </c>
      <c r="B31" s="37" t="s">
        <v>213</v>
      </c>
      <c r="C31" s="38">
        <v>96</v>
      </c>
      <c r="D31" s="46" t="str">
        <f t="shared" si="0"/>
        <v>N/A</v>
      </c>
      <c r="E31" s="38">
        <v>79</v>
      </c>
      <c r="F31" s="46" t="str">
        <f t="shared" si="1"/>
        <v>N/A</v>
      </c>
      <c r="G31" s="38">
        <v>53</v>
      </c>
      <c r="H31" s="46" t="str">
        <f t="shared" si="2"/>
        <v>N/A</v>
      </c>
      <c r="I31" s="12">
        <v>-17.7</v>
      </c>
      <c r="J31" s="12">
        <v>-32.9</v>
      </c>
      <c r="K31" s="47" t="s">
        <v>739</v>
      </c>
      <c r="L31" s="9" t="str">
        <f t="shared" si="3"/>
        <v>No</v>
      </c>
    </row>
    <row r="32" spans="1:12" x14ac:dyDescent="0.2">
      <c r="A32" s="3" t="s">
        <v>999</v>
      </c>
      <c r="B32" s="37" t="s">
        <v>213</v>
      </c>
      <c r="C32" s="38">
        <v>11</v>
      </c>
      <c r="D32" s="46" t="str">
        <f t="shared" si="0"/>
        <v>N/A</v>
      </c>
      <c r="E32" s="38">
        <v>0</v>
      </c>
      <c r="F32" s="46" t="str">
        <f t="shared" si="1"/>
        <v>N/A</v>
      </c>
      <c r="G32" s="38">
        <v>0</v>
      </c>
      <c r="H32" s="46" t="str">
        <f t="shared" si="2"/>
        <v>N/A</v>
      </c>
      <c r="I32" s="12">
        <v>-100</v>
      </c>
      <c r="J32" s="12" t="s">
        <v>1747</v>
      </c>
      <c r="K32" s="47" t="s">
        <v>739</v>
      </c>
      <c r="L32" s="9" t="str">
        <f t="shared" si="3"/>
        <v>N/A</v>
      </c>
    </row>
    <row r="33" spans="1:12" x14ac:dyDescent="0.2">
      <c r="A33" s="3" t="s">
        <v>1000</v>
      </c>
      <c r="B33" s="37" t="s">
        <v>213</v>
      </c>
      <c r="C33" s="38">
        <v>11</v>
      </c>
      <c r="D33" s="46" t="str">
        <f t="shared" si="0"/>
        <v>N/A</v>
      </c>
      <c r="E33" s="38">
        <v>0</v>
      </c>
      <c r="F33" s="46" t="str">
        <f t="shared" si="1"/>
        <v>N/A</v>
      </c>
      <c r="G33" s="38">
        <v>11</v>
      </c>
      <c r="H33" s="46" t="str">
        <f t="shared" si="2"/>
        <v>N/A</v>
      </c>
      <c r="I33" s="12">
        <v>-100</v>
      </c>
      <c r="J33" s="12" t="s">
        <v>1747</v>
      </c>
      <c r="K33" s="47" t="s">
        <v>739</v>
      </c>
      <c r="L33" s="9" t="str">
        <f t="shared" si="3"/>
        <v>N/A</v>
      </c>
    </row>
    <row r="34" spans="1:12" x14ac:dyDescent="0.2">
      <c r="A34" s="48" t="s">
        <v>84</v>
      </c>
      <c r="B34" s="37" t="s">
        <v>213</v>
      </c>
      <c r="C34" s="49">
        <v>556186</v>
      </c>
      <c r="D34" s="46" t="str">
        <f t="shared" si="0"/>
        <v>N/A</v>
      </c>
      <c r="E34" s="49">
        <v>210551</v>
      </c>
      <c r="F34" s="46" t="str">
        <f t="shared" si="1"/>
        <v>N/A</v>
      </c>
      <c r="G34" s="49">
        <v>301842</v>
      </c>
      <c r="H34" s="46" t="str">
        <f t="shared" si="2"/>
        <v>N/A</v>
      </c>
      <c r="I34" s="12">
        <v>-62.1</v>
      </c>
      <c r="J34" s="12">
        <v>43.36</v>
      </c>
      <c r="K34" s="47" t="s">
        <v>739</v>
      </c>
      <c r="L34" s="9" t="str">
        <f t="shared" si="3"/>
        <v>No</v>
      </c>
    </row>
    <row r="35" spans="1:12" x14ac:dyDescent="0.2">
      <c r="A35" s="48" t="s">
        <v>1424</v>
      </c>
      <c r="B35" s="37" t="s">
        <v>213</v>
      </c>
      <c r="C35" s="49">
        <v>1035.7281192</v>
      </c>
      <c r="D35" s="46" t="str">
        <f t="shared" si="0"/>
        <v>N/A</v>
      </c>
      <c r="E35" s="49">
        <v>884.66806723000002</v>
      </c>
      <c r="F35" s="46" t="str">
        <f t="shared" si="1"/>
        <v>N/A</v>
      </c>
      <c r="G35" s="49">
        <v>1437.3428570999999</v>
      </c>
      <c r="H35" s="46" t="str">
        <f t="shared" si="2"/>
        <v>N/A</v>
      </c>
      <c r="I35" s="12">
        <v>-14.6</v>
      </c>
      <c r="J35" s="12">
        <v>62.47</v>
      </c>
      <c r="K35" s="47" t="s">
        <v>739</v>
      </c>
      <c r="L35" s="9" t="str">
        <f t="shared" si="3"/>
        <v>No</v>
      </c>
    </row>
    <row r="36" spans="1:12" x14ac:dyDescent="0.2">
      <c r="A36" s="48" t="s">
        <v>1425</v>
      </c>
      <c r="B36" s="37" t="s">
        <v>213</v>
      </c>
      <c r="C36" s="49">
        <v>1660.2567164</v>
      </c>
      <c r="D36" s="46" t="str">
        <f t="shared" si="0"/>
        <v>N/A</v>
      </c>
      <c r="E36" s="49">
        <v>1514.7553957</v>
      </c>
      <c r="F36" s="46" t="str">
        <f t="shared" si="1"/>
        <v>N/A</v>
      </c>
      <c r="G36" s="49">
        <v>2744.0181818000001</v>
      </c>
      <c r="H36" s="46" t="str">
        <f t="shared" si="2"/>
        <v>N/A</v>
      </c>
      <c r="I36" s="12">
        <v>-8.76</v>
      </c>
      <c r="J36" s="12">
        <v>81.150000000000006</v>
      </c>
      <c r="K36" s="47" t="s">
        <v>739</v>
      </c>
      <c r="L36" s="9" t="str">
        <f t="shared" si="3"/>
        <v>No</v>
      </c>
    </row>
    <row r="37" spans="1:12" x14ac:dyDescent="0.2">
      <c r="A37" s="4" t="s">
        <v>107</v>
      </c>
      <c r="B37" s="37" t="s">
        <v>213</v>
      </c>
      <c r="C37" s="49">
        <v>87964</v>
      </c>
      <c r="D37" s="46" t="str">
        <f t="shared" si="0"/>
        <v>N/A</v>
      </c>
      <c r="E37" s="49">
        <v>12943</v>
      </c>
      <c r="F37" s="46" t="str">
        <f t="shared" si="1"/>
        <v>N/A</v>
      </c>
      <c r="G37" s="49">
        <v>10535</v>
      </c>
      <c r="H37" s="46" t="str">
        <f t="shared" si="2"/>
        <v>N/A</v>
      </c>
      <c r="I37" s="12">
        <v>-85.3</v>
      </c>
      <c r="J37" s="12">
        <v>-18.600000000000001</v>
      </c>
      <c r="K37" s="47" t="s">
        <v>739</v>
      </c>
      <c r="L37" s="9" t="str">
        <f t="shared" si="3"/>
        <v>Yes</v>
      </c>
    </row>
    <row r="38" spans="1:12" x14ac:dyDescent="0.2">
      <c r="A38" s="48" t="s">
        <v>158</v>
      </c>
      <c r="B38" s="50" t="s">
        <v>217</v>
      </c>
      <c r="C38" s="1">
        <v>26</v>
      </c>
      <c r="D38" s="46" t="str">
        <f>IF($B38="N/A","N/A",IF(C38&gt;0,"No",IF(C38&lt;0,"No","Yes")))</f>
        <v>No</v>
      </c>
      <c r="E38" s="1">
        <v>11</v>
      </c>
      <c r="F38" s="46" t="str">
        <f>IF($B38="N/A","N/A",IF(E38&gt;0,"No",IF(E38&lt;0,"No","Yes")))</f>
        <v>No</v>
      </c>
      <c r="G38" s="1">
        <v>13</v>
      </c>
      <c r="H38" s="46" t="str">
        <f>IF($B38="N/A","N/A",IF(G38&gt;0,"No",IF(G38&lt;0,"No","Yes")))</f>
        <v>No</v>
      </c>
      <c r="I38" s="12">
        <v>-73.099999999999994</v>
      </c>
      <c r="J38" s="12">
        <v>85.71</v>
      </c>
      <c r="K38" s="47" t="s">
        <v>739</v>
      </c>
      <c r="L38" s="9" t="str">
        <f t="shared" si="3"/>
        <v>No</v>
      </c>
    </row>
    <row r="39" spans="1:12" x14ac:dyDescent="0.2">
      <c r="A39" s="48" t="s">
        <v>156</v>
      </c>
      <c r="B39" s="37" t="s">
        <v>213</v>
      </c>
      <c r="C39" s="49">
        <v>87964</v>
      </c>
      <c r="D39" s="46" t="str">
        <f t="shared" ref="D39:D40" si="4">IF($B39="N/A","N/A",IF(C39&gt;10,"No",IF(C39&lt;-10,"No","Yes")))</f>
        <v>N/A</v>
      </c>
      <c r="E39" s="49">
        <v>12943</v>
      </c>
      <c r="F39" s="46" t="str">
        <f t="shared" ref="F39:F40" si="5">IF($B39="N/A","N/A",IF(E39&gt;10,"No",IF(E39&lt;-10,"No","Yes")))</f>
        <v>N/A</v>
      </c>
      <c r="G39" s="49">
        <v>10535</v>
      </c>
      <c r="H39" s="46" t="str">
        <f t="shared" ref="H39:H40" si="6">IF($B39="N/A","N/A",IF(G39&gt;10,"No",IF(G39&lt;-10,"No","Yes")))</f>
        <v>N/A</v>
      </c>
      <c r="I39" s="12">
        <v>-85.3</v>
      </c>
      <c r="J39" s="12">
        <v>-18.600000000000001</v>
      </c>
      <c r="K39" s="47" t="s">
        <v>739</v>
      </c>
      <c r="L39" s="9" t="str">
        <f t="shared" si="3"/>
        <v>Yes</v>
      </c>
    </row>
    <row r="40" spans="1:12" x14ac:dyDescent="0.2">
      <c r="A40" s="48" t="s">
        <v>1304</v>
      </c>
      <c r="B40" s="37" t="s">
        <v>213</v>
      </c>
      <c r="C40" s="49">
        <v>3383.2307691999999</v>
      </c>
      <c r="D40" s="46" t="str">
        <f t="shared" si="4"/>
        <v>N/A</v>
      </c>
      <c r="E40" s="49">
        <v>1849</v>
      </c>
      <c r="F40" s="46" t="str">
        <f t="shared" si="5"/>
        <v>N/A</v>
      </c>
      <c r="G40" s="49">
        <v>810.38461538000001</v>
      </c>
      <c r="H40" s="46" t="str">
        <f t="shared" si="6"/>
        <v>N/A</v>
      </c>
      <c r="I40" s="12">
        <v>-45.3</v>
      </c>
      <c r="J40" s="12">
        <v>-56.2</v>
      </c>
      <c r="K40" s="47" t="s">
        <v>739</v>
      </c>
      <c r="L40" s="9" t="str">
        <f>IF(J40="Div by 0", "N/A", IF(OR(J40="N/A",K40="N/A"),"N/A", IF(J40&gt;VALUE(MID(K40,1,2)), "No", IF(J40&lt;-1*VALUE(MID(K40,1,2)), "No", "Yes"))))</f>
        <v>No</v>
      </c>
    </row>
    <row r="41" spans="1:12" x14ac:dyDescent="0.2">
      <c r="A41" s="3" t="s">
        <v>1426</v>
      </c>
      <c r="B41" s="37" t="s">
        <v>213</v>
      </c>
      <c r="C41" s="49">
        <v>905.90361445999997</v>
      </c>
      <c r="D41" s="46" t="str">
        <f t="shared" ref="D41:D52" si="7">IF($B41="N/A","N/A",IF(C41&gt;10,"No",IF(C41&lt;-10,"No","Yes")))</f>
        <v>N/A</v>
      </c>
      <c r="E41" s="49">
        <v>871.70642201999999</v>
      </c>
      <c r="F41" s="46" t="str">
        <f t="shared" ref="F41:F52" si="8">IF($B41="N/A","N/A",IF(E41&gt;10,"No",IF(E41&lt;-10,"No","Yes")))</f>
        <v>N/A</v>
      </c>
      <c r="G41" s="49">
        <v>2011.2056075</v>
      </c>
      <c r="H41" s="46" t="str">
        <f t="shared" ref="H41:H52" si="9">IF($B41="N/A","N/A",IF(G41&gt;10,"No",IF(G41&lt;-10,"No","Yes")))</f>
        <v>N/A</v>
      </c>
      <c r="I41" s="12">
        <v>-3.77</v>
      </c>
      <c r="J41" s="12">
        <v>130.69999999999999</v>
      </c>
      <c r="K41" s="47" t="s">
        <v>739</v>
      </c>
      <c r="L41" s="9" t="str">
        <f t="shared" ref="L41:L52" si="10">IF(J41="Div by 0", "N/A", IF(K41="N/A","N/A", IF(J41&gt;VALUE(MID(K41,1,2)), "No", IF(J41&lt;-1*VALUE(MID(K41,1,2)), "No", "Yes"))))</f>
        <v>No</v>
      </c>
    </row>
    <row r="42" spans="1:12" x14ac:dyDescent="0.2">
      <c r="A42" s="3" t="s">
        <v>1427</v>
      </c>
      <c r="B42" s="37" t="s">
        <v>213</v>
      </c>
      <c r="C42" s="49">
        <v>964.62</v>
      </c>
      <c r="D42" s="46" t="str">
        <f t="shared" si="7"/>
        <v>N/A</v>
      </c>
      <c r="E42" s="49">
        <v>0</v>
      </c>
      <c r="F42" s="46" t="str">
        <f t="shared" si="8"/>
        <v>N/A</v>
      </c>
      <c r="G42" s="49">
        <v>0</v>
      </c>
      <c r="H42" s="46" t="str">
        <f t="shared" si="9"/>
        <v>N/A</v>
      </c>
      <c r="I42" s="12">
        <v>-100</v>
      </c>
      <c r="J42" s="12" t="s">
        <v>1747</v>
      </c>
      <c r="K42" s="47" t="s">
        <v>739</v>
      </c>
      <c r="L42" s="9" t="str">
        <f t="shared" si="10"/>
        <v>N/A</v>
      </c>
    </row>
    <row r="43" spans="1:12" x14ac:dyDescent="0.2">
      <c r="A43" s="3" t="s">
        <v>1428</v>
      </c>
      <c r="B43" s="37" t="s">
        <v>213</v>
      </c>
      <c r="C43" s="49">
        <v>1537.11</v>
      </c>
      <c r="D43" s="46" t="str">
        <f t="shared" si="7"/>
        <v>N/A</v>
      </c>
      <c r="E43" s="49">
        <v>1265.6400000000001</v>
      </c>
      <c r="F43" s="46" t="str">
        <f t="shared" si="8"/>
        <v>N/A</v>
      </c>
      <c r="G43" s="49">
        <v>3363.7894737000001</v>
      </c>
      <c r="H43" s="46" t="str">
        <f t="shared" si="9"/>
        <v>N/A</v>
      </c>
      <c r="I43" s="12">
        <v>-17.7</v>
      </c>
      <c r="J43" s="12">
        <v>165.8</v>
      </c>
      <c r="K43" s="47" t="s">
        <v>739</v>
      </c>
      <c r="L43" s="9" t="str">
        <f t="shared" si="10"/>
        <v>No</v>
      </c>
    </row>
    <row r="44" spans="1:12" x14ac:dyDescent="0.2">
      <c r="A44" s="3" t="s">
        <v>1429</v>
      </c>
      <c r="B44" s="37" t="s">
        <v>213</v>
      </c>
      <c r="C44" s="49">
        <v>542.95604395999999</v>
      </c>
      <c r="D44" s="46" t="str">
        <f t="shared" si="7"/>
        <v>N/A</v>
      </c>
      <c r="E44" s="49">
        <v>556.73684211</v>
      </c>
      <c r="F44" s="46" t="str">
        <f t="shared" si="8"/>
        <v>N/A</v>
      </c>
      <c r="G44" s="49">
        <v>1304.1044776000001</v>
      </c>
      <c r="H44" s="46" t="str">
        <f t="shared" si="9"/>
        <v>N/A</v>
      </c>
      <c r="I44" s="12">
        <v>2.5379999999999998</v>
      </c>
      <c r="J44" s="12">
        <v>134.19999999999999</v>
      </c>
      <c r="K44" s="47" t="s">
        <v>739</v>
      </c>
      <c r="L44" s="9" t="str">
        <f t="shared" si="10"/>
        <v>No</v>
      </c>
    </row>
    <row r="45" spans="1:12" x14ac:dyDescent="0.2">
      <c r="A45" s="3" t="s">
        <v>1430</v>
      </c>
      <c r="B45" s="37" t="s">
        <v>213</v>
      </c>
      <c r="C45" s="49" t="s">
        <v>1747</v>
      </c>
      <c r="D45" s="46" t="str">
        <f t="shared" si="7"/>
        <v>N/A</v>
      </c>
      <c r="E45" s="49" t="s">
        <v>1747</v>
      </c>
      <c r="F45" s="46" t="str">
        <f t="shared" si="8"/>
        <v>N/A</v>
      </c>
      <c r="G45" s="49" t="s">
        <v>1747</v>
      </c>
      <c r="H45" s="46" t="str">
        <f t="shared" si="9"/>
        <v>N/A</v>
      </c>
      <c r="I45" s="12" t="s">
        <v>1747</v>
      </c>
      <c r="J45" s="12" t="s">
        <v>1747</v>
      </c>
      <c r="K45" s="47" t="s">
        <v>739</v>
      </c>
      <c r="L45" s="9" t="str">
        <f t="shared" si="10"/>
        <v>N/A</v>
      </c>
    </row>
    <row r="46" spans="1:12" x14ac:dyDescent="0.2">
      <c r="A46" s="3" t="s">
        <v>1431</v>
      </c>
      <c r="B46" s="37" t="s">
        <v>213</v>
      </c>
      <c r="C46" s="49" t="s">
        <v>1747</v>
      </c>
      <c r="D46" s="46" t="str">
        <f t="shared" si="7"/>
        <v>N/A</v>
      </c>
      <c r="E46" s="49" t="s">
        <v>1747</v>
      </c>
      <c r="F46" s="46" t="str">
        <f t="shared" si="8"/>
        <v>N/A</v>
      </c>
      <c r="G46" s="49" t="s">
        <v>1747</v>
      </c>
      <c r="H46" s="46" t="str">
        <f t="shared" si="9"/>
        <v>N/A</v>
      </c>
      <c r="I46" s="12" t="s">
        <v>1747</v>
      </c>
      <c r="J46" s="12" t="s">
        <v>1747</v>
      </c>
      <c r="K46" s="47" t="s">
        <v>739</v>
      </c>
      <c r="L46" s="9" t="str">
        <f t="shared" si="10"/>
        <v>N/A</v>
      </c>
    </row>
    <row r="47" spans="1:12" x14ac:dyDescent="0.2">
      <c r="A47" s="3" t="s">
        <v>1432</v>
      </c>
      <c r="B47" s="37" t="s">
        <v>213</v>
      </c>
      <c r="C47" s="49">
        <v>1301</v>
      </c>
      <c r="D47" s="46" t="str">
        <f t="shared" si="7"/>
        <v>N/A</v>
      </c>
      <c r="E47" s="49">
        <v>587.12621359000002</v>
      </c>
      <c r="F47" s="46" t="str">
        <f t="shared" si="8"/>
        <v>N/A</v>
      </c>
      <c r="G47" s="49">
        <v>941.37179487000003</v>
      </c>
      <c r="H47" s="46" t="str">
        <f t="shared" si="9"/>
        <v>N/A</v>
      </c>
      <c r="I47" s="12">
        <v>-54.9</v>
      </c>
      <c r="J47" s="12">
        <v>60.34</v>
      </c>
      <c r="K47" s="47" t="s">
        <v>739</v>
      </c>
      <c r="L47" s="9" t="str">
        <f t="shared" si="10"/>
        <v>No</v>
      </c>
    </row>
    <row r="48" spans="1:12" x14ac:dyDescent="0.2">
      <c r="A48" s="3" t="s">
        <v>1433</v>
      </c>
      <c r="B48" s="50" t="s">
        <v>213</v>
      </c>
      <c r="C48" s="14">
        <v>913.85294118000002</v>
      </c>
      <c r="D48" s="11" t="str">
        <f t="shared" si="7"/>
        <v>N/A</v>
      </c>
      <c r="E48" s="14">
        <v>9461.5</v>
      </c>
      <c r="F48" s="11" t="str">
        <f t="shared" si="8"/>
        <v>N/A</v>
      </c>
      <c r="G48" s="14">
        <v>1957</v>
      </c>
      <c r="H48" s="11" t="str">
        <f t="shared" si="9"/>
        <v>N/A</v>
      </c>
      <c r="I48" s="59">
        <v>935.3</v>
      </c>
      <c r="J48" s="59">
        <v>-79.3</v>
      </c>
      <c r="K48" s="50" t="s">
        <v>739</v>
      </c>
      <c r="L48" s="9" t="str">
        <f t="shared" si="10"/>
        <v>No</v>
      </c>
    </row>
    <row r="49" spans="1:12" ht="25.5" x14ac:dyDescent="0.2">
      <c r="A49" s="3" t="s">
        <v>1434</v>
      </c>
      <c r="B49" s="50" t="s">
        <v>213</v>
      </c>
      <c r="C49" s="14">
        <v>3519.8695652000001</v>
      </c>
      <c r="D49" s="11" t="str">
        <f t="shared" si="7"/>
        <v>N/A</v>
      </c>
      <c r="E49" s="14">
        <v>503.95454545000001</v>
      </c>
      <c r="F49" s="11" t="str">
        <f t="shared" si="8"/>
        <v>N/A</v>
      </c>
      <c r="G49" s="14">
        <v>789.34782609000001</v>
      </c>
      <c r="H49" s="11" t="str">
        <f t="shared" si="9"/>
        <v>N/A</v>
      </c>
      <c r="I49" s="59">
        <v>-85.7</v>
      </c>
      <c r="J49" s="59">
        <v>56.63</v>
      </c>
      <c r="K49" s="50" t="s">
        <v>739</v>
      </c>
      <c r="L49" s="9" t="str">
        <f t="shared" si="10"/>
        <v>No</v>
      </c>
    </row>
    <row r="50" spans="1:12" x14ac:dyDescent="0.2">
      <c r="A50" s="3" t="s">
        <v>1435</v>
      </c>
      <c r="B50" s="50" t="s">
        <v>213</v>
      </c>
      <c r="C50" s="14">
        <v>394.53125</v>
      </c>
      <c r="D50" s="11" t="str">
        <f t="shared" si="7"/>
        <v>N/A</v>
      </c>
      <c r="E50" s="14">
        <v>385.62025316</v>
      </c>
      <c r="F50" s="11" t="str">
        <f t="shared" si="8"/>
        <v>N/A</v>
      </c>
      <c r="G50" s="14">
        <v>1005.9433962000001</v>
      </c>
      <c r="H50" s="11" t="str">
        <f t="shared" si="9"/>
        <v>N/A</v>
      </c>
      <c r="I50" s="59">
        <v>-2.2599999999999998</v>
      </c>
      <c r="J50" s="59">
        <v>160.9</v>
      </c>
      <c r="K50" s="50" t="s">
        <v>739</v>
      </c>
      <c r="L50" s="9" t="str">
        <f t="shared" si="10"/>
        <v>No</v>
      </c>
    </row>
    <row r="51" spans="1:12" x14ac:dyDescent="0.2">
      <c r="A51" s="3" t="s">
        <v>1436</v>
      </c>
      <c r="B51" s="50" t="s">
        <v>213</v>
      </c>
      <c r="C51" s="14">
        <v>718</v>
      </c>
      <c r="D51" s="11" t="str">
        <f t="shared" si="7"/>
        <v>N/A</v>
      </c>
      <c r="E51" s="14" t="s">
        <v>1747</v>
      </c>
      <c r="F51" s="11" t="str">
        <f t="shared" si="8"/>
        <v>N/A</v>
      </c>
      <c r="G51" s="14" t="s">
        <v>1747</v>
      </c>
      <c r="H51" s="11" t="str">
        <f t="shared" si="9"/>
        <v>N/A</v>
      </c>
      <c r="I51" s="59" t="s">
        <v>1747</v>
      </c>
      <c r="J51" s="59" t="s">
        <v>1747</v>
      </c>
      <c r="K51" s="50" t="s">
        <v>739</v>
      </c>
      <c r="L51" s="9" t="str">
        <f t="shared" si="10"/>
        <v>N/A</v>
      </c>
    </row>
    <row r="52" spans="1:12" x14ac:dyDescent="0.2">
      <c r="A52" s="3" t="s">
        <v>1437</v>
      </c>
      <c r="B52" s="50" t="s">
        <v>213</v>
      </c>
      <c r="C52" s="14">
        <v>0</v>
      </c>
      <c r="D52" s="11" t="str">
        <f t="shared" si="7"/>
        <v>N/A</v>
      </c>
      <c r="E52" s="14" t="s">
        <v>1747</v>
      </c>
      <c r="F52" s="11" t="str">
        <f t="shared" si="8"/>
        <v>N/A</v>
      </c>
      <c r="G52" s="14">
        <v>0</v>
      </c>
      <c r="H52" s="11" t="str">
        <f t="shared" si="9"/>
        <v>N/A</v>
      </c>
      <c r="I52" s="59" t="s">
        <v>1747</v>
      </c>
      <c r="J52" s="59" t="s">
        <v>1747</v>
      </c>
      <c r="K52" s="50" t="s">
        <v>739</v>
      </c>
      <c r="L52" s="9" t="str">
        <f t="shared" si="10"/>
        <v>N/A</v>
      </c>
    </row>
    <row r="53" spans="1:12" x14ac:dyDescent="0.2">
      <c r="A53" s="48" t="s">
        <v>1611</v>
      </c>
      <c r="B53" s="37" t="s">
        <v>213</v>
      </c>
      <c r="C53" s="49">
        <v>64844</v>
      </c>
      <c r="D53" s="46" t="str">
        <f t="shared" ref="D53:D122" si="11">IF($B53="N/A","N/A",IF(C53&gt;10,"No",IF(C53&lt;-10,"No","Yes")))</f>
        <v>N/A</v>
      </c>
      <c r="E53" s="49">
        <v>49339</v>
      </c>
      <c r="F53" s="46" t="str">
        <f t="shared" ref="F53:F122" si="12">IF($B53="N/A","N/A",IF(E53&gt;10,"No",IF(E53&lt;-10,"No","Yes")))</f>
        <v>N/A</v>
      </c>
      <c r="G53" s="49">
        <v>78871</v>
      </c>
      <c r="H53" s="46" t="str">
        <f t="shared" ref="H53:H122" si="13">IF($B53="N/A","N/A",IF(G53&gt;10,"No",IF(G53&lt;-10,"No","Yes")))</f>
        <v>N/A</v>
      </c>
      <c r="I53" s="12">
        <v>-23.9</v>
      </c>
      <c r="J53" s="12">
        <v>59.86</v>
      </c>
      <c r="K53" s="47" t="s">
        <v>739</v>
      </c>
      <c r="L53" s="9" t="str">
        <f t="shared" ref="L53:L113" si="14">IF(J53="Div by 0", "N/A", IF(K53="N/A","N/A", IF(J53&gt;VALUE(MID(K53,1,2)), "No", IF(J53&lt;-1*VALUE(MID(K53,1,2)), "No", "Yes"))))</f>
        <v>No</v>
      </c>
    </row>
    <row r="54" spans="1:12" x14ac:dyDescent="0.2">
      <c r="A54" s="48" t="s">
        <v>598</v>
      </c>
      <c r="B54" s="37" t="s">
        <v>213</v>
      </c>
      <c r="C54" s="38">
        <v>33</v>
      </c>
      <c r="D54" s="46" t="str">
        <f t="shared" si="11"/>
        <v>N/A</v>
      </c>
      <c r="E54" s="38">
        <v>16</v>
      </c>
      <c r="F54" s="46" t="str">
        <f t="shared" si="12"/>
        <v>N/A</v>
      </c>
      <c r="G54" s="38">
        <v>23</v>
      </c>
      <c r="H54" s="46" t="str">
        <f t="shared" si="13"/>
        <v>N/A</v>
      </c>
      <c r="I54" s="12">
        <v>-51.5</v>
      </c>
      <c r="J54" s="12">
        <v>43.75</v>
      </c>
      <c r="K54" s="47" t="s">
        <v>739</v>
      </c>
      <c r="L54" s="9" t="str">
        <f t="shared" si="14"/>
        <v>No</v>
      </c>
    </row>
    <row r="55" spans="1:12" x14ac:dyDescent="0.2">
      <c r="A55" s="48" t="s">
        <v>1438</v>
      </c>
      <c r="B55" s="37" t="s">
        <v>213</v>
      </c>
      <c r="C55" s="49">
        <v>1964.969697</v>
      </c>
      <c r="D55" s="46" t="str">
        <f t="shared" si="11"/>
        <v>N/A</v>
      </c>
      <c r="E55" s="49">
        <v>3083.6875</v>
      </c>
      <c r="F55" s="46" t="str">
        <f t="shared" si="12"/>
        <v>N/A</v>
      </c>
      <c r="G55" s="49">
        <v>3429.1739130000001</v>
      </c>
      <c r="H55" s="46" t="str">
        <f t="shared" si="13"/>
        <v>N/A</v>
      </c>
      <c r="I55" s="12">
        <v>56.93</v>
      </c>
      <c r="J55" s="12">
        <v>11.2</v>
      </c>
      <c r="K55" s="47" t="s">
        <v>739</v>
      </c>
      <c r="L55" s="9" t="str">
        <f t="shared" si="14"/>
        <v>Yes</v>
      </c>
    </row>
    <row r="56" spans="1:12" x14ac:dyDescent="0.2">
      <c r="A56" s="48" t="s">
        <v>1439</v>
      </c>
      <c r="B56" s="37" t="s">
        <v>213</v>
      </c>
      <c r="C56" s="38">
        <v>1.3636363636</v>
      </c>
      <c r="D56" s="46" t="str">
        <f t="shared" si="11"/>
        <v>N/A</v>
      </c>
      <c r="E56" s="38">
        <v>1.25</v>
      </c>
      <c r="F56" s="46" t="str">
        <f t="shared" si="12"/>
        <v>N/A</v>
      </c>
      <c r="G56" s="38">
        <v>9.3043478261000008</v>
      </c>
      <c r="H56" s="46" t="str">
        <f t="shared" si="13"/>
        <v>N/A</v>
      </c>
      <c r="I56" s="12">
        <v>-8.33</v>
      </c>
      <c r="J56" s="12">
        <v>644.29999999999995</v>
      </c>
      <c r="K56" s="47" t="s">
        <v>739</v>
      </c>
      <c r="L56" s="9" t="str">
        <f t="shared" si="14"/>
        <v>No</v>
      </c>
    </row>
    <row r="57" spans="1:12" ht="25.5" x14ac:dyDescent="0.2">
      <c r="A57" s="48" t="s">
        <v>599</v>
      </c>
      <c r="B57" s="37" t="s">
        <v>213</v>
      </c>
      <c r="C57" s="49">
        <v>0</v>
      </c>
      <c r="D57" s="46" t="str">
        <f t="shared" si="11"/>
        <v>N/A</v>
      </c>
      <c r="E57" s="49">
        <v>0</v>
      </c>
      <c r="F57" s="46" t="str">
        <f t="shared" si="12"/>
        <v>N/A</v>
      </c>
      <c r="G57" s="49">
        <v>0</v>
      </c>
      <c r="H57" s="46" t="str">
        <f t="shared" si="13"/>
        <v>N/A</v>
      </c>
      <c r="I57" s="12" t="s">
        <v>1747</v>
      </c>
      <c r="J57" s="12" t="s">
        <v>1747</v>
      </c>
      <c r="K57" s="47" t="s">
        <v>739</v>
      </c>
      <c r="L57" s="9" t="str">
        <f t="shared" si="14"/>
        <v>N/A</v>
      </c>
    </row>
    <row r="58" spans="1:12" x14ac:dyDescent="0.2">
      <c r="A58" s="48" t="s">
        <v>600</v>
      </c>
      <c r="B58" s="37" t="s">
        <v>213</v>
      </c>
      <c r="C58" s="38">
        <v>0</v>
      </c>
      <c r="D58" s="46" t="str">
        <f t="shared" si="11"/>
        <v>N/A</v>
      </c>
      <c r="E58" s="38">
        <v>0</v>
      </c>
      <c r="F58" s="46" t="str">
        <f t="shared" si="12"/>
        <v>N/A</v>
      </c>
      <c r="G58" s="38">
        <v>0</v>
      </c>
      <c r="H58" s="46" t="str">
        <f t="shared" si="13"/>
        <v>N/A</v>
      </c>
      <c r="I58" s="12" t="s">
        <v>1747</v>
      </c>
      <c r="J58" s="12" t="s">
        <v>1747</v>
      </c>
      <c r="K58" s="47" t="s">
        <v>739</v>
      </c>
      <c r="L58" s="9" t="str">
        <f t="shared" si="14"/>
        <v>N/A</v>
      </c>
    </row>
    <row r="59" spans="1:12" x14ac:dyDescent="0.2">
      <c r="A59" s="48" t="s">
        <v>1440</v>
      </c>
      <c r="B59" s="37" t="s">
        <v>213</v>
      </c>
      <c r="C59" s="49" t="s">
        <v>1747</v>
      </c>
      <c r="D59" s="46" t="str">
        <f t="shared" si="11"/>
        <v>N/A</v>
      </c>
      <c r="E59" s="49" t="s">
        <v>1747</v>
      </c>
      <c r="F59" s="46" t="str">
        <f t="shared" si="12"/>
        <v>N/A</v>
      </c>
      <c r="G59" s="49" t="s">
        <v>1747</v>
      </c>
      <c r="H59" s="46" t="str">
        <f t="shared" si="13"/>
        <v>N/A</v>
      </c>
      <c r="I59" s="12" t="s">
        <v>1747</v>
      </c>
      <c r="J59" s="12" t="s">
        <v>1747</v>
      </c>
      <c r="K59" s="47" t="s">
        <v>739</v>
      </c>
      <c r="L59" s="9" t="str">
        <f t="shared" si="14"/>
        <v>N/A</v>
      </c>
    </row>
    <row r="60" spans="1:12" ht="25.5" x14ac:dyDescent="0.2">
      <c r="A60" s="48" t="s">
        <v>601</v>
      </c>
      <c r="B60" s="37" t="s">
        <v>213</v>
      </c>
      <c r="C60" s="49">
        <v>0</v>
      </c>
      <c r="D60" s="46" t="str">
        <f t="shared" si="11"/>
        <v>N/A</v>
      </c>
      <c r="E60" s="49">
        <v>0</v>
      </c>
      <c r="F60" s="46" t="str">
        <f t="shared" si="12"/>
        <v>N/A</v>
      </c>
      <c r="G60" s="49">
        <v>0</v>
      </c>
      <c r="H60" s="46" t="str">
        <f t="shared" si="13"/>
        <v>N/A</v>
      </c>
      <c r="I60" s="12" t="s">
        <v>1747</v>
      </c>
      <c r="J60" s="12" t="s">
        <v>1747</v>
      </c>
      <c r="K60" s="47" t="s">
        <v>739</v>
      </c>
      <c r="L60" s="9" t="str">
        <f t="shared" si="14"/>
        <v>N/A</v>
      </c>
    </row>
    <row r="61" spans="1:12" x14ac:dyDescent="0.2">
      <c r="A61" s="4" t="s">
        <v>602</v>
      </c>
      <c r="B61" s="50" t="s">
        <v>213</v>
      </c>
      <c r="C61" s="1">
        <v>0</v>
      </c>
      <c r="D61" s="11" t="str">
        <f t="shared" si="11"/>
        <v>N/A</v>
      </c>
      <c r="E61" s="1">
        <v>0</v>
      </c>
      <c r="F61" s="11" t="str">
        <f t="shared" si="12"/>
        <v>N/A</v>
      </c>
      <c r="G61" s="1">
        <v>0</v>
      </c>
      <c r="H61" s="11" t="str">
        <f t="shared" si="13"/>
        <v>N/A</v>
      </c>
      <c r="I61" s="59" t="s">
        <v>1747</v>
      </c>
      <c r="J61" s="59" t="s">
        <v>1747</v>
      </c>
      <c r="K61" s="50" t="s">
        <v>739</v>
      </c>
      <c r="L61" s="9" t="str">
        <f t="shared" si="14"/>
        <v>N/A</v>
      </c>
    </row>
    <row r="62" spans="1:12" ht="25.5" x14ac:dyDescent="0.2">
      <c r="A62" s="4" t="s">
        <v>1441</v>
      </c>
      <c r="B62" s="50" t="s">
        <v>213</v>
      </c>
      <c r="C62" s="14" t="s">
        <v>1747</v>
      </c>
      <c r="D62" s="11" t="str">
        <f t="shared" si="11"/>
        <v>N/A</v>
      </c>
      <c r="E62" s="14" t="s">
        <v>1747</v>
      </c>
      <c r="F62" s="11" t="str">
        <f t="shared" si="12"/>
        <v>N/A</v>
      </c>
      <c r="G62" s="14" t="s">
        <v>1747</v>
      </c>
      <c r="H62" s="11" t="str">
        <f t="shared" si="13"/>
        <v>N/A</v>
      </c>
      <c r="I62" s="59" t="s">
        <v>1747</v>
      </c>
      <c r="J62" s="59" t="s">
        <v>1747</v>
      </c>
      <c r="K62" s="50" t="s">
        <v>739</v>
      </c>
      <c r="L62" s="9" t="str">
        <f t="shared" si="14"/>
        <v>N/A</v>
      </c>
    </row>
    <row r="63" spans="1:12" x14ac:dyDescent="0.2">
      <c r="A63" s="4" t="s">
        <v>603</v>
      </c>
      <c r="B63" s="50" t="s">
        <v>213</v>
      </c>
      <c r="C63" s="14">
        <v>0</v>
      </c>
      <c r="D63" s="11" t="str">
        <f t="shared" si="11"/>
        <v>N/A</v>
      </c>
      <c r="E63" s="14">
        <v>0</v>
      </c>
      <c r="F63" s="11" t="str">
        <f t="shared" si="12"/>
        <v>N/A</v>
      </c>
      <c r="G63" s="14">
        <v>0</v>
      </c>
      <c r="H63" s="11" t="str">
        <f t="shared" si="13"/>
        <v>N/A</v>
      </c>
      <c r="I63" s="59" t="s">
        <v>1747</v>
      </c>
      <c r="J63" s="59" t="s">
        <v>1747</v>
      </c>
      <c r="K63" s="50" t="s">
        <v>739</v>
      </c>
      <c r="L63" s="9" t="str">
        <f t="shared" si="14"/>
        <v>N/A</v>
      </c>
    </row>
    <row r="64" spans="1:12" x14ac:dyDescent="0.2">
      <c r="A64" s="4" t="s">
        <v>604</v>
      </c>
      <c r="B64" s="50" t="s">
        <v>213</v>
      </c>
      <c r="C64" s="1">
        <v>0</v>
      </c>
      <c r="D64" s="11" t="str">
        <f t="shared" si="11"/>
        <v>N/A</v>
      </c>
      <c r="E64" s="1">
        <v>0</v>
      </c>
      <c r="F64" s="11" t="str">
        <f t="shared" si="12"/>
        <v>N/A</v>
      </c>
      <c r="G64" s="1">
        <v>0</v>
      </c>
      <c r="H64" s="11" t="str">
        <f t="shared" si="13"/>
        <v>N/A</v>
      </c>
      <c r="I64" s="59" t="s">
        <v>1747</v>
      </c>
      <c r="J64" s="59" t="s">
        <v>1747</v>
      </c>
      <c r="K64" s="50" t="s">
        <v>739</v>
      </c>
      <c r="L64" s="9" t="str">
        <f t="shared" si="14"/>
        <v>N/A</v>
      </c>
    </row>
    <row r="65" spans="1:12" x14ac:dyDescent="0.2">
      <c r="A65" s="4" t="s">
        <v>1442</v>
      </c>
      <c r="B65" s="50" t="s">
        <v>213</v>
      </c>
      <c r="C65" s="14" t="s">
        <v>1747</v>
      </c>
      <c r="D65" s="11" t="str">
        <f t="shared" si="11"/>
        <v>N/A</v>
      </c>
      <c r="E65" s="14" t="s">
        <v>1747</v>
      </c>
      <c r="F65" s="11" t="str">
        <f t="shared" si="12"/>
        <v>N/A</v>
      </c>
      <c r="G65" s="14" t="s">
        <v>1747</v>
      </c>
      <c r="H65" s="11" t="str">
        <f t="shared" si="13"/>
        <v>N/A</v>
      </c>
      <c r="I65" s="59" t="s">
        <v>1747</v>
      </c>
      <c r="J65" s="59" t="s">
        <v>1747</v>
      </c>
      <c r="K65" s="50" t="s">
        <v>739</v>
      </c>
      <c r="L65" s="9" t="str">
        <f t="shared" si="14"/>
        <v>N/A</v>
      </c>
    </row>
    <row r="66" spans="1:12" x14ac:dyDescent="0.2">
      <c r="A66" s="4" t="s">
        <v>605</v>
      </c>
      <c r="B66" s="50" t="s">
        <v>213</v>
      </c>
      <c r="C66" s="14">
        <v>210189</v>
      </c>
      <c r="D66" s="11" t="str">
        <f t="shared" si="11"/>
        <v>N/A</v>
      </c>
      <c r="E66" s="14">
        <v>51346</v>
      </c>
      <c r="F66" s="11" t="str">
        <f t="shared" si="12"/>
        <v>N/A</v>
      </c>
      <c r="G66" s="14">
        <v>122607</v>
      </c>
      <c r="H66" s="11" t="str">
        <f t="shared" si="13"/>
        <v>N/A</v>
      </c>
      <c r="I66" s="59">
        <v>-75.599999999999994</v>
      </c>
      <c r="J66" s="59">
        <v>138.80000000000001</v>
      </c>
      <c r="K66" s="50" t="s">
        <v>739</v>
      </c>
      <c r="L66" s="9" t="str">
        <f t="shared" si="14"/>
        <v>No</v>
      </c>
    </row>
    <row r="67" spans="1:12" x14ac:dyDescent="0.2">
      <c r="A67" s="4" t="s">
        <v>606</v>
      </c>
      <c r="B67" s="50" t="s">
        <v>213</v>
      </c>
      <c r="C67" s="1">
        <v>74</v>
      </c>
      <c r="D67" s="11" t="str">
        <f t="shared" si="11"/>
        <v>N/A</v>
      </c>
      <c r="E67" s="1">
        <v>14</v>
      </c>
      <c r="F67" s="11" t="str">
        <f t="shared" si="12"/>
        <v>N/A</v>
      </c>
      <c r="G67" s="1">
        <v>13</v>
      </c>
      <c r="H67" s="11" t="str">
        <f t="shared" si="13"/>
        <v>N/A</v>
      </c>
      <c r="I67" s="59">
        <v>-81.099999999999994</v>
      </c>
      <c r="J67" s="59">
        <v>-7.14</v>
      </c>
      <c r="K67" s="50" t="s">
        <v>739</v>
      </c>
      <c r="L67" s="9" t="str">
        <f t="shared" si="14"/>
        <v>Yes</v>
      </c>
    </row>
    <row r="68" spans="1:12" x14ac:dyDescent="0.2">
      <c r="A68" s="4" t="s">
        <v>1443</v>
      </c>
      <c r="B68" s="50" t="s">
        <v>213</v>
      </c>
      <c r="C68" s="14">
        <v>2840.3918918999998</v>
      </c>
      <c r="D68" s="11" t="str">
        <f t="shared" si="11"/>
        <v>N/A</v>
      </c>
      <c r="E68" s="14">
        <v>3667.5714286000002</v>
      </c>
      <c r="F68" s="11" t="str">
        <f t="shared" si="12"/>
        <v>N/A</v>
      </c>
      <c r="G68" s="14">
        <v>9431.3076923000008</v>
      </c>
      <c r="H68" s="11" t="str">
        <f t="shared" si="13"/>
        <v>N/A</v>
      </c>
      <c r="I68" s="59">
        <v>29.12</v>
      </c>
      <c r="J68" s="59">
        <v>157.19999999999999</v>
      </c>
      <c r="K68" s="50" t="s">
        <v>739</v>
      </c>
      <c r="L68" s="9" t="str">
        <f t="shared" si="14"/>
        <v>No</v>
      </c>
    </row>
    <row r="69" spans="1:12" ht="25.5" x14ac:dyDescent="0.2">
      <c r="A69" s="4" t="s">
        <v>607</v>
      </c>
      <c r="B69" s="50" t="s">
        <v>213</v>
      </c>
      <c r="C69" s="14">
        <v>66369</v>
      </c>
      <c r="D69" s="11" t="str">
        <f t="shared" si="11"/>
        <v>N/A</v>
      </c>
      <c r="E69" s="14">
        <v>27537</v>
      </c>
      <c r="F69" s="11" t="str">
        <f t="shared" si="12"/>
        <v>N/A</v>
      </c>
      <c r="G69" s="14">
        <v>14745</v>
      </c>
      <c r="H69" s="11" t="str">
        <f t="shared" si="13"/>
        <v>N/A</v>
      </c>
      <c r="I69" s="59">
        <v>-58.5</v>
      </c>
      <c r="J69" s="59">
        <v>-46.5</v>
      </c>
      <c r="K69" s="50" t="s">
        <v>739</v>
      </c>
      <c r="L69" s="9" t="str">
        <f t="shared" si="14"/>
        <v>No</v>
      </c>
    </row>
    <row r="70" spans="1:12" x14ac:dyDescent="0.2">
      <c r="A70" s="4" t="s">
        <v>608</v>
      </c>
      <c r="B70" s="50" t="s">
        <v>213</v>
      </c>
      <c r="C70" s="1">
        <v>208</v>
      </c>
      <c r="D70" s="11" t="str">
        <f t="shared" si="11"/>
        <v>N/A</v>
      </c>
      <c r="E70" s="1">
        <v>82</v>
      </c>
      <c r="F70" s="11" t="str">
        <f t="shared" si="12"/>
        <v>N/A</v>
      </c>
      <c r="G70" s="1">
        <v>60</v>
      </c>
      <c r="H70" s="11" t="str">
        <f t="shared" si="13"/>
        <v>N/A</v>
      </c>
      <c r="I70" s="59">
        <v>-60.6</v>
      </c>
      <c r="J70" s="59">
        <v>-26.8</v>
      </c>
      <c r="K70" s="50" t="s">
        <v>739</v>
      </c>
      <c r="L70" s="9" t="str">
        <f t="shared" si="14"/>
        <v>Yes</v>
      </c>
    </row>
    <row r="71" spans="1:12" x14ac:dyDescent="0.2">
      <c r="A71" s="4" t="s">
        <v>1444</v>
      </c>
      <c r="B71" s="50" t="s">
        <v>213</v>
      </c>
      <c r="C71" s="14">
        <v>319.08173076999998</v>
      </c>
      <c r="D71" s="11" t="str">
        <f t="shared" si="11"/>
        <v>N/A</v>
      </c>
      <c r="E71" s="14">
        <v>335.81707317000001</v>
      </c>
      <c r="F71" s="11" t="str">
        <f t="shared" si="12"/>
        <v>N/A</v>
      </c>
      <c r="G71" s="14">
        <v>245.75</v>
      </c>
      <c r="H71" s="11" t="str">
        <f t="shared" si="13"/>
        <v>N/A</v>
      </c>
      <c r="I71" s="59">
        <v>5.2450000000000001</v>
      </c>
      <c r="J71" s="59">
        <v>-26.8</v>
      </c>
      <c r="K71" s="50" t="s">
        <v>739</v>
      </c>
      <c r="L71" s="9" t="str">
        <f t="shared" si="14"/>
        <v>Yes</v>
      </c>
    </row>
    <row r="72" spans="1:12" x14ac:dyDescent="0.2">
      <c r="A72" s="4" t="s">
        <v>609</v>
      </c>
      <c r="B72" s="50" t="s">
        <v>213</v>
      </c>
      <c r="C72" s="14">
        <v>1772</v>
      </c>
      <c r="D72" s="11" t="str">
        <f t="shared" si="11"/>
        <v>N/A</v>
      </c>
      <c r="E72" s="14">
        <v>1848</v>
      </c>
      <c r="F72" s="11" t="str">
        <f t="shared" si="12"/>
        <v>N/A</v>
      </c>
      <c r="G72" s="14">
        <v>86</v>
      </c>
      <c r="H72" s="11" t="str">
        <f t="shared" si="13"/>
        <v>N/A</v>
      </c>
      <c r="I72" s="59">
        <v>4.2889999999999997</v>
      </c>
      <c r="J72" s="59">
        <v>-95.3</v>
      </c>
      <c r="K72" s="50" t="s">
        <v>739</v>
      </c>
      <c r="L72" s="9" t="str">
        <f t="shared" si="14"/>
        <v>No</v>
      </c>
    </row>
    <row r="73" spans="1:12" x14ac:dyDescent="0.2">
      <c r="A73" s="4" t="s">
        <v>610</v>
      </c>
      <c r="B73" s="50" t="s">
        <v>213</v>
      </c>
      <c r="C73" s="1">
        <v>11</v>
      </c>
      <c r="D73" s="11" t="str">
        <f t="shared" si="11"/>
        <v>N/A</v>
      </c>
      <c r="E73" s="1">
        <v>11</v>
      </c>
      <c r="F73" s="11" t="str">
        <f t="shared" si="12"/>
        <v>N/A</v>
      </c>
      <c r="G73" s="1">
        <v>11</v>
      </c>
      <c r="H73" s="11" t="str">
        <f t="shared" si="13"/>
        <v>N/A</v>
      </c>
      <c r="I73" s="59">
        <v>-71.400000000000006</v>
      </c>
      <c r="J73" s="59">
        <v>-50</v>
      </c>
      <c r="K73" s="50" t="s">
        <v>739</v>
      </c>
      <c r="L73" s="9" t="str">
        <f t="shared" si="14"/>
        <v>No</v>
      </c>
    </row>
    <row r="74" spans="1:12" x14ac:dyDescent="0.2">
      <c r="A74" s="4" t="s">
        <v>1445</v>
      </c>
      <c r="B74" s="50" t="s">
        <v>213</v>
      </c>
      <c r="C74" s="14">
        <v>253.14285713999999</v>
      </c>
      <c r="D74" s="11" t="str">
        <f t="shared" si="11"/>
        <v>N/A</v>
      </c>
      <c r="E74" s="14">
        <v>924</v>
      </c>
      <c r="F74" s="11" t="str">
        <f t="shared" si="12"/>
        <v>N/A</v>
      </c>
      <c r="G74" s="14">
        <v>86</v>
      </c>
      <c r="H74" s="11" t="str">
        <f t="shared" si="13"/>
        <v>N/A</v>
      </c>
      <c r="I74" s="59">
        <v>265</v>
      </c>
      <c r="J74" s="59">
        <v>-90.7</v>
      </c>
      <c r="K74" s="50" t="s">
        <v>739</v>
      </c>
      <c r="L74" s="9" t="str">
        <f t="shared" si="14"/>
        <v>No</v>
      </c>
    </row>
    <row r="75" spans="1:12" ht="25.5" x14ac:dyDescent="0.2">
      <c r="A75" s="4" t="s">
        <v>611</v>
      </c>
      <c r="B75" s="50" t="s">
        <v>213</v>
      </c>
      <c r="C75" s="14">
        <v>76</v>
      </c>
      <c r="D75" s="11" t="str">
        <f t="shared" si="11"/>
        <v>N/A</v>
      </c>
      <c r="E75" s="14">
        <v>135</v>
      </c>
      <c r="F75" s="11" t="str">
        <f t="shared" si="12"/>
        <v>N/A</v>
      </c>
      <c r="G75" s="14">
        <v>17</v>
      </c>
      <c r="H75" s="11" t="str">
        <f t="shared" si="13"/>
        <v>N/A</v>
      </c>
      <c r="I75" s="59">
        <v>77.63</v>
      </c>
      <c r="J75" s="59">
        <v>-87.4</v>
      </c>
      <c r="K75" s="50" t="s">
        <v>739</v>
      </c>
      <c r="L75" s="9" t="str">
        <f t="shared" si="14"/>
        <v>No</v>
      </c>
    </row>
    <row r="76" spans="1:12" x14ac:dyDescent="0.2">
      <c r="A76" s="48" t="s">
        <v>612</v>
      </c>
      <c r="B76" s="37" t="s">
        <v>213</v>
      </c>
      <c r="C76" s="38">
        <v>11</v>
      </c>
      <c r="D76" s="46" t="str">
        <f t="shared" si="11"/>
        <v>N/A</v>
      </c>
      <c r="E76" s="38">
        <v>11</v>
      </c>
      <c r="F76" s="46" t="str">
        <f t="shared" si="12"/>
        <v>N/A</v>
      </c>
      <c r="G76" s="38">
        <v>11</v>
      </c>
      <c r="H76" s="46" t="str">
        <f t="shared" si="13"/>
        <v>N/A</v>
      </c>
      <c r="I76" s="12">
        <v>150</v>
      </c>
      <c r="J76" s="12">
        <v>-60</v>
      </c>
      <c r="K76" s="47" t="s">
        <v>739</v>
      </c>
      <c r="L76" s="9" t="str">
        <f t="shared" si="14"/>
        <v>No</v>
      </c>
    </row>
    <row r="77" spans="1:12" ht="25.5" x14ac:dyDescent="0.2">
      <c r="A77" s="48" t="s">
        <v>1446</v>
      </c>
      <c r="B77" s="37" t="s">
        <v>213</v>
      </c>
      <c r="C77" s="49">
        <v>38</v>
      </c>
      <c r="D77" s="46" t="str">
        <f t="shared" si="11"/>
        <v>N/A</v>
      </c>
      <c r="E77" s="49">
        <v>27</v>
      </c>
      <c r="F77" s="46" t="str">
        <f t="shared" si="12"/>
        <v>N/A</v>
      </c>
      <c r="G77" s="49">
        <v>8.5</v>
      </c>
      <c r="H77" s="46" t="str">
        <f t="shared" si="13"/>
        <v>N/A</v>
      </c>
      <c r="I77" s="12">
        <v>-28.9</v>
      </c>
      <c r="J77" s="12">
        <v>-68.5</v>
      </c>
      <c r="K77" s="47" t="s">
        <v>739</v>
      </c>
      <c r="L77" s="9" t="str">
        <f t="shared" si="14"/>
        <v>No</v>
      </c>
    </row>
    <row r="78" spans="1:12" ht="25.5" x14ac:dyDescent="0.2">
      <c r="A78" s="48" t="s">
        <v>613</v>
      </c>
      <c r="B78" s="37" t="s">
        <v>213</v>
      </c>
      <c r="C78" s="49">
        <v>20973</v>
      </c>
      <c r="D78" s="46" t="str">
        <f t="shared" si="11"/>
        <v>N/A</v>
      </c>
      <c r="E78" s="49">
        <v>10215</v>
      </c>
      <c r="F78" s="46" t="str">
        <f t="shared" si="12"/>
        <v>N/A</v>
      </c>
      <c r="G78" s="49">
        <v>16865</v>
      </c>
      <c r="H78" s="46" t="str">
        <f t="shared" si="13"/>
        <v>N/A</v>
      </c>
      <c r="I78" s="12">
        <v>-51.3</v>
      </c>
      <c r="J78" s="12">
        <v>65.099999999999994</v>
      </c>
      <c r="K78" s="47" t="s">
        <v>739</v>
      </c>
      <c r="L78" s="9" t="str">
        <f t="shared" si="14"/>
        <v>No</v>
      </c>
    </row>
    <row r="79" spans="1:12" x14ac:dyDescent="0.2">
      <c r="A79" s="48" t="s">
        <v>614</v>
      </c>
      <c r="B79" s="37" t="s">
        <v>213</v>
      </c>
      <c r="C79" s="38">
        <v>51</v>
      </c>
      <c r="D79" s="46" t="str">
        <f t="shared" si="11"/>
        <v>N/A</v>
      </c>
      <c r="E79" s="38">
        <v>25</v>
      </c>
      <c r="F79" s="46" t="str">
        <f t="shared" si="12"/>
        <v>N/A</v>
      </c>
      <c r="G79" s="38">
        <v>22</v>
      </c>
      <c r="H79" s="46" t="str">
        <f t="shared" si="13"/>
        <v>N/A</v>
      </c>
      <c r="I79" s="12">
        <v>-51</v>
      </c>
      <c r="J79" s="12">
        <v>-12</v>
      </c>
      <c r="K79" s="47" t="s">
        <v>739</v>
      </c>
      <c r="L79" s="9" t="str">
        <f t="shared" si="14"/>
        <v>Yes</v>
      </c>
    </row>
    <row r="80" spans="1:12" x14ac:dyDescent="0.2">
      <c r="A80" s="48" t="s">
        <v>1447</v>
      </c>
      <c r="B80" s="37" t="s">
        <v>213</v>
      </c>
      <c r="C80" s="49">
        <v>411.23529411999999</v>
      </c>
      <c r="D80" s="46" t="str">
        <f t="shared" si="11"/>
        <v>N/A</v>
      </c>
      <c r="E80" s="49">
        <v>408.6</v>
      </c>
      <c r="F80" s="46" t="str">
        <f t="shared" si="12"/>
        <v>N/A</v>
      </c>
      <c r="G80" s="49">
        <v>766.59090908999997</v>
      </c>
      <c r="H80" s="46" t="str">
        <f t="shared" si="13"/>
        <v>N/A</v>
      </c>
      <c r="I80" s="12">
        <v>-0.64100000000000001</v>
      </c>
      <c r="J80" s="12">
        <v>87.61</v>
      </c>
      <c r="K80" s="47" t="s">
        <v>739</v>
      </c>
      <c r="L80" s="9" t="str">
        <f t="shared" si="14"/>
        <v>No</v>
      </c>
    </row>
    <row r="81" spans="1:12" x14ac:dyDescent="0.2">
      <c r="A81" s="48" t="s">
        <v>615</v>
      </c>
      <c r="B81" s="37" t="s">
        <v>213</v>
      </c>
      <c r="C81" s="49">
        <v>21923</v>
      </c>
      <c r="D81" s="46" t="str">
        <f t="shared" si="11"/>
        <v>N/A</v>
      </c>
      <c r="E81" s="49">
        <v>11685</v>
      </c>
      <c r="F81" s="46" t="str">
        <f t="shared" si="12"/>
        <v>N/A</v>
      </c>
      <c r="G81" s="49">
        <v>6930</v>
      </c>
      <c r="H81" s="46" t="str">
        <f t="shared" si="13"/>
        <v>N/A</v>
      </c>
      <c r="I81" s="12">
        <v>-46.7</v>
      </c>
      <c r="J81" s="12">
        <v>-40.700000000000003</v>
      </c>
      <c r="K81" s="47" t="s">
        <v>739</v>
      </c>
      <c r="L81" s="9" t="str">
        <f t="shared" si="14"/>
        <v>No</v>
      </c>
    </row>
    <row r="82" spans="1:12" x14ac:dyDescent="0.2">
      <c r="A82" s="48" t="s">
        <v>616</v>
      </c>
      <c r="B82" s="37" t="s">
        <v>213</v>
      </c>
      <c r="C82" s="38">
        <v>42</v>
      </c>
      <c r="D82" s="46" t="str">
        <f t="shared" si="11"/>
        <v>N/A</v>
      </c>
      <c r="E82" s="38">
        <v>17</v>
      </c>
      <c r="F82" s="46" t="str">
        <f t="shared" si="12"/>
        <v>N/A</v>
      </c>
      <c r="G82" s="38">
        <v>11</v>
      </c>
      <c r="H82" s="46" t="str">
        <f t="shared" si="13"/>
        <v>N/A</v>
      </c>
      <c r="I82" s="12">
        <v>-59.5</v>
      </c>
      <c r="J82" s="12">
        <v>-47.1</v>
      </c>
      <c r="K82" s="47" t="s">
        <v>739</v>
      </c>
      <c r="L82" s="9" t="str">
        <f t="shared" si="14"/>
        <v>No</v>
      </c>
    </row>
    <row r="83" spans="1:12" x14ac:dyDescent="0.2">
      <c r="A83" s="48" t="s">
        <v>1448</v>
      </c>
      <c r="B83" s="37" t="s">
        <v>213</v>
      </c>
      <c r="C83" s="49">
        <v>521.97619048000001</v>
      </c>
      <c r="D83" s="46" t="str">
        <f t="shared" si="11"/>
        <v>N/A</v>
      </c>
      <c r="E83" s="49">
        <v>687.35294118000002</v>
      </c>
      <c r="F83" s="46" t="str">
        <f t="shared" si="12"/>
        <v>N/A</v>
      </c>
      <c r="G83" s="49">
        <v>770</v>
      </c>
      <c r="H83" s="46" t="str">
        <f t="shared" si="13"/>
        <v>N/A</v>
      </c>
      <c r="I83" s="12">
        <v>31.68</v>
      </c>
      <c r="J83" s="12">
        <v>12.02</v>
      </c>
      <c r="K83" s="47" t="s">
        <v>739</v>
      </c>
      <c r="L83" s="9" t="str">
        <f t="shared" si="14"/>
        <v>Yes</v>
      </c>
    </row>
    <row r="84" spans="1:12" ht="25.5" x14ac:dyDescent="0.2">
      <c r="A84" s="48" t="s">
        <v>617</v>
      </c>
      <c r="B84" s="37" t="s">
        <v>213</v>
      </c>
      <c r="C84" s="49">
        <v>16713</v>
      </c>
      <c r="D84" s="46" t="str">
        <f t="shared" si="11"/>
        <v>N/A</v>
      </c>
      <c r="E84" s="49">
        <v>0</v>
      </c>
      <c r="F84" s="46" t="str">
        <f t="shared" si="12"/>
        <v>N/A</v>
      </c>
      <c r="G84" s="49">
        <v>0</v>
      </c>
      <c r="H84" s="46" t="str">
        <f t="shared" si="13"/>
        <v>N/A</v>
      </c>
      <c r="I84" s="12">
        <v>-100</v>
      </c>
      <c r="J84" s="12" t="s">
        <v>1747</v>
      </c>
      <c r="K84" s="47" t="s">
        <v>739</v>
      </c>
      <c r="L84" s="9" t="str">
        <f t="shared" si="14"/>
        <v>N/A</v>
      </c>
    </row>
    <row r="85" spans="1:12" x14ac:dyDescent="0.2">
      <c r="A85" s="48" t="s">
        <v>618</v>
      </c>
      <c r="B85" s="37" t="s">
        <v>213</v>
      </c>
      <c r="C85" s="38">
        <v>21</v>
      </c>
      <c r="D85" s="46" t="str">
        <f t="shared" si="11"/>
        <v>N/A</v>
      </c>
      <c r="E85" s="38">
        <v>0</v>
      </c>
      <c r="F85" s="46" t="str">
        <f t="shared" si="12"/>
        <v>N/A</v>
      </c>
      <c r="G85" s="38">
        <v>0</v>
      </c>
      <c r="H85" s="46" t="str">
        <f t="shared" si="13"/>
        <v>N/A</v>
      </c>
      <c r="I85" s="12">
        <v>-100</v>
      </c>
      <c r="J85" s="12" t="s">
        <v>1747</v>
      </c>
      <c r="K85" s="47" t="s">
        <v>739</v>
      </c>
      <c r="L85" s="9" t="str">
        <f t="shared" si="14"/>
        <v>N/A</v>
      </c>
    </row>
    <row r="86" spans="1:12" ht="25.5" x14ac:dyDescent="0.2">
      <c r="A86" s="48" t="s">
        <v>1449</v>
      </c>
      <c r="B86" s="37" t="s">
        <v>213</v>
      </c>
      <c r="C86" s="49">
        <v>795.85714285999995</v>
      </c>
      <c r="D86" s="46" t="str">
        <f t="shared" si="11"/>
        <v>N/A</v>
      </c>
      <c r="E86" s="49" t="s">
        <v>1747</v>
      </c>
      <c r="F86" s="46" t="str">
        <f t="shared" si="12"/>
        <v>N/A</v>
      </c>
      <c r="G86" s="49" t="s">
        <v>1747</v>
      </c>
      <c r="H86" s="46" t="str">
        <f t="shared" si="13"/>
        <v>N/A</v>
      </c>
      <c r="I86" s="12" t="s">
        <v>1747</v>
      </c>
      <c r="J86" s="12" t="s">
        <v>1747</v>
      </c>
      <c r="K86" s="47" t="s">
        <v>739</v>
      </c>
      <c r="L86" s="9" t="str">
        <f t="shared" si="14"/>
        <v>N/A</v>
      </c>
    </row>
    <row r="87" spans="1:12" ht="25.5" x14ac:dyDescent="0.2">
      <c r="A87" s="48" t="s">
        <v>619</v>
      </c>
      <c r="B87" s="37" t="s">
        <v>213</v>
      </c>
      <c r="C87" s="49">
        <v>6366</v>
      </c>
      <c r="D87" s="46" t="str">
        <f t="shared" si="11"/>
        <v>N/A</v>
      </c>
      <c r="E87" s="49">
        <v>6715</v>
      </c>
      <c r="F87" s="46" t="str">
        <f t="shared" si="12"/>
        <v>N/A</v>
      </c>
      <c r="G87" s="49">
        <v>1339</v>
      </c>
      <c r="H87" s="46" t="str">
        <f t="shared" si="13"/>
        <v>N/A</v>
      </c>
      <c r="I87" s="12">
        <v>5.4820000000000002</v>
      </c>
      <c r="J87" s="12">
        <v>-80.099999999999994</v>
      </c>
      <c r="K87" s="47" t="s">
        <v>739</v>
      </c>
      <c r="L87" s="9" t="str">
        <f t="shared" si="14"/>
        <v>No</v>
      </c>
    </row>
    <row r="88" spans="1:12" x14ac:dyDescent="0.2">
      <c r="A88" s="48" t="s">
        <v>620</v>
      </c>
      <c r="B88" s="37" t="s">
        <v>213</v>
      </c>
      <c r="C88" s="38">
        <v>113</v>
      </c>
      <c r="D88" s="46" t="str">
        <f t="shared" si="11"/>
        <v>N/A</v>
      </c>
      <c r="E88" s="38">
        <v>48</v>
      </c>
      <c r="F88" s="46" t="str">
        <f t="shared" si="12"/>
        <v>N/A</v>
      </c>
      <c r="G88" s="38">
        <v>35</v>
      </c>
      <c r="H88" s="46" t="str">
        <f t="shared" si="13"/>
        <v>N/A</v>
      </c>
      <c r="I88" s="12">
        <v>-57.5</v>
      </c>
      <c r="J88" s="12">
        <v>-27.1</v>
      </c>
      <c r="K88" s="47" t="s">
        <v>739</v>
      </c>
      <c r="L88" s="9" t="str">
        <f t="shared" si="14"/>
        <v>Yes</v>
      </c>
    </row>
    <row r="89" spans="1:12" x14ac:dyDescent="0.2">
      <c r="A89" s="48" t="s">
        <v>1450</v>
      </c>
      <c r="B89" s="37" t="s">
        <v>213</v>
      </c>
      <c r="C89" s="49">
        <v>56.336283186000003</v>
      </c>
      <c r="D89" s="46" t="str">
        <f t="shared" si="11"/>
        <v>N/A</v>
      </c>
      <c r="E89" s="49">
        <v>139.89583332999999</v>
      </c>
      <c r="F89" s="46" t="str">
        <f t="shared" si="12"/>
        <v>N/A</v>
      </c>
      <c r="G89" s="49">
        <v>38.257142856999998</v>
      </c>
      <c r="H89" s="46" t="str">
        <f t="shared" si="13"/>
        <v>N/A</v>
      </c>
      <c r="I89" s="12">
        <v>148.30000000000001</v>
      </c>
      <c r="J89" s="12">
        <v>-72.7</v>
      </c>
      <c r="K89" s="47" t="s">
        <v>739</v>
      </c>
      <c r="L89" s="9" t="str">
        <f t="shared" si="14"/>
        <v>No</v>
      </c>
    </row>
    <row r="90" spans="1:12" x14ac:dyDescent="0.2">
      <c r="A90" s="48" t="s">
        <v>621</v>
      </c>
      <c r="B90" s="37" t="s">
        <v>213</v>
      </c>
      <c r="C90" s="49">
        <v>84299</v>
      </c>
      <c r="D90" s="46" t="str">
        <f t="shared" si="11"/>
        <v>N/A</v>
      </c>
      <c r="E90" s="49">
        <v>25323</v>
      </c>
      <c r="F90" s="46" t="str">
        <f t="shared" si="12"/>
        <v>N/A</v>
      </c>
      <c r="G90" s="49">
        <v>36757</v>
      </c>
      <c r="H90" s="46" t="str">
        <f t="shared" si="13"/>
        <v>N/A</v>
      </c>
      <c r="I90" s="12">
        <v>-70</v>
      </c>
      <c r="J90" s="12">
        <v>45.15</v>
      </c>
      <c r="K90" s="47" t="s">
        <v>739</v>
      </c>
      <c r="L90" s="9" t="str">
        <f t="shared" si="14"/>
        <v>No</v>
      </c>
    </row>
    <row r="91" spans="1:12" x14ac:dyDescent="0.2">
      <c r="A91" s="48" t="s">
        <v>622</v>
      </c>
      <c r="B91" s="37" t="s">
        <v>213</v>
      </c>
      <c r="C91" s="38">
        <v>80</v>
      </c>
      <c r="D91" s="46" t="str">
        <f t="shared" si="11"/>
        <v>N/A</v>
      </c>
      <c r="E91" s="38">
        <v>20</v>
      </c>
      <c r="F91" s="46" t="str">
        <f t="shared" si="12"/>
        <v>N/A</v>
      </c>
      <c r="G91" s="38">
        <v>11</v>
      </c>
      <c r="H91" s="46" t="str">
        <f t="shared" si="13"/>
        <v>N/A</v>
      </c>
      <c r="I91" s="12">
        <v>-75</v>
      </c>
      <c r="J91" s="12">
        <v>-65</v>
      </c>
      <c r="K91" s="47" t="s">
        <v>739</v>
      </c>
      <c r="L91" s="9" t="str">
        <f t="shared" si="14"/>
        <v>No</v>
      </c>
    </row>
    <row r="92" spans="1:12" x14ac:dyDescent="0.2">
      <c r="A92" s="48" t="s">
        <v>1451</v>
      </c>
      <c r="B92" s="37" t="s">
        <v>213</v>
      </c>
      <c r="C92" s="49">
        <v>1053.7375</v>
      </c>
      <c r="D92" s="46" t="str">
        <f t="shared" si="11"/>
        <v>N/A</v>
      </c>
      <c r="E92" s="49">
        <v>1266.1500000000001</v>
      </c>
      <c r="F92" s="46" t="str">
        <f t="shared" si="12"/>
        <v>N/A</v>
      </c>
      <c r="G92" s="49">
        <v>5251</v>
      </c>
      <c r="H92" s="46" t="str">
        <f t="shared" si="13"/>
        <v>N/A</v>
      </c>
      <c r="I92" s="12">
        <v>20.16</v>
      </c>
      <c r="J92" s="12">
        <v>314.7</v>
      </c>
      <c r="K92" s="47" t="s">
        <v>739</v>
      </c>
      <c r="L92" s="9" t="str">
        <f t="shared" si="14"/>
        <v>No</v>
      </c>
    </row>
    <row r="93" spans="1:12" ht="25.5" x14ac:dyDescent="0.2">
      <c r="A93" s="48" t="s">
        <v>623</v>
      </c>
      <c r="B93" s="37" t="s">
        <v>213</v>
      </c>
      <c r="C93" s="49">
        <v>8153</v>
      </c>
      <c r="D93" s="46" t="str">
        <f t="shared" si="11"/>
        <v>N/A</v>
      </c>
      <c r="E93" s="49">
        <v>787</v>
      </c>
      <c r="F93" s="46" t="str">
        <f t="shared" si="12"/>
        <v>N/A</v>
      </c>
      <c r="G93" s="49">
        <v>5095</v>
      </c>
      <c r="H93" s="46" t="str">
        <f t="shared" si="13"/>
        <v>N/A</v>
      </c>
      <c r="I93" s="12">
        <v>-90.3</v>
      </c>
      <c r="J93" s="12">
        <v>547.4</v>
      </c>
      <c r="K93" s="47" t="s">
        <v>739</v>
      </c>
      <c r="L93" s="9" t="str">
        <f t="shared" si="14"/>
        <v>No</v>
      </c>
    </row>
    <row r="94" spans="1:12" x14ac:dyDescent="0.2">
      <c r="A94" s="51" t="s">
        <v>624</v>
      </c>
      <c r="B94" s="38" t="s">
        <v>213</v>
      </c>
      <c r="C94" s="38">
        <v>34</v>
      </c>
      <c r="D94" s="46" t="str">
        <f t="shared" si="11"/>
        <v>N/A</v>
      </c>
      <c r="E94" s="38">
        <v>11</v>
      </c>
      <c r="F94" s="46" t="str">
        <f t="shared" si="12"/>
        <v>N/A</v>
      </c>
      <c r="G94" s="38">
        <v>11</v>
      </c>
      <c r="H94" s="46" t="str">
        <f t="shared" si="13"/>
        <v>N/A</v>
      </c>
      <c r="I94" s="12">
        <v>-85.3</v>
      </c>
      <c r="J94" s="12">
        <v>80</v>
      </c>
      <c r="K94" s="52" t="s">
        <v>739</v>
      </c>
      <c r="L94" s="9" t="str">
        <f t="shared" si="14"/>
        <v>No</v>
      </c>
    </row>
    <row r="95" spans="1:12" ht="25.5" x14ac:dyDescent="0.2">
      <c r="A95" s="48" t="s">
        <v>1452</v>
      </c>
      <c r="B95" s="37" t="s">
        <v>213</v>
      </c>
      <c r="C95" s="49">
        <v>239.79411765</v>
      </c>
      <c r="D95" s="46" t="str">
        <f t="shared" si="11"/>
        <v>N/A</v>
      </c>
      <c r="E95" s="49">
        <v>157.4</v>
      </c>
      <c r="F95" s="46" t="str">
        <f t="shared" si="12"/>
        <v>N/A</v>
      </c>
      <c r="G95" s="49">
        <v>566.11111111000002</v>
      </c>
      <c r="H95" s="46" t="str">
        <f t="shared" si="13"/>
        <v>N/A</v>
      </c>
      <c r="I95" s="12">
        <v>-34.4</v>
      </c>
      <c r="J95" s="12">
        <v>259.7</v>
      </c>
      <c r="K95" s="47" t="s">
        <v>739</v>
      </c>
      <c r="L95" s="9" t="str">
        <f t="shared" si="14"/>
        <v>No</v>
      </c>
    </row>
    <row r="96" spans="1:12" ht="25.5" x14ac:dyDescent="0.2">
      <c r="A96" s="48" t="s">
        <v>625</v>
      </c>
      <c r="B96" s="37" t="s">
        <v>213</v>
      </c>
      <c r="C96" s="49">
        <v>22109</v>
      </c>
      <c r="D96" s="46" t="str">
        <f t="shared" si="11"/>
        <v>N/A</v>
      </c>
      <c r="E96" s="49">
        <v>5795</v>
      </c>
      <c r="F96" s="46" t="str">
        <f t="shared" si="12"/>
        <v>N/A</v>
      </c>
      <c r="G96" s="49">
        <v>8543</v>
      </c>
      <c r="H96" s="46" t="str">
        <f t="shared" si="13"/>
        <v>N/A</v>
      </c>
      <c r="I96" s="12">
        <v>-73.8</v>
      </c>
      <c r="J96" s="12">
        <v>47.42</v>
      </c>
      <c r="K96" s="47" t="s">
        <v>739</v>
      </c>
      <c r="L96" s="9" t="str">
        <f t="shared" si="14"/>
        <v>No</v>
      </c>
    </row>
    <row r="97" spans="1:12" x14ac:dyDescent="0.2">
      <c r="A97" s="48" t="s">
        <v>626</v>
      </c>
      <c r="B97" s="37" t="s">
        <v>213</v>
      </c>
      <c r="C97" s="38">
        <v>73</v>
      </c>
      <c r="D97" s="46" t="str">
        <f t="shared" si="11"/>
        <v>N/A</v>
      </c>
      <c r="E97" s="38">
        <v>22</v>
      </c>
      <c r="F97" s="46" t="str">
        <f t="shared" si="12"/>
        <v>N/A</v>
      </c>
      <c r="G97" s="38">
        <v>23</v>
      </c>
      <c r="H97" s="46" t="str">
        <f t="shared" si="13"/>
        <v>N/A</v>
      </c>
      <c r="I97" s="12">
        <v>-69.900000000000006</v>
      </c>
      <c r="J97" s="12">
        <v>4.5449999999999999</v>
      </c>
      <c r="K97" s="47" t="s">
        <v>739</v>
      </c>
      <c r="L97" s="9" t="str">
        <f t="shared" si="14"/>
        <v>Yes</v>
      </c>
    </row>
    <row r="98" spans="1:12" ht="25.5" x14ac:dyDescent="0.2">
      <c r="A98" s="48" t="s">
        <v>1453</v>
      </c>
      <c r="B98" s="37" t="s">
        <v>213</v>
      </c>
      <c r="C98" s="49">
        <v>302.86301370000001</v>
      </c>
      <c r="D98" s="46" t="str">
        <f t="shared" si="11"/>
        <v>N/A</v>
      </c>
      <c r="E98" s="49">
        <v>263.40909090999997</v>
      </c>
      <c r="F98" s="46" t="str">
        <f t="shared" si="12"/>
        <v>N/A</v>
      </c>
      <c r="G98" s="49">
        <v>371.43478261000001</v>
      </c>
      <c r="H98" s="46" t="str">
        <f t="shared" si="13"/>
        <v>N/A</v>
      </c>
      <c r="I98" s="12">
        <v>-13</v>
      </c>
      <c r="J98" s="12">
        <v>41.01</v>
      </c>
      <c r="K98" s="47" t="s">
        <v>739</v>
      </c>
      <c r="L98" s="9" t="str">
        <f t="shared" si="14"/>
        <v>No</v>
      </c>
    </row>
    <row r="99" spans="1:12" ht="25.5" x14ac:dyDescent="0.2">
      <c r="A99" s="48" t="s">
        <v>627</v>
      </c>
      <c r="B99" s="37" t="s">
        <v>213</v>
      </c>
      <c r="C99" s="49">
        <v>0</v>
      </c>
      <c r="D99" s="46" t="str">
        <f t="shared" si="11"/>
        <v>N/A</v>
      </c>
      <c r="E99" s="49">
        <v>0</v>
      </c>
      <c r="F99" s="46" t="str">
        <f t="shared" si="12"/>
        <v>N/A</v>
      </c>
      <c r="G99" s="49">
        <v>0</v>
      </c>
      <c r="H99" s="46" t="str">
        <f t="shared" si="13"/>
        <v>N/A</v>
      </c>
      <c r="I99" s="12" t="s">
        <v>1747</v>
      </c>
      <c r="J99" s="12" t="s">
        <v>1747</v>
      </c>
      <c r="K99" s="47" t="s">
        <v>739</v>
      </c>
      <c r="L99" s="9" t="str">
        <f t="shared" si="14"/>
        <v>N/A</v>
      </c>
    </row>
    <row r="100" spans="1:12" x14ac:dyDescent="0.2">
      <c r="A100" s="48" t="s">
        <v>628</v>
      </c>
      <c r="B100" s="37" t="s">
        <v>213</v>
      </c>
      <c r="C100" s="38">
        <v>0</v>
      </c>
      <c r="D100" s="46" t="str">
        <f t="shared" si="11"/>
        <v>N/A</v>
      </c>
      <c r="E100" s="38">
        <v>0</v>
      </c>
      <c r="F100" s="46" t="str">
        <f t="shared" si="12"/>
        <v>N/A</v>
      </c>
      <c r="G100" s="38">
        <v>0</v>
      </c>
      <c r="H100" s="46" t="str">
        <f t="shared" si="13"/>
        <v>N/A</v>
      </c>
      <c r="I100" s="12" t="s">
        <v>1747</v>
      </c>
      <c r="J100" s="12" t="s">
        <v>1747</v>
      </c>
      <c r="K100" s="47" t="s">
        <v>739</v>
      </c>
      <c r="L100" s="9" t="str">
        <f t="shared" si="14"/>
        <v>N/A</v>
      </c>
    </row>
    <row r="101" spans="1:12" ht="25.5" x14ac:dyDescent="0.2">
      <c r="A101" s="48" t="s">
        <v>1454</v>
      </c>
      <c r="B101" s="37" t="s">
        <v>213</v>
      </c>
      <c r="C101" s="49" t="s">
        <v>1747</v>
      </c>
      <c r="D101" s="46" t="str">
        <f t="shared" si="11"/>
        <v>N/A</v>
      </c>
      <c r="E101" s="49" t="s">
        <v>1747</v>
      </c>
      <c r="F101" s="46" t="str">
        <f t="shared" si="12"/>
        <v>N/A</v>
      </c>
      <c r="G101" s="49" t="s">
        <v>1747</v>
      </c>
      <c r="H101" s="46" t="str">
        <f t="shared" si="13"/>
        <v>N/A</v>
      </c>
      <c r="I101" s="12" t="s">
        <v>1747</v>
      </c>
      <c r="J101" s="12" t="s">
        <v>1747</v>
      </c>
      <c r="K101" s="47" t="s">
        <v>739</v>
      </c>
      <c r="L101" s="9" t="str">
        <f t="shared" si="14"/>
        <v>N/A</v>
      </c>
    </row>
    <row r="102" spans="1:12" ht="25.5" x14ac:dyDescent="0.2">
      <c r="A102" s="48" t="s">
        <v>629</v>
      </c>
      <c r="B102" s="37" t="s">
        <v>213</v>
      </c>
      <c r="C102" s="49">
        <v>0</v>
      </c>
      <c r="D102" s="46" t="str">
        <f t="shared" si="11"/>
        <v>N/A</v>
      </c>
      <c r="E102" s="49">
        <v>0</v>
      </c>
      <c r="F102" s="46" t="str">
        <f t="shared" si="12"/>
        <v>N/A</v>
      </c>
      <c r="G102" s="49">
        <v>0</v>
      </c>
      <c r="H102" s="46" t="str">
        <f t="shared" si="13"/>
        <v>N/A</v>
      </c>
      <c r="I102" s="12" t="s">
        <v>1747</v>
      </c>
      <c r="J102" s="12" t="s">
        <v>1747</v>
      </c>
      <c r="K102" s="47" t="s">
        <v>739</v>
      </c>
      <c r="L102" s="9" t="str">
        <f t="shared" si="14"/>
        <v>N/A</v>
      </c>
    </row>
    <row r="103" spans="1:12" ht="25.5" x14ac:dyDescent="0.2">
      <c r="A103" s="48" t="s">
        <v>630</v>
      </c>
      <c r="B103" s="37" t="s">
        <v>213</v>
      </c>
      <c r="C103" s="38">
        <v>0</v>
      </c>
      <c r="D103" s="46" t="str">
        <f t="shared" si="11"/>
        <v>N/A</v>
      </c>
      <c r="E103" s="38">
        <v>0</v>
      </c>
      <c r="F103" s="46" t="str">
        <f t="shared" si="12"/>
        <v>N/A</v>
      </c>
      <c r="G103" s="38">
        <v>0</v>
      </c>
      <c r="H103" s="46" t="str">
        <f t="shared" si="13"/>
        <v>N/A</v>
      </c>
      <c r="I103" s="12" t="s">
        <v>1747</v>
      </c>
      <c r="J103" s="12" t="s">
        <v>1747</v>
      </c>
      <c r="K103" s="47" t="s">
        <v>739</v>
      </c>
      <c r="L103" s="9" t="str">
        <f t="shared" si="14"/>
        <v>N/A</v>
      </c>
    </row>
    <row r="104" spans="1:12" ht="25.5" x14ac:dyDescent="0.2">
      <c r="A104" s="48" t="s">
        <v>1455</v>
      </c>
      <c r="B104" s="37" t="s">
        <v>213</v>
      </c>
      <c r="C104" s="49" t="s">
        <v>1747</v>
      </c>
      <c r="D104" s="46" t="str">
        <f t="shared" si="11"/>
        <v>N/A</v>
      </c>
      <c r="E104" s="49" t="s">
        <v>1747</v>
      </c>
      <c r="F104" s="46" t="str">
        <f t="shared" si="12"/>
        <v>N/A</v>
      </c>
      <c r="G104" s="49" t="s">
        <v>1747</v>
      </c>
      <c r="H104" s="46" t="str">
        <f t="shared" si="13"/>
        <v>N/A</v>
      </c>
      <c r="I104" s="12" t="s">
        <v>1747</v>
      </c>
      <c r="J104" s="12" t="s">
        <v>1747</v>
      </c>
      <c r="K104" s="47" t="s">
        <v>739</v>
      </c>
      <c r="L104" s="9" t="str">
        <f t="shared" si="14"/>
        <v>N/A</v>
      </c>
    </row>
    <row r="105" spans="1:12" ht="25.5" x14ac:dyDescent="0.2">
      <c r="A105" s="48" t="s">
        <v>631</v>
      </c>
      <c r="B105" s="37" t="s">
        <v>213</v>
      </c>
      <c r="C105" s="49">
        <v>0</v>
      </c>
      <c r="D105" s="46" t="str">
        <f t="shared" si="11"/>
        <v>N/A</v>
      </c>
      <c r="E105" s="49">
        <v>0</v>
      </c>
      <c r="F105" s="46" t="str">
        <f t="shared" si="12"/>
        <v>N/A</v>
      </c>
      <c r="G105" s="49">
        <v>0</v>
      </c>
      <c r="H105" s="46" t="str">
        <f t="shared" si="13"/>
        <v>N/A</v>
      </c>
      <c r="I105" s="12" t="s">
        <v>1747</v>
      </c>
      <c r="J105" s="12" t="s">
        <v>1747</v>
      </c>
      <c r="K105" s="47" t="s">
        <v>739</v>
      </c>
      <c r="L105" s="9" t="str">
        <f t="shared" si="14"/>
        <v>N/A</v>
      </c>
    </row>
    <row r="106" spans="1:12" x14ac:dyDescent="0.2">
      <c r="A106" s="48" t="s">
        <v>632</v>
      </c>
      <c r="B106" s="37" t="s">
        <v>213</v>
      </c>
      <c r="C106" s="38">
        <v>0</v>
      </c>
      <c r="D106" s="46" t="str">
        <f t="shared" si="11"/>
        <v>N/A</v>
      </c>
      <c r="E106" s="38">
        <v>0</v>
      </c>
      <c r="F106" s="46" t="str">
        <f t="shared" si="12"/>
        <v>N/A</v>
      </c>
      <c r="G106" s="38">
        <v>0</v>
      </c>
      <c r="H106" s="46" t="str">
        <f t="shared" si="13"/>
        <v>N/A</v>
      </c>
      <c r="I106" s="12" t="s">
        <v>1747</v>
      </c>
      <c r="J106" s="12" t="s">
        <v>1747</v>
      </c>
      <c r="K106" s="47" t="s">
        <v>739</v>
      </c>
      <c r="L106" s="9" t="str">
        <f t="shared" si="14"/>
        <v>N/A</v>
      </c>
    </row>
    <row r="107" spans="1:12" ht="25.5" x14ac:dyDescent="0.2">
      <c r="A107" s="48" t="s">
        <v>1456</v>
      </c>
      <c r="B107" s="37" t="s">
        <v>213</v>
      </c>
      <c r="C107" s="49" t="s">
        <v>1747</v>
      </c>
      <c r="D107" s="46" t="str">
        <f t="shared" si="11"/>
        <v>N/A</v>
      </c>
      <c r="E107" s="49" t="s">
        <v>1747</v>
      </c>
      <c r="F107" s="46" t="str">
        <f t="shared" si="12"/>
        <v>N/A</v>
      </c>
      <c r="G107" s="49" t="s">
        <v>1747</v>
      </c>
      <c r="H107" s="46" t="str">
        <f t="shared" si="13"/>
        <v>N/A</v>
      </c>
      <c r="I107" s="12" t="s">
        <v>1747</v>
      </c>
      <c r="J107" s="12" t="s">
        <v>1747</v>
      </c>
      <c r="K107" s="47" t="s">
        <v>739</v>
      </c>
      <c r="L107" s="9" t="str">
        <f t="shared" si="14"/>
        <v>N/A</v>
      </c>
    </row>
    <row r="108" spans="1:12" ht="25.5" x14ac:dyDescent="0.2">
      <c r="A108" s="48" t="s">
        <v>633</v>
      </c>
      <c r="B108" s="37" t="s">
        <v>213</v>
      </c>
      <c r="C108" s="49">
        <v>0</v>
      </c>
      <c r="D108" s="46" t="str">
        <f t="shared" si="11"/>
        <v>N/A</v>
      </c>
      <c r="E108" s="49">
        <v>24</v>
      </c>
      <c r="F108" s="46" t="str">
        <f t="shared" si="12"/>
        <v>N/A</v>
      </c>
      <c r="G108" s="49">
        <v>16</v>
      </c>
      <c r="H108" s="46" t="str">
        <f t="shared" si="13"/>
        <v>N/A</v>
      </c>
      <c r="I108" s="12" t="s">
        <v>1747</v>
      </c>
      <c r="J108" s="12">
        <v>-33.299999999999997</v>
      </c>
      <c r="K108" s="47" t="s">
        <v>739</v>
      </c>
      <c r="L108" s="9" t="str">
        <f t="shared" si="14"/>
        <v>No</v>
      </c>
    </row>
    <row r="109" spans="1:12" x14ac:dyDescent="0.2">
      <c r="A109" s="48" t="s">
        <v>634</v>
      </c>
      <c r="B109" s="37" t="s">
        <v>213</v>
      </c>
      <c r="C109" s="38">
        <v>0</v>
      </c>
      <c r="D109" s="46" t="str">
        <f t="shared" si="11"/>
        <v>N/A</v>
      </c>
      <c r="E109" s="38">
        <v>11</v>
      </c>
      <c r="F109" s="46" t="str">
        <f t="shared" si="12"/>
        <v>N/A</v>
      </c>
      <c r="G109" s="38">
        <v>11</v>
      </c>
      <c r="H109" s="46" t="str">
        <f t="shared" si="13"/>
        <v>N/A</v>
      </c>
      <c r="I109" s="12" t="s">
        <v>1747</v>
      </c>
      <c r="J109" s="12">
        <v>0</v>
      </c>
      <c r="K109" s="47" t="s">
        <v>739</v>
      </c>
      <c r="L109" s="9" t="str">
        <f t="shared" si="14"/>
        <v>Yes</v>
      </c>
    </row>
    <row r="110" spans="1:12" ht="25.5" x14ac:dyDescent="0.2">
      <c r="A110" s="48" t="s">
        <v>1457</v>
      </c>
      <c r="B110" s="37" t="s">
        <v>213</v>
      </c>
      <c r="C110" s="49" t="s">
        <v>1747</v>
      </c>
      <c r="D110" s="46" t="str">
        <f t="shared" si="11"/>
        <v>N/A</v>
      </c>
      <c r="E110" s="49">
        <v>24</v>
      </c>
      <c r="F110" s="46" t="str">
        <f t="shared" si="12"/>
        <v>N/A</v>
      </c>
      <c r="G110" s="49">
        <v>16</v>
      </c>
      <c r="H110" s="46" t="str">
        <f t="shared" si="13"/>
        <v>N/A</v>
      </c>
      <c r="I110" s="12" t="s">
        <v>1747</v>
      </c>
      <c r="J110" s="12">
        <v>-33.299999999999997</v>
      </c>
      <c r="K110" s="47" t="s">
        <v>739</v>
      </c>
      <c r="L110" s="9" t="str">
        <f t="shared" si="14"/>
        <v>No</v>
      </c>
    </row>
    <row r="111" spans="1:12" ht="25.5" x14ac:dyDescent="0.2">
      <c r="A111" s="48" t="s">
        <v>635</v>
      </c>
      <c r="B111" s="37" t="s">
        <v>213</v>
      </c>
      <c r="C111" s="49">
        <v>19887</v>
      </c>
      <c r="D111" s="46" t="str">
        <f t="shared" si="11"/>
        <v>N/A</v>
      </c>
      <c r="E111" s="49">
        <v>16240</v>
      </c>
      <c r="F111" s="46" t="str">
        <f t="shared" si="12"/>
        <v>N/A</v>
      </c>
      <c r="G111" s="49">
        <v>6909</v>
      </c>
      <c r="H111" s="46" t="str">
        <f t="shared" si="13"/>
        <v>N/A</v>
      </c>
      <c r="I111" s="12">
        <v>-18.3</v>
      </c>
      <c r="J111" s="12">
        <v>-57.5</v>
      </c>
      <c r="K111" s="47" t="s">
        <v>739</v>
      </c>
      <c r="L111" s="9" t="str">
        <f t="shared" si="14"/>
        <v>No</v>
      </c>
    </row>
    <row r="112" spans="1:12" x14ac:dyDescent="0.2">
      <c r="A112" s="48" t="s">
        <v>636</v>
      </c>
      <c r="B112" s="37" t="s">
        <v>213</v>
      </c>
      <c r="C112" s="38">
        <v>11</v>
      </c>
      <c r="D112" s="46" t="str">
        <f t="shared" si="11"/>
        <v>N/A</v>
      </c>
      <c r="E112" s="38">
        <v>11</v>
      </c>
      <c r="F112" s="46" t="str">
        <f t="shared" si="12"/>
        <v>N/A</v>
      </c>
      <c r="G112" s="38">
        <v>11</v>
      </c>
      <c r="H112" s="46" t="str">
        <f t="shared" si="13"/>
        <v>N/A</v>
      </c>
      <c r="I112" s="12">
        <v>-57.1</v>
      </c>
      <c r="J112" s="12">
        <v>-33.299999999999997</v>
      </c>
      <c r="K112" s="47" t="s">
        <v>739</v>
      </c>
      <c r="L112" s="9" t="str">
        <f t="shared" si="14"/>
        <v>No</v>
      </c>
    </row>
    <row r="113" spans="1:12" x14ac:dyDescent="0.2">
      <c r="A113" s="48" t="s">
        <v>1458</v>
      </c>
      <c r="B113" s="37" t="s">
        <v>213</v>
      </c>
      <c r="C113" s="49">
        <v>2841</v>
      </c>
      <c r="D113" s="46" t="str">
        <f t="shared" si="11"/>
        <v>N/A</v>
      </c>
      <c r="E113" s="49">
        <v>5413.3333333</v>
      </c>
      <c r="F113" s="46" t="str">
        <f t="shared" si="12"/>
        <v>N/A</v>
      </c>
      <c r="G113" s="49">
        <v>3454.5</v>
      </c>
      <c r="H113" s="46" t="str">
        <f t="shared" si="13"/>
        <v>N/A</v>
      </c>
      <c r="I113" s="12">
        <v>90.54</v>
      </c>
      <c r="J113" s="12">
        <v>-36.200000000000003</v>
      </c>
      <c r="K113" s="47" t="s">
        <v>739</v>
      </c>
      <c r="L113" s="9" t="str">
        <f t="shared" si="14"/>
        <v>No</v>
      </c>
    </row>
    <row r="114" spans="1:12" ht="25.5" x14ac:dyDescent="0.2">
      <c r="A114" s="48" t="s">
        <v>637</v>
      </c>
      <c r="B114" s="37" t="s">
        <v>213</v>
      </c>
      <c r="C114" s="49">
        <v>143</v>
      </c>
      <c r="D114" s="46" t="str">
        <f t="shared" si="11"/>
        <v>N/A</v>
      </c>
      <c r="E114" s="49">
        <v>19</v>
      </c>
      <c r="F114" s="46" t="str">
        <f t="shared" si="12"/>
        <v>N/A</v>
      </c>
      <c r="G114" s="49">
        <v>158</v>
      </c>
      <c r="H114" s="46" t="str">
        <f t="shared" si="13"/>
        <v>N/A</v>
      </c>
      <c r="I114" s="12">
        <v>-86.7</v>
      </c>
      <c r="J114" s="12">
        <v>731.6</v>
      </c>
      <c r="K114" s="47" t="s">
        <v>739</v>
      </c>
      <c r="L114" s="9" t="str">
        <f>IF(J114="Div by 0", "N/A", IF(OR(J114="N/A",K114="N/A"),"N/A", IF(J114&gt;VALUE(MID(K114,1,2)), "No", IF(J114&lt;-1*VALUE(MID(K114,1,2)), "No", "Yes"))))</f>
        <v>No</v>
      </c>
    </row>
    <row r="115" spans="1:12" x14ac:dyDescent="0.2">
      <c r="A115" s="48" t="s">
        <v>638</v>
      </c>
      <c r="B115" s="37" t="s">
        <v>213</v>
      </c>
      <c r="C115" s="38">
        <v>11</v>
      </c>
      <c r="D115" s="46" t="str">
        <f t="shared" si="11"/>
        <v>N/A</v>
      </c>
      <c r="E115" s="38">
        <v>11</v>
      </c>
      <c r="F115" s="46" t="str">
        <f t="shared" si="12"/>
        <v>N/A</v>
      </c>
      <c r="G115" s="38">
        <v>11</v>
      </c>
      <c r="H115" s="46" t="str">
        <f t="shared" si="13"/>
        <v>N/A</v>
      </c>
      <c r="I115" s="12">
        <v>-75</v>
      </c>
      <c r="J115" s="12">
        <v>0</v>
      </c>
      <c r="K115" s="47" t="s">
        <v>739</v>
      </c>
      <c r="L115" s="9" t="str">
        <f t="shared" ref="L115:L119" si="15">IF(J115="Div by 0", "N/A", IF(OR(J115="N/A",K115="N/A"),"N/A", IF(J115&gt;VALUE(MID(K115,1,2)), "No", IF(J115&lt;-1*VALUE(MID(K115,1,2)), "No", "Yes"))))</f>
        <v>Yes</v>
      </c>
    </row>
    <row r="116" spans="1:12" ht="25.5" x14ac:dyDescent="0.2">
      <c r="A116" s="48" t="s">
        <v>1459</v>
      </c>
      <c r="B116" s="37" t="s">
        <v>213</v>
      </c>
      <c r="C116" s="49">
        <v>35.75</v>
      </c>
      <c r="D116" s="46" t="str">
        <f t="shared" si="11"/>
        <v>N/A</v>
      </c>
      <c r="E116" s="49">
        <v>19</v>
      </c>
      <c r="F116" s="46" t="str">
        <f t="shared" si="12"/>
        <v>N/A</v>
      </c>
      <c r="G116" s="49">
        <v>158</v>
      </c>
      <c r="H116" s="46" t="str">
        <f t="shared" si="13"/>
        <v>N/A</v>
      </c>
      <c r="I116" s="12">
        <v>-46.9</v>
      </c>
      <c r="J116" s="12">
        <v>731.6</v>
      </c>
      <c r="K116" s="47" t="s">
        <v>739</v>
      </c>
      <c r="L116" s="9" t="str">
        <f t="shared" si="15"/>
        <v>No</v>
      </c>
    </row>
    <row r="117" spans="1:12" ht="25.5" x14ac:dyDescent="0.2">
      <c r="A117" s="48" t="s">
        <v>639</v>
      </c>
      <c r="B117" s="37" t="s">
        <v>213</v>
      </c>
      <c r="C117" s="49">
        <v>0</v>
      </c>
      <c r="D117" s="46" t="str">
        <f t="shared" si="11"/>
        <v>N/A</v>
      </c>
      <c r="E117" s="49">
        <v>0</v>
      </c>
      <c r="F117" s="46" t="str">
        <f t="shared" si="12"/>
        <v>N/A</v>
      </c>
      <c r="G117" s="49">
        <v>0</v>
      </c>
      <c r="H117" s="46" t="str">
        <f t="shared" si="13"/>
        <v>N/A</v>
      </c>
      <c r="I117" s="12" t="s">
        <v>1747</v>
      </c>
      <c r="J117" s="12" t="s">
        <v>1747</v>
      </c>
      <c r="K117" s="47" t="s">
        <v>739</v>
      </c>
      <c r="L117" s="9" t="str">
        <f t="shared" si="15"/>
        <v>N/A</v>
      </c>
    </row>
    <row r="118" spans="1:12" x14ac:dyDescent="0.2">
      <c r="A118" s="48" t="s">
        <v>640</v>
      </c>
      <c r="B118" s="37" t="s">
        <v>213</v>
      </c>
      <c r="C118" s="38">
        <v>0</v>
      </c>
      <c r="D118" s="46" t="str">
        <f t="shared" si="11"/>
        <v>N/A</v>
      </c>
      <c r="E118" s="38">
        <v>0</v>
      </c>
      <c r="F118" s="46" t="str">
        <f t="shared" si="12"/>
        <v>N/A</v>
      </c>
      <c r="G118" s="38">
        <v>0</v>
      </c>
      <c r="H118" s="46" t="str">
        <f t="shared" si="13"/>
        <v>N/A</v>
      </c>
      <c r="I118" s="12" t="s">
        <v>1747</v>
      </c>
      <c r="J118" s="12" t="s">
        <v>1747</v>
      </c>
      <c r="K118" s="47" t="s">
        <v>739</v>
      </c>
      <c r="L118" s="9" t="str">
        <f t="shared" si="15"/>
        <v>N/A</v>
      </c>
    </row>
    <row r="119" spans="1:12" ht="25.5" x14ac:dyDescent="0.2">
      <c r="A119" s="48" t="s">
        <v>1460</v>
      </c>
      <c r="B119" s="37" t="s">
        <v>213</v>
      </c>
      <c r="C119" s="49" t="s">
        <v>1747</v>
      </c>
      <c r="D119" s="46" t="str">
        <f t="shared" si="11"/>
        <v>N/A</v>
      </c>
      <c r="E119" s="49" t="s">
        <v>1747</v>
      </c>
      <c r="F119" s="46" t="str">
        <f t="shared" si="12"/>
        <v>N/A</v>
      </c>
      <c r="G119" s="49" t="s">
        <v>1747</v>
      </c>
      <c r="H119" s="46" t="str">
        <f t="shared" si="13"/>
        <v>N/A</v>
      </c>
      <c r="I119" s="12" t="s">
        <v>1747</v>
      </c>
      <c r="J119" s="12" t="s">
        <v>1747</v>
      </c>
      <c r="K119" s="47" t="s">
        <v>739</v>
      </c>
      <c r="L119" s="9" t="str">
        <f t="shared" si="15"/>
        <v>N/A</v>
      </c>
    </row>
    <row r="120" spans="1:12" ht="25.5" x14ac:dyDescent="0.2">
      <c r="A120" s="48" t="s">
        <v>641</v>
      </c>
      <c r="B120" s="37" t="s">
        <v>213</v>
      </c>
      <c r="C120" s="49">
        <v>5660</v>
      </c>
      <c r="D120" s="46" t="str">
        <f t="shared" si="11"/>
        <v>N/A</v>
      </c>
      <c r="E120" s="49">
        <v>368</v>
      </c>
      <c r="F120" s="46" t="str">
        <f t="shared" si="12"/>
        <v>N/A</v>
      </c>
      <c r="G120" s="49">
        <v>618</v>
      </c>
      <c r="H120" s="46" t="str">
        <f t="shared" si="13"/>
        <v>N/A</v>
      </c>
      <c r="I120" s="12">
        <v>-93.5</v>
      </c>
      <c r="J120" s="12">
        <v>67.930000000000007</v>
      </c>
      <c r="K120" s="47" t="s">
        <v>739</v>
      </c>
      <c r="L120" s="9" t="str">
        <f t="shared" ref="L120:L131" si="16">IF(J120="Div by 0", "N/A", IF(K120="N/A","N/A", IF(J120&gt;VALUE(MID(K120,1,2)), "No", IF(J120&lt;-1*VALUE(MID(K120,1,2)), "No", "Yes"))))</f>
        <v>No</v>
      </c>
    </row>
    <row r="121" spans="1:12" ht="25.5" x14ac:dyDescent="0.2">
      <c r="A121" s="48" t="s">
        <v>642</v>
      </c>
      <c r="B121" s="37" t="s">
        <v>213</v>
      </c>
      <c r="C121" s="38">
        <v>48</v>
      </c>
      <c r="D121" s="46" t="str">
        <f t="shared" si="11"/>
        <v>N/A</v>
      </c>
      <c r="E121" s="38">
        <v>11</v>
      </c>
      <c r="F121" s="46" t="str">
        <f t="shared" si="12"/>
        <v>N/A</v>
      </c>
      <c r="G121" s="38">
        <v>11</v>
      </c>
      <c r="H121" s="46" t="str">
        <f t="shared" si="13"/>
        <v>N/A</v>
      </c>
      <c r="I121" s="12">
        <v>-87.5</v>
      </c>
      <c r="J121" s="12">
        <v>50</v>
      </c>
      <c r="K121" s="47" t="s">
        <v>739</v>
      </c>
      <c r="L121" s="9" t="str">
        <f t="shared" si="16"/>
        <v>No</v>
      </c>
    </row>
    <row r="122" spans="1:12" ht="25.5" x14ac:dyDescent="0.2">
      <c r="A122" s="48" t="s">
        <v>1461</v>
      </c>
      <c r="B122" s="37" t="s">
        <v>213</v>
      </c>
      <c r="C122" s="49">
        <v>117.91666667</v>
      </c>
      <c r="D122" s="46" t="str">
        <f t="shared" si="11"/>
        <v>N/A</v>
      </c>
      <c r="E122" s="49">
        <v>61.333333332999999</v>
      </c>
      <c r="F122" s="46" t="str">
        <f t="shared" si="12"/>
        <v>N/A</v>
      </c>
      <c r="G122" s="49">
        <v>68.666666667000001</v>
      </c>
      <c r="H122" s="46" t="str">
        <f t="shared" si="13"/>
        <v>N/A</v>
      </c>
      <c r="I122" s="12">
        <v>-48</v>
      </c>
      <c r="J122" s="12">
        <v>11.96</v>
      </c>
      <c r="K122" s="47" t="s">
        <v>739</v>
      </c>
      <c r="L122" s="9" t="str">
        <f t="shared" si="16"/>
        <v>Yes</v>
      </c>
    </row>
    <row r="123" spans="1:12" ht="25.5" x14ac:dyDescent="0.2">
      <c r="A123" s="48" t="s">
        <v>643</v>
      </c>
      <c r="B123" s="37" t="s">
        <v>213</v>
      </c>
      <c r="C123" s="49">
        <v>2438</v>
      </c>
      <c r="D123" s="46" t="str">
        <f t="shared" ref="D123:D131" si="17">IF($B123="N/A","N/A",IF(C123&gt;10,"No",IF(C123&lt;-10,"No","Yes")))</f>
        <v>N/A</v>
      </c>
      <c r="E123" s="49">
        <v>0</v>
      </c>
      <c r="F123" s="46" t="str">
        <f t="shared" ref="F123:F131" si="18">IF($B123="N/A","N/A",IF(E123&gt;10,"No",IF(E123&lt;-10,"No","Yes")))</f>
        <v>N/A</v>
      </c>
      <c r="G123" s="49">
        <v>0</v>
      </c>
      <c r="H123" s="46" t="str">
        <f t="shared" ref="H123:H131" si="19">IF($B123="N/A","N/A",IF(G123&gt;10,"No",IF(G123&lt;-10,"No","Yes")))</f>
        <v>N/A</v>
      </c>
      <c r="I123" s="12">
        <v>-100</v>
      </c>
      <c r="J123" s="12" t="s">
        <v>1747</v>
      </c>
      <c r="K123" s="47" t="s">
        <v>739</v>
      </c>
      <c r="L123" s="9" t="str">
        <f t="shared" si="16"/>
        <v>N/A</v>
      </c>
    </row>
    <row r="124" spans="1:12" x14ac:dyDescent="0.2">
      <c r="A124" s="48" t="s">
        <v>644</v>
      </c>
      <c r="B124" s="37" t="s">
        <v>213</v>
      </c>
      <c r="C124" s="38">
        <v>11</v>
      </c>
      <c r="D124" s="46" t="str">
        <f t="shared" si="17"/>
        <v>N/A</v>
      </c>
      <c r="E124" s="38">
        <v>0</v>
      </c>
      <c r="F124" s="46" t="str">
        <f t="shared" si="18"/>
        <v>N/A</v>
      </c>
      <c r="G124" s="38">
        <v>0</v>
      </c>
      <c r="H124" s="46" t="str">
        <f t="shared" si="19"/>
        <v>N/A</v>
      </c>
      <c r="I124" s="12">
        <v>-100</v>
      </c>
      <c r="J124" s="12" t="s">
        <v>1747</v>
      </c>
      <c r="K124" s="47" t="s">
        <v>739</v>
      </c>
      <c r="L124" s="9" t="str">
        <f t="shared" si="16"/>
        <v>N/A</v>
      </c>
    </row>
    <row r="125" spans="1:12" ht="25.5" x14ac:dyDescent="0.2">
      <c r="A125" s="48" t="s">
        <v>1462</v>
      </c>
      <c r="B125" s="37" t="s">
        <v>213</v>
      </c>
      <c r="C125" s="49">
        <v>2438</v>
      </c>
      <c r="D125" s="46" t="str">
        <f t="shared" si="17"/>
        <v>N/A</v>
      </c>
      <c r="E125" s="49" t="s">
        <v>1747</v>
      </c>
      <c r="F125" s="46" t="str">
        <f t="shared" si="18"/>
        <v>N/A</v>
      </c>
      <c r="G125" s="49" t="s">
        <v>1747</v>
      </c>
      <c r="H125" s="46" t="str">
        <f t="shared" si="19"/>
        <v>N/A</v>
      </c>
      <c r="I125" s="12" t="s">
        <v>1747</v>
      </c>
      <c r="J125" s="12" t="s">
        <v>1747</v>
      </c>
      <c r="K125" s="47" t="s">
        <v>739</v>
      </c>
      <c r="L125" s="9" t="str">
        <f t="shared" si="16"/>
        <v>N/A</v>
      </c>
    </row>
    <row r="126" spans="1:12" ht="25.5" x14ac:dyDescent="0.2">
      <c r="A126" s="48" t="s">
        <v>645</v>
      </c>
      <c r="B126" s="37" t="s">
        <v>213</v>
      </c>
      <c r="C126" s="49">
        <v>4272</v>
      </c>
      <c r="D126" s="46" t="str">
        <f t="shared" si="17"/>
        <v>N/A</v>
      </c>
      <c r="E126" s="49">
        <v>3175</v>
      </c>
      <c r="F126" s="46" t="str">
        <f t="shared" si="18"/>
        <v>N/A</v>
      </c>
      <c r="G126" s="49">
        <v>2286</v>
      </c>
      <c r="H126" s="46" t="str">
        <f t="shared" si="19"/>
        <v>N/A</v>
      </c>
      <c r="I126" s="12">
        <v>-25.7</v>
      </c>
      <c r="J126" s="12">
        <v>-28</v>
      </c>
      <c r="K126" s="47" t="s">
        <v>739</v>
      </c>
      <c r="L126" s="9" t="str">
        <f t="shared" si="16"/>
        <v>Yes</v>
      </c>
    </row>
    <row r="127" spans="1:12" x14ac:dyDescent="0.2">
      <c r="A127" s="48" t="s">
        <v>646</v>
      </c>
      <c r="B127" s="37" t="s">
        <v>213</v>
      </c>
      <c r="C127" s="38">
        <v>22</v>
      </c>
      <c r="D127" s="46" t="str">
        <f t="shared" si="17"/>
        <v>N/A</v>
      </c>
      <c r="E127" s="38">
        <v>11</v>
      </c>
      <c r="F127" s="46" t="str">
        <f t="shared" si="18"/>
        <v>N/A</v>
      </c>
      <c r="G127" s="38">
        <v>11</v>
      </c>
      <c r="H127" s="46" t="str">
        <f t="shared" si="19"/>
        <v>N/A</v>
      </c>
      <c r="I127" s="12">
        <v>-68.2</v>
      </c>
      <c r="J127" s="12">
        <v>0</v>
      </c>
      <c r="K127" s="47" t="s">
        <v>739</v>
      </c>
      <c r="L127" s="9" t="str">
        <f t="shared" si="16"/>
        <v>Yes</v>
      </c>
    </row>
    <row r="128" spans="1:12" ht="25.5" x14ac:dyDescent="0.2">
      <c r="A128" s="48" t="s">
        <v>1463</v>
      </c>
      <c r="B128" s="37" t="s">
        <v>213</v>
      </c>
      <c r="C128" s="49">
        <v>194.18181817999999</v>
      </c>
      <c r="D128" s="46" t="str">
        <f t="shared" si="17"/>
        <v>N/A</v>
      </c>
      <c r="E128" s="49">
        <v>453.57142857000002</v>
      </c>
      <c r="F128" s="46" t="str">
        <f t="shared" si="18"/>
        <v>N/A</v>
      </c>
      <c r="G128" s="49">
        <v>326.57142857000002</v>
      </c>
      <c r="H128" s="46" t="str">
        <f t="shared" si="19"/>
        <v>N/A</v>
      </c>
      <c r="I128" s="12">
        <v>133.6</v>
      </c>
      <c r="J128" s="12">
        <v>-28</v>
      </c>
      <c r="K128" s="47" t="s">
        <v>739</v>
      </c>
      <c r="L128" s="9" t="str">
        <f t="shared" si="16"/>
        <v>Yes</v>
      </c>
    </row>
    <row r="129" spans="1:12" ht="25.5" x14ac:dyDescent="0.2">
      <c r="A129" s="48" t="s">
        <v>647</v>
      </c>
      <c r="B129" s="37" t="s">
        <v>213</v>
      </c>
      <c r="C129" s="49">
        <v>0</v>
      </c>
      <c r="D129" s="46" t="str">
        <f t="shared" si="17"/>
        <v>N/A</v>
      </c>
      <c r="E129" s="49">
        <v>0</v>
      </c>
      <c r="F129" s="46" t="str">
        <f t="shared" si="18"/>
        <v>N/A</v>
      </c>
      <c r="G129" s="49">
        <v>0</v>
      </c>
      <c r="H129" s="46" t="str">
        <f t="shared" si="19"/>
        <v>N/A</v>
      </c>
      <c r="I129" s="12" t="s">
        <v>1747</v>
      </c>
      <c r="J129" s="12" t="s">
        <v>1747</v>
      </c>
      <c r="K129" s="47" t="s">
        <v>739</v>
      </c>
      <c r="L129" s="9" t="str">
        <f t="shared" si="16"/>
        <v>N/A</v>
      </c>
    </row>
    <row r="130" spans="1:12" x14ac:dyDescent="0.2">
      <c r="A130" s="48" t="s">
        <v>648</v>
      </c>
      <c r="B130" s="37" t="s">
        <v>213</v>
      </c>
      <c r="C130" s="38">
        <v>0</v>
      </c>
      <c r="D130" s="46" t="str">
        <f t="shared" si="17"/>
        <v>N/A</v>
      </c>
      <c r="E130" s="38">
        <v>0</v>
      </c>
      <c r="F130" s="46" t="str">
        <f t="shared" si="18"/>
        <v>N/A</v>
      </c>
      <c r="G130" s="38">
        <v>0</v>
      </c>
      <c r="H130" s="46" t="str">
        <f t="shared" si="19"/>
        <v>N/A</v>
      </c>
      <c r="I130" s="12" t="s">
        <v>1747</v>
      </c>
      <c r="J130" s="12" t="s">
        <v>1747</v>
      </c>
      <c r="K130" s="47" t="s">
        <v>739</v>
      </c>
      <c r="L130" s="9" t="str">
        <f t="shared" si="16"/>
        <v>N/A</v>
      </c>
    </row>
    <row r="131" spans="1:12" ht="25.5" x14ac:dyDescent="0.2">
      <c r="A131" s="48" t="s">
        <v>1464</v>
      </c>
      <c r="B131" s="37" t="s">
        <v>213</v>
      </c>
      <c r="C131" s="49" t="s">
        <v>1747</v>
      </c>
      <c r="D131" s="46" t="str">
        <f t="shared" si="17"/>
        <v>N/A</v>
      </c>
      <c r="E131" s="49" t="s">
        <v>1747</v>
      </c>
      <c r="F131" s="46" t="str">
        <f t="shared" si="18"/>
        <v>N/A</v>
      </c>
      <c r="G131" s="49" t="s">
        <v>1747</v>
      </c>
      <c r="H131" s="46" t="str">
        <f t="shared" si="19"/>
        <v>N/A</v>
      </c>
      <c r="I131" s="12" t="s">
        <v>1747</v>
      </c>
      <c r="J131" s="12" t="s">
        <v>1747</v>
      </c>
      <c r="K131" s="47" t="s">
        <v>739</v>
      </c>
      <c r="L131" s="9" t="str">
        <f t="shared" si="16"/>
        <v>N/A</v>
      </c>
    </row>
    <row r="132" spans="1:12" x14ac:dyDescent="0.2">
      <c r="A132" s="48" t="s">
        <v>1465</v>
      </c>
      <c r="B132" s="37" t="s">
        <v>213</v>
      </c>
      <c r="C132" s="49">
        <v>120.75232775000001</v>
      </c>
      <c r="D132" s="46" t="str">
        <f t="shared" ref="D132:D143" si="20">IF($B132="N/A","N/A",IF(C132&gt;10,"No",IF(C132&lt;-10,"No","Yes")))</f>
        <v>N/A</v>
      </c>
      <c r="E132" s="49">
        <v>207.30672268999999</v>
      </c>
      <c r="F132" s="46" t="str">
        <f t="shared" ref="F132:F143" si="21">IF($B132="N/A","N/A",IF(E132&gt;10,"No",IF(E132&lt;-10,"No","Yes")))</f>
        <v>N/A</v>
      </c>
      <c r="G132" s="49">
        <v>375.57619047999998</v>
      </c>
      <c r="H132" s="46" t="str">
        <f t="shared" ref="H132:H143" si="22">IF($B132="N/A","N/A",IF(G132&gt;10,"No",IF(G132&lt;-10,"No","Yes")))</f>
        <v>N/A</v>
      </c>
      <c r="I132" s="12">
        <v>71.680000000000007</v>
      </c>
      <c r="J132" s="12">
        <v>81.17</v>
      </c>
      <c r="K132" s="47" t="s">
        <v>739</v>
      </c>
      <c r="L132" s="9" t="str">
        <f t="shared" ref="L132:L143" si="23">IF(J132="Div by 0", "N/A", IF(K132="N/A","N/A", IF(J132&gt;VALUE(MID(K132,1,2)), "No", IF(J132&lt;-1*VALUE(MID(K132,1,2)), "No", "Yes"))))</f>
        <v>No</v>
      </c>
    </row>
    <row r="133" spans="1:12" x14ac:dyDescent="0.2">
      <c r="A133" s="48" t="s">
        <v>1466</v>
      </c>
      <c r="B133" s="37" t="s">
        <v>213</v>
      </c>
      <c r="C133" s="49">
        <v>68.740963855000004</v>
      </c>
      <c r="D133" s="46" t="str">
        <f t="shared" si="20"/>
        <v>N/A</v>
      </c>
      <c r="E133" s="49">
        <v>104.5412844</v>
      </c>
      <c r="F133" s="46" t="str">
        <f t="shared" si="21"/>
        <v>N/A</v>
      </c>
      <c r="G133" s="49">
        <v>595.06542056000001</v>
      </c>
      <c r="H133" s="46" t="str">
        <f t="shared" si="22"/>
        <v>N/A</v>
      </c>
      <c r="I133" s="12">
        <v>52.08</v>
      </c>
      <c r="J133" s="12">
        <v>469.2</v>
      </c>
      <c r="K133" s="47" t="s">
        <v>739</v>
      </c>
      <c r="L133" s="9" t="str">
        <f t="shared" si="23"/>
        <v>No</v>
      </c>
    </row>
    <row r="134" spans="1:12" x14ac:dyDescent="0.2">
      <c r="A134" s="48" t="s">
        <v>1467</v>
      </c>
      <c r="B134" s="37" t="s">
        <v>213</v>
      </c>
      <c r="C134" s="49">
        <v>222.90449437999999</v>
      </c>
      <c r="D134" s="46" t="str">
        <f t="shared" si="20"/>
        <v>N/A</v>
      </c>
      <c r="E134" s="49">
        <v>61.058252426999999</v>
      </c>
      <c r="F134" s="46" t="str">
        <f t="shared" si="21"/>
        <v>N/A</v>
      </c>
      <c r="G134" s="49">
        <v>180.34615385000001</v>
      </c>
      <c r="H134" s="46" t="str">
        <f t="shared" si="22"/>
        <v>N/A</v>
      </c>
      <c r="I134" s="12">
        <v>-72.599999999999994</v>
      </c>
      <c r="J134" s="12">
        <v>195.4</v>
      </c>
      <c r="K134" s="47" t="s">
        <v>739</v>
      </c>
      <c r="L134" s="9" t="str">
        <f t="shared" si="23"/>
        <v>No</v>
      </c>
    </row>
    <row r="135" spans="1:12" x14ac:dyDescent="0.2">
      <c r="A135" s="48" t="s">
        <v>1468</v>
      </c>
      <c r="B135" s="37" t="s">
        <v>213</v>
      </c>
      <c r="C135" s="49">
        <v>391.41340781999997</v>
      </c>
      <c r="D135" s="46" t="str">
        <f t="shared" si="20"/>
        <v>N/A</v>
      </c>
      <c r="E135" s="49">
        <v>215.73949579999999</v>
      </c>
      <c r="F135" s="46" t="str">
        <f t="shared" si="21"/>
        <v>N/A</v>
      </c>
      <c r="G135" s="49">
        <v>583.84285713999998</v>
      </c>
      <c r="H135" s="46" t="str">
        <f t="shared" si="22"/>
        <v>N/A</v>
      </c>
      <c r="I135" s="12">
        <v>-44.9</v>
      </c>
      <c r="J135" s="12">
        <v>170.6</v>
      </c>
      <c r="K135" s="47" t="s">
        <v>739</v>
      </c>
      <c r="L135" s="9" t="str">
        <f t="shared" si="23"/>
        <v>No</v>
      </c>
    </row>
    <row r="136" spans="1:12" x14ac:dyDescent="0.2">
      <c r="A136" s="48" t="s">
        <v>1469</v>
      </c>
      <c r="B136" s="37" t="s">
        <v>213</v>
      </c>
      <c r="C136" s="49">
        <v>561.18975904000001</v>
      </c>
      <c r="D136" s="46" t="str">
        <f t="shared" si="20"/>
        <v>N/A</v>
      </c>
      <c r="E136" s="49">
        <v>396.40366971999998</v>
      </c>
      <c r="F136" s="46" t="str">
        <f t="shared" si="21"/>
        <v>N/A</v>
      </c>
      <c r="G136" s="49">
        <v>1108.6635514</v>
      </c>
      <c r="H136" s="46" t="str">
        <f t="shared" si="22"/>
        <v>N/A</v>
      </c>
      <c r="I136" s="12">
        <v>-29.4</v>
      </c>
      <c r="J136" s="12">
        <v>179.7</v>
      </c>
      <c r="K136" s="47" t="s">
        <v>739</v>
      </c>
      <c r="L136" s="9" t="str">
        <f t="shared" si="23"/>
        <v>No</v>
      </c>
    </row>
    <row r="137" spans="1:12" x14ac:dyDescent="0.2">
      <c r="A137" s="48" t="s">
        <v>1470</v>
      </c>
      <c r="B137" s="37" t="s">
        <v>213</v>
      </c>
      <c r="C137" s="49">
        <v>134.12359551</v>
      </c>
      <c r="D137" s="46" t="str">
        <f t="shared" si="20"/>
        <v>N/A</v>
      </c>
      <c r="E137" s="49">
        <v>76.398058251999998</v>
      </c>
      <c r="F137" s="46" t="str">
        <f t="shared" si="21"/>
        <v>N/A</v>
      </c>
      <c r="G137" s="49">
        <v>51.025641026000002</v>
      </c>
      <c r="H137" s="46" t="str">
        <f t="shared" si="22"/>
        <v>N/A</v>
      </c>
      <c r="I137" s="12">
        <v>-43</v>
      </c>
      <c r="J137" s="12">
        <v>-33.200000000000003</v>
      </c>
      <c r="K137" s="47" t="s">
        <v>739</v>
      </c>
      <c r="L137" s="9" t="str">
        <f t="shared" si="23"/>
        <v>No</v>
      </c>
    </row>
    <row r="138" spans="1:12" x14ac:dyDescent="0.2">
      <c r="A138" s="48" t="s">
        <v>1471</v>
      </c>
      <c r="B138" s="37" t="s">
        <v>213</v>
      </c>
      <c r="C138" s="49">
        <v>156.98137803</v>
      </c>
      <c r="D138" s="46" t="str">
        <f t="shared" si="20"/>
        <v>N/A</v>
      </c>
      <c r="E138" s="49">
        <v>106.39915966</v>
      </c>
      <c r="F138" s="46" t="str">
        <f t="shared" si="21"/>
        <v>N/A</v>
      </c>
      <c r="G138" s="49">
        <v>175.03333333</v>
      </c>
      <c r="H138" s="46" t="str">
        <f t="shared" si="22"/>
        <v>N/A</v>
      </c>
      <c r="I138" s="12">
        <v>-32.200000000000003</v>
      </c>
      <c r="J138" s="12">
        <v>64.510000000000005</v>
      </c>
      <c r="K138" s="47" t="s">
        <v>739</v>
      </c>
      <c r="L138" s="9" t="str">
        <f t="shared" si="23"/>
        <v>No</v>
      </c>
    </row>
    <row r="139" spans="1:12" x14ac:dyDescent="0.2">
      <c r="A139" s="48" t="s">
        <v>1472</v>
      </c>
      <c r="B139" s="37" t="s">
        <v>213</v>
      </c>
      <c r="C139" s="49">
        <v>5.5361445783000001</v>
      </c>
      <c r="D139" s="46" t="str">
        <f t="shared" si="20"/>
        <v>N/A</v>
      </c>
      <c r="E139" s="49">
        <v>23.724770641999999</v>
      </c>
      <c r="F139" s="46" t="str">
        <f t="shared" si="21"/>
        <v>N/A</v>
      </c>
      <c r="G139" s="49">
        <v>14.887850467</v>
      </c>
      <c r="H139" s="46" t="str">
        <f t="shared" si="22"/>
        <v>N/A</v>
      </c>
      <c r="I139" s="12">
        <v>328.5</v>
      </c>
      <c r="J139" s="12">
        <v>-37.200000000000003</v>
      </c>
      <c r="K139" s="47" t="s">
        <v>739</v>
      </c>
      <c r="L139" s="9" t="str">
        <f t="shared" si="23"/>
        <v>No</v>
      </c>
    </row>
    <row r="140" spans="1:12" x14ac:dyDescent="0.2">
      <c r="A140" s="48" t="s">
        <v>1473</v>
      </c>
      <c r="B140" s="37" t="s">
        <v>213</v>
      </c>
      <c r="C140" s="49">
        <v>461.67415729999999</v>
      </c>
      <c r="D140" s="46" t="str">
        <f t="shared" si="20"/>
        <v>N/A</v>
      </c>
      <c r="E140" s="49">
        <v>202.62135921999999</v>
      </c>
      <c r="F140" s="46" t="str">
        <f t="shared" si="21"/>
        <v>N/A</v>
      </c>
      <c r="G140" s="49">
        <v>450.82051281999998</v>
      </c>
      <c r="H140" s="46" t="str">
        <f t="shared" si="22"/>
        <v>N/A</v>
      </c>
      <c r="I140" s="12">
        <v>-56.1</v>
      </c>
      <c r="J140" s="12">
        <v>122.5</v>
      </c>
      <c r="K140" s="47" t="s">
        <v>739</v>
      </c>
      <c r="L140" s="9" t="str">
        <f t="shared" si="23"/>
        <v>No</v>
      </c>
    </row>
    <row r="141" spans="1:12" x14ac:dyDescent="0.2">
      <c r="A141" s="48" t="s">
        <v>1474</v>
      </c>
      <c r="B141" s="37" t="s">
        <v>213</v>
      </c>
      <c r="C141" s="49">
        <v>366.58100559000002</v>
      </c>
      <c r="D141" s="46" t="str">
        <f t="shared" si="20"/>
        <v>N/A</v>
      </c>
      <c r="E141" s="49">
        <v>355.22268908000001</v>
      </c>
      <c r="F141" s="46" t="str">
        <f t="shared" si="21"/>
        <v>N/A</v>
      </c>
      <c r="G141" s="49">
        <v>302.89047619000002</v>
      </c>
      <c r="H141" s="46" t="str">
        <f t="shared" si="22"/>
        <v>N/A</v>
      </c>
      <c r="I141" s="12">
        <v>-3.1</v>
      </c>
      <c r="J141" s="12">
        <v>-14.7</v>
      </c>
      <c r="K141" s="47" t="s">
        <v>739</v>
      </c>
      <c r="L141" s="9" t="str">
        <f t="shared" si="23"/>
        <v>Yes</v>
      </c>
    </row>
    <row r="142" spans="1:12" x14ac:dyDescent="0.2">
      <c r="A142" s="48" t="s">
        <v>1475</v>
      </c>
      <c r="B142" s="37" t="s">
        <v>213</v>
      </c>
      <c r="C142" s="49">
        <v>270.43674699000002</v>
      </c>
      <c r="D142" s="46" t="str">
        <f t="shared" si="20"/>
        <v>N/A</v>
      </c>
      <c r="E142" s="49">
        <v>347.03669724999997</v>
      </c>
      <c r="F142" s="46" t="str">
        <f t="shared" si="21"/>
        <v>N/A</v>
      </c>
      <c r="G142" s="49">
        <v>292.58878505000001</v>
      </c>
      <c r="H142" s="46" t="str">
        <f t="shared" si="22"/>
        <v>N/A</v>
      </c>
      <c r="I142" s="12">
        <v>28.32</v>
      </c>
      <c r="J142" s="12">
        <v>-15.7</v>
      </c>
      <c r="K142" s="47" t="s">
        <v>739</v>
      </c>
      <c r="L142" s="9" t="str">
        <f t="shared" si="23"/>
        <v>Yes</v>
      </c>
    </row>
    <row r="143" spans="1:12" x14ac:dyDescent="0.2">
      <c r="A143" s="48" t="s">
        <v>1476</v>
      </c>
      <c r="B143" s="37" t="s">
        <v>213</v>
      </c>
      <c r="C143" s="49">
        <v>482.29775281000002</v>
      </c>
      <c r="D143" s="46" t="str">
        <f t="shared" si="20"/>
        <v>N/A</v>
      </c>
      <c r="E143" s="49">
        <v>247.04854369</v>
      </c>
      <c r="F143" s="46" t="str">
        <f t="shared" si="21"/>
        <v>N/A</v>
      </c>
      <c r="G143" s="49">
        <v>259.17948718000002</v>
      </c>
      <c r="H143" s="46" t="str">
        <f t="shared" si="22"/>
        <v>N/A</v>
      </c>
      <c r="I143" s="12">
        <v>-48.8</v>
      </c>
      <c r="J143" s="12">
        <v>4.91</v>
      </c>
      <c r="K143" s="47" t="s">
        <v>739</v>
      </c>
      <c r="L143" s="9" t="str">
        <f t="shared" si="23"/>
        <v>Yes</v>
      </c>
    </row>
    <row r="144" spans="1:12" x14ac:dyDescent="0.2">
      <c r="A144" s="48" t="s">
        <v>89</v>
      </c>
      <c r="B144" s="37" t="s">
        <v>213</v>
      </c>
      <c r="C144" s="8">
        <v>6.1452513966</v>
      </c>
      <c r="D144" s="46" t="str">
        <f t="shared" ref="D144:D161" si="24">IF($B144="N/A","N/A",IF(C144&gt;10,"No",IF(C144&lt;-10,"No","Yes")))</f>
        <v>N/A</v>
      </c>
      <c r="E144" s="8">
        <v>6.7226890756</v>
      </c>
      <c r="F144" s="46" t="str">
        <f t="shared" ref="F144:F161" si="25">IF($B144="N/A","N/A",IF(E144&gt;10,"No",IF(E144&lt;-10,"No","Yes")))</f>
        <v>N/A</v>
      </c>
      <c r="G144" s="8">
        <v>10.952380952</v>
      </c>
      <c r="H144" s="46" t="str">
        <f t="shared" ref="H144:H161" si="26">IF($B144="N/A","N/A",IF(G144&gt;10,"No",IF(G144&lt;-10,"No","Yes")))</f>
        <v>N/A</v>
      </c>
      <c r="I144" s="12">
        <v>9.3960000000000008</v>
      </c>
      <c r="J144" s="12">
        <v>62.92</v>
      </c>
      <c r="K144" s="47" t="s">
        <v>739</v>
      </c>
      <c r="L144" s="9" t="str">
        <f t="shared" ref="L144:L161" si="27">IF(J144="Div by 0", "N/A", IF(K144="N/A","N/A", IF(J144&gt;VALUE(MID(K144,1,2)), "No", IF(J144&lt;-1*VALUE(MID(K144,1,2)), "No", "Yes"))))</f>
        <v>No</v>
      </c>
    </row>
    <row r="145" spans="1:12" x14ac:dyDescent="0.2">
      <c r="A145" s="48" t="s">
        <v>477</v>
      </c>
      <c r="B145" s="37" t="s">
        <v>213</v>
      </c>
      <c r="C145" s="8">
        <v>6.0240963855</v>
      </c>
      <c r="D145" s="46" t="str">
        <f t="shared" si="24"/>
        <v>N/A</v>
      </c>
      <c r="E145" s="8">
        <v>7.3394495412999996</v>
      </c>
      <c r="F145" s="46" t="str">
        <f t="shared" si="25"/>
        <v>N/A</v>
      </c>
      <c r="G145" s="8">
        <v>14.018691588999999</v>
      </c>
      <c r="H145" s="46" t="str">
        <f t="shared" si="26"/>
        <v>N/A</v>
      </c>
      <c r="I145" s="12">
        <v>21.83</v>
      </c>
      <c r="J145" s="12">
        <v>91</v>
      </c>
      <c r="K145" s="47" t="s">
        <v>739</v>
      </c>
      <c r="L145" s="9" t="str">
        <f t="shared" si="27"/>
        <v>No</v>
      </c>
    </row>
    <row r="146" spans="1:12" x14ac:dyDescent="0.2">
      <c r="A146" s="48" t="s">
        <v>478</v>
      </c>
      <c r="B146" s="37" t="s">
        <v>213</v>
      </c>
      <c r="C146" s="8">
        <v>6.7415730336999999</v>
      </c>
      <c r="D146" s="46" t="str">
        <f t="shared" si="24"/>
        <v>N/A</v>
      </c>
      <c r="E146" s="8">
        <v>5.8252427184000002</v>
      </c>
      <c r="F146" s="46" t="str">
        <f t="shared" si="25"/>
        <v>N/A</v>
      </c>
      <c r="G146" s="8">
        <v>8.9743589743999994</v>
      </c>
      <c r="H146" s="46" t="str">
        <f t="shared" si="26"/>
        <v>N/A</v>
      </c>
      <c r="I146" s="12">
        <v>-13.6</v>
      </c>
      <c r="J146" s="12">
        <v>54.06</v>
      </c>
      <c r="K146" s="47" t="s">
        <v>739</v>
      </c>
      <c r="L146" s="9" t="str">
        <f t="shared" si="27"/>
        <v>No</v>
      </c>
    </row>
    <row r="147" spans="1:12" x14ac:dyDescent="0.2">
      <c r="A147" s="48" t="s">
        <v>1477</v>
      </c>
      <c r="B147" s="37" t="s">
        <v>213</v>
      </c>
      <c r="C147" s="8">
        <v>13.780260708</v>
      </c>
      <c r="D147" s="46" t="str">
        <f t="shared" si="24"/>
        <v>N/A</v>
      </c>
      <c r="E147" s="8">
        <v>5.8823529411999997</v>
      </c>
      <c r="F147" s="46" t="str">
        <f t="shared" si="25"/>
        <v>N/A</v>
      </c>
      <c r="G147" s="8">
        <v>6.1904761905000001</v>
      </c>
      <c r="H147" s="46" t="str">
        <f t="shared" si="26"/>
        <v>N/A</v>
      </c>
      <c r="I147" s="12">
        <v>-57.3</v>
      </c>
      <c r="J147" s="12">
        <v>5.2380000000000004</v>
      </c>
      <c r="K147" s="47" t="s">
        <v>739</v>
      </c>
      <c r="L147" s="9" t="str">
        <f t="shared" si="27"/>
        <v>Yes</v>
      </c>
    </row>
    <row r="148" spans="1:12" x14ac:dyDescent="0.2">
      <c r="A148" s="48" t="s">
        <v>1478</v>
      </c>
      <c r="B148" s="37" t="s">
        <v>213</v>
      </c>
      <c r="C148" s="8">
        <v>20.180722891999999</v>
      </c>
      <c r="D148" s="46" t="str">
        <f t="shared" si="24"/>
        <v>N/A</v>
      </c>
      <c r="E148" s="8">
        <v>9.1743119265999997</v>
      </c>
      <c r="F148" s="46" t="str">
        <f t="shared" si="25"/>
        <v>N/A</v>
      </c>
      <c r="G148" s="8">
        <v>11.214953271000001</v>
      </c>
      <c r="H148" s="46" t="str">
        <f t="shared" si="26"/>
        <v>N/A</v>
      </c>
      <c r="I148" s="12">
        <v>-54.5</v>
      </c>
      <c r="J148" s="12">
        <v>22.24</v>
      </c>
      <c r="K148" s="47" t="s">
        <v>739</v>
      </c>
      <c r="L148" s="9" t="str">
        <f t="shared" si="27"/>
        <v>Yes</v>
      </c>
    </row>
    <row r="149" spans="1:12" x14ac:dyDescent="0.2">
      <c r="A149" s="48" t="s">
        <v>1479</v>
      </c>
      <c r="B149" s="37" t="s">
        <v>213</v>
      </c>
      <c r="C149" s="8">
        <v>3.9325842697</v>
      </c>
      <c r="D149" s="46" t="str">
        <f t="shared" si="24"/>
        <v>N/A</v>
      </c>
      <c r="E149" s="8">
        <v>2.9126213592000001</v>
      </c>
      <c r="F149" s="46" t="str">
        <f t="shared" si="25"/>
        <v>N/A</v>
      </c>
      <c r="G149" s="8">
        <v>1.2820512821000001</v>
      </c>
      <c r="H149" s="46" t="str">
        <f t="shared" si="26"/>
        <v>N/A</v>
      </c>
      <c r="I149" s="12">
        <v>-25.9</v>
      </c>
      <c r="J149" s="12">
        <v>-56</v>
      </c>
      <c r="K149" s="47" t="s">
        <v>739</v>
      </c>
      <c r="L149" s="9" t="str">
        <f t="shared" si="27"/>
        <v>No</v>
      </c>
    </row>
    <row r="150" spans="1:12" x14ac:dyDescent="0.2">
      <c r="A150" s="48" t="s">
        <v>90</v>
      </c>
      <c r="B150" s="37" t="s">
        <v>213</v>
      </c>
      <c r="C150" s="8">
        <v>14.897579143</v>
      </c>
      <c r="D150" s="46" t="str">
        <f t="shared" si="24"/>
        <v>N/A</v>
      </c>
      <c r="E150" s="8">
        <v>8.4033613445000004</v>
      </c>
      <c r="F150" s="46" t="str">
        <f t="shared" si="25"/>
        <v>N/A</v>
      </c>
      <c r="G150" s="8">
        <v>3.3333333333000001</v>
      </c>
      <c r="H150" s="46" t="str">
        <f t="shared" si="26"/>
        <v>N/A</v>
      </c>
      <c r="I150" s="12">
        <v>-43.6</v>
      </c>
      <c r="J150" s="12">
        <v>-60.3</v>
      </c>
      <c r="K150" s="47" t="s">
        <v>739</v>
      </c>
      <c r="L150" s="9" t="str">
        <f t="shared" si="27"/>
        <v>No</v>
      </c>
    </row>
    <row r="151" spans="1:12" x14ac:dyDescent="0.2">
      <c r="A151" s="48" t="s">
        <v>479</v>
      </c>
      <c r="B151" s="37" t="s">
        <v>213</v>
      </c>
      <c r="C151" s="8">
        <v>16.265060241</v>
      </c>
      <c r="D151" s="46" t="str">
        <f t="shared" si="24"/>
        <v>N/A</v>
      </c>
      <c r="E151" s="8">
        <v>10.091743119</v>
      </c>
      <c r="F151" s="46" t="str">
        <f t="shared" si="25"/>
        <v>N/A</v>
      </c>
      <c r="G151" s="8">
        <v>3.7383177569999999</v>
      </c>
      <c r="H151" s="46" t="str">
        <f t="shared" si="26"/>
        <v>N/A</v>
      </c>
      <c r="I151" s="12">
        <v>-38</v>
      </c>
      <c r="J151" s="12">
        <v>-63</v>
      </c>
      <c r="K151" s="47" t="s">
        <v>739</v>
      </c>
      <c r="L151" s="9" t="str">
        <f t="shared" si="27"/>
        <v>No</v>
      </c>
    </row>
    <row r="152" spans="1:12" x14ac:dyDescent="0.2">
      <c r="A152" s="48" t="s">
        <v>480</v>
      </c>
      <c r="B152" s="37" t="s">
        <v>213</v>
      </c>
      <c r="C152" s="8">
        <v>14.04494382</v>
      </c>
      <c r="D152" s="46" t="str">
        <f t="shared" si="24"/>
        <v>N/A</v>
      </c>
      <c r="E152" s="8">
        <v>5.8252427184000002</v>
      </c>
      <c r="F152" s="46" t="str">
        <f t="shared" si="25"/>
        <v>N/A</v>
      </c>
      <c r="G152" s="8">
        <v>3.8461538462</v>
      </c>
      <c r="H152" s="46" t="str">
        <f t="shared" si="26"/>
        <v>N/A</v>
      </c>
      <c r="I152" s="12">
        <v>-58.5</v>
      </c>
      <c r="J152" s="12">
        <v>-34</v>
      </c>
      <c r="K152" s="47" t="s">
        <v>739</v>
      </c>
      <c r="L152" s="9" t="str">
        <f t="shared" si="27"/>
        <v>No</v>
      </c>
    </row>
    <row r="153" spans="1:12" x14ac:dyDescent="0.2">
      <c r="A153" s="48" t="s">
        <v>117</v>
      </c>
      <c r="B153" s="37" t="s">
        <v>213</v>
      </c>
      <c r="C153" s="8">
        <v>53.445065176999996</v>
      </c>
      <c r="D153" s="46" t="str">
        <f t="shared" si="24"/>
        <v>N/A</v>
      </c>
      <c r="E153" s="8">
        <v>52.100840335999997</v>
      </c>
      <c r="F153" s="46" t="str">
        <f t="shared" si="25"/>
        <v>N/A</v>
      </c>
      <c r="G153" s="8">
        <v>43.809523810000002</v>
      </c>
      <c r="H153" s="46" t="str">
        <f t="shared" si="26"/>
        <v>N/A</v>
      </c>
      <c r="I153" s="12">
        <v>-2.52</v>
      </c>
      <c r="J153" s="12">
        <v>-15.9</v>
      </c>
      <c r="K153" s="47" t="s">
        <v>739</v>
      </c>
      <c r="L153" s="9" t="str">
        <f t="shared" si="27"/>
        <v>Yes</v>
      </c>
    </row>
    <row r="154" spans="1:12" x14ac:dyDescent="0.2">
      <c r="A154" s="48" t="s">
        <v>481</v>
      </c>
      <c r="B154" s="37" t="s">
        <v>213</v>
      </c>
      <c r="C154" s="8">
        <v>52.108433734999998</v>
      </c>
      <c r="D154" s="46" t="str">
        <f t="shared" si="24"/>
        <v>N/A</v>
      </c>
      <c r="E154" s="8">
        <v>50.458715595999998</v>
      </c>
      <c r="F154" s="46" t="str">
        <f t="shared" si="25"/>
        <v>N/A</v>
      </c>
      <c r="G154" s="8">
        <v>36.448598130999997</v>
      </c>
      <c r="H154" s="46" t="str">
        <f t="shared" si="26"/>
        <v>N/A</v>
      </c>
      <c r="I154" s="12">
        <v>-3.17</v>
      </c>
      <c r="J154" s="12">
        <v>-27.8</v>
      </c>
      <c r="K154" s="47" t="s">
        <v>739</v>
      </c>
      <c r="L154" s="9" t="str">
        <f t="shared" si="27"/>
        <v>Yes</v>
      </c>
    </row>
    <row r="155" spans="1:12" x14ac:dyDescent="0.2">
      <c r="A155" s="48" t="s">
        <v>482</v>
      </c>
      <c r="B155" s="37" t="s">
        <v>213</v>
      </c>
      <c r="C155" s="8">
        <v>60.674157303000001</v>
      </c>
      <c r="D155" s="46" t="str">
        <f t="shared" si="24"/>
        <v>N/A</v>
      </c>
      <c r="E155" s="8">
        <v>54.368932039000001</v>
      </c>
      <c r="F155" s="46" t="str">
        <f t="shared" si="25"/>
        <v>N/A</v>
      </c>
      <c r="G155" s="8">
        <v>55.128205127999998</v>
      </c>
      <c r="H155" s="46" t="str">
        <f t="shared" si="26"/>
        <v>N/A</v>
      </c>
      <c r="I155" s="12">
        <v>-10.4</v>
      </c>
      <c r="J155" s="12">
        <v>1.397</v>
      </c>
      <c r="K155" s="47" t="s">
        <v>739</v>
      </c>
      <c r="L155" s="9" t="str">
        <f t="shared" si="27"/>
        <v>Yes</v>
      </c>
    </row>
    <row r="156" spans="1:12" x14ac:dyDescent="0.2">
      <c r="A156" s="48" t="s">
        <v>1480</v>
      </c>
      <c r="B156" s="37" t="s">
        <v>213</v>
      </c>
      <c r="C156" s="38">
        <v>1.3636363636</v>
      </c>
      <c r="D156" s="46" t="str">
        <f t="shared" si="24"/>
        <v>N/A</v>
      </c>
      <c r="E156" s="38">
        <v>1.25</v>
      </c>
      <c r="F156" s="46" t="str">
        <f t="shared" si="25"/>
        <v>N/A</v>
      </c>
      <c r="G156" s="38">
        <v>9.3043478261000008</v>
      </c>
      <c r="H156" s="46" t="str">
        <f t="shared" si="26"/>
        <v>N/A</v>
      </c>
      <c r="I156" s="12">
        <v>-8.33</v>
      </c>
      <c r="J156" s="12">
        <v>644.29999999999995</v>
      </c>
      <c r="K156" s="47" t="s">
        <v>739</v>
      </c>
      <c r="L156" s="9" t="str">
        <f t="shared" si="27"/>
        <v>No</v>
      </c>
    </row>
    <row r="157" spans="1:12" x14ac:dyDescent="0.2">
      <c r="A157" s="48" t="s">
        <v>1481</v>
      </c>
      <c r="B157" s="37" t="s">
        <v>213</v>
      </c>
      <c r="C157" s="38">
        <v>0.65</v>
      </c>
      <c r="D157" s="46" t="str">
        <f t="shared" si="24"/>
        <v>N/A</v>
      </c>
      <c r="E157" s="38">
        <v>0</v>
      </c>
      <c r="F157" s="46" t="str">
        <f t="shared" si="25"/>
        <v>N/A</v>
      </c>
      <c r="G157" s="38">
        <v>14.066666667</v>
      </c>
      <c r="H157" s="46" t="str">
        <f t="shared" si="26"/>
        <v>N/A</v>
      </c>
      <c r="I157" s="12">
        <v>-100</v>
      </c>
      <c r="J157" s="12" t="s">
        <v>1747</v>
      </c>
      <c r="K157" s="47" t="s">
        <v>739</v>
      </c>
      <c r="L157" s="9" t="str">
        <f t="shared" si="27"/>
        <v>N/A</v>
      </c>
    </row>
    <row r="158" spans="1:12" x14ac:dyDescent="0.2">
      <c r="A158" s="48" t="s">
        <v>1482</v>
      </c>
      <c r="B158" s="37" t="s">
        <v>213</v>
      </c>
      <c r="C158" s="38">
        <v>2.5833333333000001</v>
      </c>
      <c r="D158" s="46" t="str">
        <f t="shared" si="24"/>
        <v>N/A</v>
      </c>
      <c r="E158" s="38">
        <v>0.5</v>
      </c>
      <c r="F158" s="46" t="str">
        <f t="shared" si="25"/>
        <v>N/A</v>
      </c>
      <c r="G158" s="38">
        <v>0.42857142860000003</v>
      </c>
      <c r="H158" s="46" t="str">
        <f t="shared" si="26"/>
        <v>N/A</v>
      </c>
      <c r="I158" s="12">
        <v>-80.599999999999994</v>
      </c>
      <c r="J158" s="12">
        <v>-14.3</v>
      </c>
      <c r="K158" s="47" t="s">
        <v>739</v>
      </c>
      <c r="L158" s="9" t="str">
        <f t="shared" si="27"/>
        <v>Yes</v>
      </c>
    </row>
    <row r="159" spans="1:12" x14ac:dyDescent="0.2">
      <c r="A159" s="48" t="s">
        <v>1483</v>
      </c>
      <c r="B159" s="37" t="s">
        <v>213</v>
      </c>
      <c r="C159" s="38">
        <v>13.986486486</v>
      </c>
      <c r="D159" s="46" t="str">
        <f t="shared" si="24"/>
        <v>N/A</v>
      </c>
      <c r="E159" s="38">
        <v>6.7142857142999999</v>
      </c>
      <c r="F159" s="46" t="str">
        <f t="shared" si="25"/>
        <v>N/A</v>
      </c>
      <c r="G159" s="38">
        <v>34.461538462</v>
      </c>
      <c r="H159" s="46" t="str">
        <f t="shared" si="26"/>
        <v>N/A</v>
      </c>
      <c r="I159" s="12">
        <v>-52</v>
      </c>
      <c r="J159" s="12">
        <v>413.3</v>
      </c>
      <c r="K159" s="47" t="s">
        <v>739</v>
      </c>
      <c r="L159" s="9" t="str">
        <f t="shared" si="27"/>
        <v>No</v>
      </c>
    </row>
    <row r="160" spans="1:12" x14ac:dyDescent="0.2">
      <c r="A160" s="48" t="s">
        <v>1484</v>
      </c>
      <c r="B160" s="37" t="s">
        <v>213</v>
      </c>
      <c r="C160" s="38">
        <v>14.791044776</v>
      </c>
      <c r="D160" s="46" t="str">
        <f t="shared" si="24"/>
        <v>N/A</v>
      </c>
      <c r="E160" s="38">
        <v>9.4</v>
      </c>
      <c r="F160" s="46" t="str">
        <f t="shared" si="25"/>
        <v>N/A</v>
      </c>
      <c r="G160" s="38">
        <v>36.5</v>
      </c>
      <c r="H160" s="46" t="str">
        <f t="shared" si="26"/>
        <v>N/A</v>
      </c>
      <c r="I160" s="12">
        <v>-36.4</v>
      </c>
      <c r="J160" s="12">
        <v>288.3</v>
      </c>
      <c r="K160" s="47" t="s">
        <v>739</v>
      </c>
      <c r="L160" s="9" t="str">
        <f t="shared" si="27"/>
        <v>No</v>
      </c>
    </row>
    <row r="161" spans="1:12" x14ac:dyDescent="0.2">
      <c r="A161" s="48" t="s">
        <v>1485</v>
      </c>
      <c r="B161" s="37" t="s">
        <v>213</v>
      </c>
      <c r="C161" s="38">
        <v>6.2857142857000001</v>
      </c>
      <c r="D161" s="46" t="str">
        <f t="shared" si="24"/>
        <v>N/A</v>
      </c>
      <c r="E161" s="38">
        <v>0</v>
      </c>
      <c r="F161" s="46" t="str">
        <f t="shared" si="25"/>
        <v>N/A</v>
      </c>
      <c r="G161" s="38">
        <v>10</v>
      </c>
      <c r="H161" s="46" t="str">
        <f t="shared" si="26"/>
        <v>N/A</v>
      </c>
      <c r="I161" s="12">
        <v>-100</v>
      </c>
      <c r="J161" s="12" t="s">
        <v>1747</v>
      </c>
      <c r="K161" s="47" t="s">
        <v>739</v>
      </c>
      <c r="L161" s="9" t="str">
        <f t="shared" si="27"/>
        <v>N/A</v>
      </c>
    </row>
    <row r="162" spans="1:12" x14ac:dyDescent="0.2">
      <c r="A162" s="48" t="s">
        <v>1618</v>
      </c>
      <c r="B162" s="37" t="s">
        <v>213</v>
      </c>
      <c r="C162" s="38">
        <v>0</v>
      </c>
      <c r="D162" s="46" t="str">
        <f t="shared" ref="D162:D172" si="28">IF($B162="N/A","N/A",IF(C162&gt;10,"No",IF(C162&lt;-10,"No","Yes")))</f>
        <v>N/A</v>
      </c>
      <c r="E162" s="38">
        <v>0</v>
      </c>
      <c r="F162" s="46" t="str">
        <f t="shared" ref="F162:F172" si="29">IF($B162="N/A","N/A",IF(E162&gt;10,"No",IF(E162&lt;-10,"No","Yes")))</f>
        <v>N/A</v>
      </c>
      <c r="G162" s="38">
        <v>0</v>
      </c>
      <c r="H162" s="46"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8" t="s">
        <v>126</v>
      </c>
      <c r="B163" s="37" t="s">
        <v>213</v>
      </c>
      <c r="C163" s="38">
        <v>0</v>
      </c>
      <c r="D163" s="46" t="str">
        <f t="shared" si="28"/>
        <v>N/A</v>
      </c>
      <c r="E163" s="38">
        <v>0</v>
      </c>
      <c r="F163" s="46" t="str">
        <f t="shared" si="29"/>
        <v>N/A</v>
      </c>
      <c r="G163" s="38">
        <v>0</v>
      </c>
      <c r="H163" s="46" t="str">
        <f t="shared" si="30"/>
        <v>N/A</v>
      </c>
      <c r="I163" s="12" t="s">
        <v>1747</v>
      </c>
      <c r="J163" s="12" t="s">
        <v>1747</v>
      </c>
      <c r="K163" s="14" t="s">
        <v>213</v>
      </c>
      <c r="L163" s="9" t="str">
        <f t="shared" si="31"/>
        <v>N/A</v>
      </c>
    </row>
    <row r="164" spans="1:12" ht="25.5" x14ac:dyDescent="0.2">
      <c r="A164" s="48" t="s">
        <v>1619</v>
      </c>
      <c r="B164" s="37" t="s">
        <v>213</v>
      </c>
      <c r="C164" s="38">
        <v>0</v>
      </c>
      <c r="D164" s="46" t="str">
        <f t="shared" si="28"/>
        <v>N/A</v>
      </c>
      <c r="E164" s="38">
        <v>0</v>
      </c>
      <c r="F164" s="46" t="str">
        <f t="shared" si="29"/>
        <v>N/A</v>
      </c>
      <c r="G164" s="38">
        <v>0</v>
      </c>
      <c r="H164" s="46" t="str">
        <f t="shared" si="30"/>
        <v>N/A</v>
      </c>
      <c r="I164" s="12" t="s">
        <v>1747</v>
      </c>
      <c r="J164" s="12" t="s">
        <v>1747</v>
      </c>
      <c r="K164" s="14" t="s">
        <v>213</v>
      </c>
      <c r="L164" s="9" t="str">
        <f t="shared" si="31"/>
        <v>N/A</v>
      </c>
    </row>
    <row r="165" spans="1:12" ht="25.5" x14ac:dyDescent="0.2">
      <c r="A165" s="48" t="s">
        <v>1486</v>
      </c>
      <c r="B165" s="37" t="s">
        <v>213</v>
      </c>
      <c r="C165" s="38">
        <v>0</v>
      </c>
      <c r="D165" s="46" t="str">
        <f t="shared" si="28"/>
        <v>N/A</v>
      </c>
      <c r="E165" s="38">
        <v>0</v>
      </c>
      <c r="F165" s="46" t="str">
        <f t="shared" si="29"/>
        <v>N/A</v>
      </c>
      <c r="G165" s="38">
        <v>0</v>
      </c>
      <c r="H165" s="46" t="str">
        <f t="shared" si="30"/>
        <v>N/A</v>
      </c>
      <c r="I165" s="12" t="s">
        <v>1747</v>
      </c>
      <c r="J165" s="12" t="s">
        <v>1747</v>
      </c>
      <c r="K165" s="14" t="s">
        <v>213</v>
      </c>
      <c r="L165" s="9" t="str">
        <f t="shared" si="31"/>
        <v>N/A</v>
      </c>
    </row>
    <row r="166" spans="1:12" x14ac:dyDescent="0.2">
      <c r="A166" s="48" t="s">
        <v>1620</v>
      </c>
      <c r="B166" s="37" t="s">
        <v>213</v>
      </c>
      <c r="C166" s="38">
        <v>0</v>
      </c>
      <c r="D166" s="46" t="str">
        <f t="shared" si="28"/>
        <v>N/A</v>
      </c>
      <c r="E166" s="38">
        <v>0</v>
      </c>
      <c r="F166" s="46" t="str">
        <f t="shared" si="29"/>
        <v>N/A</v>
      </c>
      <c r="G166" s="38">
        <v>0</v>
      </c>
      <c r="H166" s="46" t="str">
        <f t="shared" si="30"/>
        <v>N/A</v>
      </c>
      <c r="I166" s="12" t="s">
        <v>1747</v>
      </c>
      <c r="J166" s="12" t="s">
        <v>1747</v>
      </c>
      <c r="K166" s="14" t="s">
        <v>213</v>
      </c>
      <c r="L166" s="9" t="str">
        <f t="shared" si="31"/>
        <v>N/A</v>
      </c>
    </row>
    <row r="167" spans="1:12" x14ac:dyDescent="0.2">
      <c r="A167" s="48" t="s">
        <v>1621</v>
      </c>
      <c r="B167" s="37" t="s">
        <v>213</v>
      </c>
      <c r="C167" s="38">
        <v>0</v>
      </c>
      <c r="D167" s="46" t="str">
        <f t="shared" si="28"/>
        <v>N/A</v>
      </c>
      <c r="E167" s="38">
        <v>0</v>
      </c>
      <c r="F167" s="46" t="str">
        <f t="shared" si="29"/>
        <v>N/A</v>
      </c>
      <c r="G167" s="38">
        <v>0</v>
      </c>
      <c r="H167" s="46" t="str">
        <f t="shared" si="30"/>
        <v>N/A</v>
      </c>
      <c r="I167" s="12" t="s">
        <v>1747</v>
      </c>
      <c r="J167" s="12" t="s">
        <v>1747</v>
      </c>
      <c r="K167" s="14" t="s">
        <v>213</v>
      </c>
      <c r="L167" s="9" t="str">
        <f t="shared" si="31"/>
        <v>N/A</v>
      </c>
    </row>
    <row r="168" spans="1:12" x14ac:dyDescent="0.2">
      <c r="A168" s="48" t="s">
        <v>125</v>
      </c>
      <c r="B168" s="37" t="s">
        <v>213</v>
      </c>
      <c r="C168" s="49">
        <v>73505</v>
      </c>
      <c r="D168" s="46" t="str">
        <f t="shared" si="28"/>
        <v>N/A</v>
      </c>
      <c r="E168" s="49">
        <v>43326</v>
      </c>
      <c r="F168" s="46" t="str">
        <f t="shared" si="29"/>
        <v>N/A</v>
      </c>
      <c r="G168" s="49">
        <v>40192</v>
      </c>
      <c r="H168" s="46" t="str">
        <f t="shared" si="30"/>
        <v>N/A</v>
      </c>
      <c r="I168" s="12">
        <v>-41.1</v>
      </c>
      <c r="J168" s="12">
        <v>-7.23</v>
      </c>
      <c r="K168" s="14" t="s">
        <v>213</v>
      </c>
      <c r="L168" s="9" t="str">
        <f t="shared" si="31"/>
        <v>N/A</v>
      </c>
    </row>
    <row r="169" spans="1:12" x14ac:dyDescent="0.2">
      <c r="A169" s="48" t="s">
        <v>1622</v>
      </c>
      <c r="B169" s="37" t="s">
        <v>213</v>
      </c>
      <c r="C169" s="49">
        <v>13197</v>
      </c>
      <c r="D169" s="46" t="str">
        <f t="shared" si="28"/>
        <v>N/A</v>
      </c>
      <c r="E169" s="49">
        <v>31070</v>
      </c>
      <c r="F169" s="46" t="str">
        <f t="shared" si="29"/>
        <v>N/A</v>
      </c>
      <c r="G169" s="49">
        <v>40192</v>
      </c>
      <c r="H169" s="46" t="str">
        <f t="shared" si="30"/>
        <v>N/A</v>
      </c>
      <c r="I169" s="12">
        <v>135.4</v>
      </c>
      <c r="J169" s="12">
        <v>29.36</v>
      </c>
      <c r="K169" s="14" t="s">
        <v>213</v>
      </c>
      <c r="L169" s="9" t="str">
        <f t="shared" si="31"/>
        <v>N/A</v>
      </c>
    </row>
    <row r="170" spans="1:12" x14ac:dyDescent="0.2">
      <c r="A170" s="48" t="s">
        <v>1379</v>
      </c>
      <c r="B170" s="37" t="s">
        <v>213</v>
      </c>
      <c r="C170" s="49">
        <v>8217</v>
      </c>
      <c r="D170" s="46" t="str">
        <f t="shared" si="28"/>
        <v>N/A</v>
      </c>
      <c r="E170" s="49">
        <v>30741</v>
      </c>
      <c r="F170" s="46" t="str">
        <f t="shared" si="29"/>
        <v>N/A</v>
      </c>
      <c r="G170" s="49">
        <v>37508</v>
      </c>
      <c r="H170" s="46" t="str">
        <f t="shared" si="30"/>
        <v>N/A</v>
      </c>
      <c r="I170" s="12">
        <v>274.10000000000002</v>
      </c>
      <c r="J170" s="12">
        <v>22.01</v>
      </c>
      <c r="K170" s="14" t="s">
        <v>213</v>
      </c>
      <c r="L170" s="9" t="str">
        <f t="shared" si="31"/>
        <v>N/A</v>
      </c>
    </row>
    <row r="171" spans="1:12" x14ac:dyDescent="0.2">
      <c r="A171" s="48" t="s">
        <v>1616</v>
      </c>
      <c r="B171" s="37" t="s">
        <v>213</v>
      </c>
      <c r="C171" s="49">
        <v>71617</v>
      </c>
      <c r="D171" s="46" t="str">
        <f t="shared" si="28"/>
        <v>N/A</v>
      </c>
      <c r="E171" s="49">
        <v>16780</v>
      </c>
      <c r="F171" s="46" t="str">
        <f t="shared" si="29"/>
        <v>N/A</v>
      </c>
      <c r="G171" s="49">
        <v>33177</v>
      </c>
      <c r="H171" s="46" t="str">
        <f t="shared" si="30"/>
        <v>N/A</v>
      </c>
      <c r="I171" s="12">
        <v>-76.599999999999994</v>
      </c>
      <c r="J171" s="12">
        <v>97.72</v>
      </c>
      <c r="K171" s="14" t="s">
        <v>213</v>
      </c>
      <c r="L171" s="9" t="str">
        <f t="shared" si="31"/>
        <v>N/A</v>
      </c>
    </row>
    <row r="172" spans="1:12" x14ac:dyDescent="0.2">
      <c r="A172" s="48" t="s">
        <v>1617</v>
      </c>
      <c r="B172" s="37" t="s">
        <v>213</v>
      </c>
      <c r="C172" s="49">
        <v>16973</v>
      </c>
      <c r="D172" s="46" t="str">
        <f t="shared" si="28"/>
        <v>N/A</v>
      </c>
      <c r="E172" s="49">
        <v>11434</v>
      </c>
      <c r="F172" s="46" t="str">
        <f t="shared" si="29"/>
        <v>N/A</v>
      </c>
      <c r="G172" s="49">
        <v>6536</v>
      </c>
      <c r="H172" s="46" t="str">
        <f t="shared" si="30"/>
        <v>N/A</v>
      </c>
      <c r="I172" s="12">
        <v>-32.6</v>
      </c>
      <c r="J172" s="12">
        <v>-42.8</v>
      </c>
      <c r="K172" s="14" t="s">
        <v>213</v>
      </c>
      <c r="L172" s="9" t="str">
        <f t="shared" si="31"/>
        <v>N/A</v>
      </c>
    </row>
    <row r="173" spans="1:12" ht="25.5" x14ac:dyDescent="0.2">
      <c r="A173" s="48" t="s">
        <v>1380</v>
      </c>
      <c r="B173" s="37" t="s">
        <v>213</v>
      </c>
      <c r="C173" s="49">
        <v>0</v>
      </c>
      <c r="D173" s="46" t="str">
        <f t="shared" ref="D173:D187" si="32">IF($B173="N/A","N/A",IF(C173&gt;10,"No",IF(C173&lt;-10,"No","Yes")))</f>
        <v>N/A</v>
      </c>
      <c r="E173" s="49">
        <v>0</v>
      </c>
      <c r="F173" s="46" t="str">
        <f t="shared" ref="F173:F187" si="33">IF($B173="N/A","N/A",IF(E173&gt;10,"No",IF(E173&lt;-10,"No","Yes")))</f>
        <v>N/A</v>
      </c>
      <c r="G173" s="49">
        <v>0</v>
      </c>
      <c r="H173" s="46" t="str">
        <f t="shared" ref="H173:H187" si="34">IF($B173="N/A","N/A",IF(G173&gt;10,"No",IF(G173&lt;-10,"No","Yes")))</f>
        <v>N/A</v>
      </c>
      <c r="I173" s="12" t="s">
        <v>1747</v>
      </c>
      <c r="J173" s="12" t="s">
        <v>1747</v>
      </c>
      <c r="K173" s="47" t="s">
        <v>739</v>
      </c>
      <c r="L173" s="9" t="str">
        <f t="shared" ref="L173:L187" si="35">IF(J173="Div by 0", "N/A", IF(K173="N/A","N/A", IF(J173&gt;VALUE(MID(K173,1,2)), "No", IF(J173&lt;-1*VALUE(MID(K173,1,2)), "No", "Yes"))))</f>
        <v>N/A</v>
      </c>
    </row>
    <row r="174" spans="1:12" x14ac:dyDescent="0.2">
      <c r="A174" s="48" t="s">
        <v>649</v>
      </c>
      <c r="B174" s="37" t="s">
        <v>213</v>
      </c>
      <c r="C174" s="38">
        <v>0</v>
      </c>
      <c r="D174" s="46" t="str">
        <f t="shared" si="32"/>
        <v>N/A</v>
      </c>
      <c r="E174" s="38">
        <v>0</v>
      </c>
      <c r="F174" s="46" t="str">
        <f t="shared" si="33"/>
        <v>N/A</v>
      </c>
      <c r="G174" s="38">
        <v>0</v>
      </c>
      <c r="H174" s="46" t="str">
        <f t="shared" si="34"/>
        <v>N/A</v>
      </c>
      <c r="I174" s="12" t="s">
        <v>1747</v>
      </c>
      <c r="J174" s="12" t="s">
        <v>1747</v>
      </c>
      <c r="K174" s="47" t="s">
        <v>739</v>
      </c>
      <c r="L174" s="9" t="str">
        <f t="shared" si="35"/>
        <v>N/A</v>
      </c>
    </row>
    <row r="175" spans="1:12" ht="25.5" x14ac:dyDescent="0.2">
      <c r="A175" s="48" t="s">
        <v>1381</v>
      </c>
      <c r="B175" s="37" t="s">
        <v>213</v>
      </c>
      <c r="C175" s="49" t="s">
        <v>1747</v>
      </c>
      <c r="D175" s="46" t="str">
        <f t="shared" si="32"/>
        <v>N/A</v>
      </c>
      <c r="E175" s="49" t="s">
        <v>1747</v>
      </c>
      <c r="F175" s="46" t="str">
        <f t="shared" si="33"/>
        <v>N/A</v>
      </c>
      <c r="G175" s="49" t="s">
        <v>1747</v>
      </c>
      <c r="H175" s="46" t="str">
        <f t="shared" si="34"/>
        <v>N/A</v>
      </c>
      <c r="I175" s="12" t="s">
        <v>1747</v>
      </c>
      <c r="J175" s="12" t="s">
        <v>1747</v>
      </c>
      <c r="K175" s="47" t="s">
        <v>739</v>
      </c>
      <c r="L175" s="9" t="str">
        <f t="shared" si="35"/>
        <v>N/A</v>
      </c>
    </row>
    <row r="176" spans="1:12" ht="25.5" x14ac:dyDescent="0.2">
      <c r="A176" s="48" t="s">
        <v>1382</v>
      </c>
      <c r="B176" s="37" t="s">
        <v>213</v>
      </c>
      <c r="C176" s="49">
        <v>0</v>
      </c>
      <c r="D176" s="46" t="str">
        <f t="shared" si="32"/>
        <v>N/A</v>
      </c>
      <c r="E176" s="49">
        <v>0</v>
      </c>
      <c r="F176" s="46" t="str">
        <f t="shared" si="33"/>
        <v>N/A</v>
      </c>
      <c r="G176" s="49">
        <v>0</v>
      </c>
      <c r="H176" s="46" t="str">
        <f t="shared" si="34"/>
        <v>N/A</v>
      </c>
      <c r="I176" s="12" t="s">
        <v>1747</v>
      </c>
      <c r="J176" s="12" t="s">
        <v>1747</v>
      </c>
      <c r="K176" s="47" t="s">
        <v>739</v>
      </c>
      <c r="L176" s="9" t="str">
        <f t="shared" si="35"/>
        <v>N/A</v>
      </c>
    </row>
    <row r="177" spans="1:12" x14ac:dyDescent="0.2">
      <c r="A177" s="48" t="s">
        <v>516</v>
      </c>
      <c r="B177" s="37" t="s">
        <v>213</v>
      </c>
      <c r="C177" s="38">
        <v>0</v>
      </c>
      <c r="D177" s="46" t="str">
        <f t="shared" si="32"/>
        <v>N/A</v>
      </c>
      <c r="E177" s="38">
        <v>0</v>
      </c>
      <c r="F177" s="46" t="str">
        <f t="shared" si="33"/>
        <v>N/A</v>
      </c>
      <c r="G177" s="38">
        <v>0</v>
      </c>
      <c r="H177" s="46" t="str">
        <f t="shared" si="34"/>
        <v>N/A</v>
      </c>
      <c r="I177" s="12" t="s">
        <v>1747</v>
      </c>
      <c r="J177" s="12" t="s">
        <v>1747</v>
      </c>
      <c r="K177" s="47" t="s">
        <v>739</v>
      </c>
      <c r="L177" s="9" t="str">
        <f t="shared" si="35"/>
        <v>N/A</v>
      </c>
    </row>
    <row r="178" spans="1:12" ht="25.5" x14ac:dyDescent="0.2">
      <c r="A178" s="48" t="s">
        <v>1383</v>
      </c>
      <c r="B178" s="37" t="s">
        <v>213</v>
      </c>
      <c r="C178" s="49" t="s">
        <v>1747</v>
      </c>
      <c r="D178" s="46" t="str">
        <f t="shared" si="32"/>
        <v>N/A</v>
      </c>
      <c r="E178" s="49" t="s">
        <v>1747</v>
      </c>
      <c r="F178" s="46" t="str">
        <f t="shared" si="33"/>
        <v>N/A</v>
      </c>
      <c r="G178" s="49" t="s">
        <v>1747</v>
      </c>
      <c r="H178" s="46" t="str">
        <f t="shared" si="34"/>
        <v>N/A</v>
      </c>
      <c r="I178" s="12" t="s">
        <v>1747</v>
      </c>
      <c r="J178" s="12" t="s">
        <v>1747</v>
      </c>
      <c r="K178" s="47" t="s">
        <v>739</v>
      </c>
      <c r="L178" s="9" t="str">
        <f t="shared" si="35"/>
        <v>N/A</v>
      </c>
    </row>
    <row r="179" spans="1:12" ht="25.5" x14ac:dyDescent="0.2">
      <c r="A179" s="48" t="s">
        <v>1384</v>
      </c>
      <c r="B179" s="37" t="s">
        <v>213</v>
      </c>
      <c r="C179" s="49">
        <v>3461</v>
      </c>
      <c r="D179" s="46" t="str">
        <f t="shared" si="32"/>
        <v>N/A</v>
      </c>
      <c r="E179" s="49">
        <v>5214</v>
      </c>
      <c r="F179" s="46" t="str">
        <f t="shared" si="33"/>
        <v>N/A</v>
      </c>
      <c r="G179" s="49">
        <v>1616</v>
      </c>
      <c r="H179" s="46" t="str">
        <f t="shared" si="34"/>
        <v>N/A</v>
      </c>
      <c r="I179" s="12">
        <v>50.65</v>
      </c>
      <c r="J179" s="12">
        <v>-69</v>
      </c>
      <c r="K179" s="47" t="s">
        <v>739</v>
      </c>
      <c r="L179" s="9" t="str">
        <f t="shared" si="35"/>
        <v>No</v>
      </c>
    </row>
    <row r="180" spans="1:12" x14ac:dyDescent="0.2">
      <c r="A180" s="48" t="s">
        <v>517</v>
      </c>
      <c r="B180" s="37" t="s">
        <v>213</v>
      </c>
      <c r="C180" s="38">
        <v>25</v>
      </c>
      <c r="D180" s="46" t="str">
        <f t="shared" si="32"/>
        <v>N/A</v>
      </c>
      <c r="E180" s="38">
        <v>11</v>
      </c>
      <c r="F180" s="46" t="str">
        <f t="shared" si="33"/>
        <v>N/A</v>
      </c>
      <c r="G180" s="38">
        <v>11</v>
      </c>
      <c r="H180" s="46" t="str">
        <f t="shared" si="34"/>
        <v>N/A</v>
      </c>
      <c r="I180" s="12">
        <v>-56</v>
      </c>
      <c r="J180" s="12">
        <v>-45.5</v>
      </c>
      <c r="K180" s="47" t="s">
        <v>739</v>
      </c>
      <c r="L180" s="9" t="str">
        <f t="shared" si="35"/>
        <v>No</v>
      </c>
    </row>
    <row r="181" spans="1:12" ht="25.5" x14ac:dyDescent="0.2">
      <c r="A181" s="48" t="s">
        <v>1385</v>
      </c>
      <c r="B181" s="37" t="s">
        <v>213</v>
      </c>
      <c r="C181" s="49">
        <v>138.44</v>
      </c>
      <c r="D181" s="46" t="str">
        <f t="shared" si="32"/>
        <v>N/A</v>
      </c>
      <c r="E181" s="49">
        <v>474</v>
      </c>
      <c r="F181" s="46" t="str">
        <f t="shared" si="33"/>
        <v>N/A</v>
      </c>
      <c r="G181" s="49">
        <v>269.33333333000002</v>
      </c>
      <c r="H181" s="46" t="str">
        <f t="shared" si="34"/>
        <v>N/A</v>
      </c>
      <c r="I181" s="12">
        <v>242.4</v>
      </c>
      <c r="J181" s="12">
        <v>-43.2</v>
      </c>
      <c r="K181" s="47" t="s">
        <v>739</v>
      </c>
      <c r="L181" s="9" t="str">
        <f t="shared" si="35"/>
        <v>No</v>
      </c>
    </row>
    <row r="182" spans="1:12" ht="25.5" x14ac:dyDescent="0.2">
      <c r="A182" s="48" t="s">
        <v>1386</v>
      </c>
      <c r="B182" s="37" t="s">
        <v>213</v>
      </c>
      <c r="C182" s="49">
        <v>0</v>
      </c>
      <c r="D182" s="46" t="str">
        <f t="shared" si="32"/>
        <v>N/A</v>
      </c>
      <c r="E182" s="49">
        <v>0</v>
      </c>
      <c r="F182" s="46" t="str">
        <f t="shared" si="33"/>
        <v>N/A</v>
      </c>
      <c r="G182" s="49">
        <v>0</v>
      </c>
      <c r="H182" s="46" t="str">
        <f t="shared" si="34"/>
        <v>N/A</v>
      </c>
      <c r="I182" s="12" t="s">
        <v>1747</v>
      </c>
      <c r="J182" s="12" t="s">
        <v>1747</v>
      </c>
      <c r="K182" s="47" t="s">
        <v>739</v>
      </c>
      <c r="L182" s="9" t="str">
        <f t="shared" si="35"/>
        <v>N/A</v>
      </c>
    </row>
    <row r="183" spans="1:12" x14ac:dyDescent="0.2">
      <c r="A183" s="48" t="s">
        <v>518</v>
      </c>
      <c r="B183" s="37" t="s">
        <v>213</v>
      </c>
      <c r="C183" s="38">
        <v>0</v>
      </c>
      <c r="D183" s="46" t="str">
        <f t="shared" si="32"/>
        <v>N/A</v>
      </c>
      <c r="E183" s="38">
        <v>0</v>
      </c>
      <c r="F183" s="46" t="str">
        <f t="shared" si="33"/>
        <v>N/A</v>
      </c>
      <c r="G183" s="38">
        <v>0</v>
      </c>
      <c r="H183" s="46" t="str">
        <f t="shared" si="34"/>
        <v>N/A</v>
      </c>
      <c r="I183" s="12" t="s">
        <v>1747</v>
      </c>
      <c r="J183" s="12" t="s">
        <v>1747</v>
      </c>
      <c r="K183" s="47" t="s">
        <v>739</v>
      </c>
      <c r="L183" s="9" t="str">
        <f t="shared" si="35"/>
        <v>N/A</v>
      </c>
    </row>
    <row r="184" spans="1:12" ht="25.5" x14ac:dyDescent="0.2">
      <c r="A184" s="48" t="s">
        <v>1387</v>
      </c>
      <c r="B184" s="37" t="s">
        <v>213</v>
      </c>
      <c r="C184" s="49" t="s">
        <v>1747</v>
      </c>
      <c r="D184" s="46" t="str">
        <f t="shared" si="32"/>
        <v>N/A</v>
      </c>
      <c r="E184" s="49" t="s">
        <v>1747</v>
      </c>
      <c r="F184" s="46" t="str">
        <f t="shared" si="33"/>
        <v>N/A</v>
      </c>
      <c r="G184" s="49" t="s">
        <v>1747</v>
      </c>
      <c r="H184" s="46" t="str">
        <f t="shared" si="34"/>
        <v>N/A</v>
      </c>
      <c r="I184" s="12" t="s">
        <v>1747</v>
      </c>
      <c r="J184" s="12" t="s">
        <v>1747</v>
      </c>
      <c r="K184" s="47" t="s">
        <v>739</v>
      </c>
      <c r="L184" s="9" t="str">
        <f t="shared" si="35"/>
        <v>N/A</v>
      </c>
    </row>
    <row r="185" spans="1:12" ht="25.5" x14ac:dyDescent="0.2">
      <c r="A185" s="48" t="s">
        <v>1388</v>
      </c>
      <c r="B185" s="37" t="s">
        <v>213</v>
      </c>
      <c r="C185" s="49">
        <v>19264</v>
      </c>
      <c r="D185" s="46" t="str">
        <f t="shared" si="32"/>
        <v>N/A</v>
      </c>
      <c r="E185" s="49">
        <v>0</v>
      </c>
      <c r="F185" s="46" t="str">
        <f t="shared" si="33"/>
        <v>N/A</v>
      </c>
      <c r="G185" s="49">
        <v>0</v>
      </c>
      <c r="H185" s="46" t="str">
        <f t="shared" si="34"/>
        <v>N/A</v>
      </c>
      <c r="I185" s="12">
        <v>-100</v>
      </c>
      <c r="J185" s="12" t="s">
        <v>1747</v>
      </c>
      <c r="K185" s="47" t="s">
        <v>739</v>
      </c>
      <c r="L185" s="9" t="str">
        <f t="shared" si="35"/>
        <v>N/A</v>
      </c>
    </row>
    <row r="186" spans="1:12" ht="25.5" x14ac:dyDescent="0.2">
      <c r="A186" s="48" t="s">
        <v>519</v>
      </c>
      <c r="B186" s="37" t="s">
        <v>213</v>
      </c>
      <c r="C186" s="38">
        <v>22</v>
      </c>
      <c r="D186" s="46" t="str">
        <f t="shared" si="32"/>
        <v>N/A</v>
      </c>
      <c r="E186" s="38">
        <v>0</v>
      </c>
      <c r="F186" s="46" t="str">
        <f t="shared" si="33"/>
        <v>N/A</v>
      </c>
      <c r="G186" s="38">
        <v>0</v>
      </c>
      <c r="H186" s="46" t="str">
        <f t="shared" si="34"/>
        <v>N/A</v>
      </c>
      <c r="I186" s="12">
        <v>-100</v>
      </c>
      <c r="J186" s="12" t="s">
        <v>1747</v>
      </c>
      <c r="K186" s="47" t="s">
        <v>739</v>
      </c>
      <c r="L186" s="9" t="str">
        <f t="shared" si="35"/>
        <v>N/A</v>
      </c>
    </row>
    <row r="187" spans="1:12" ht="25.5" x14ac:dyDescent="0.2">
      <c r="A187" s="48" t="s">
        <v>1389</v>
      </c>
      <c r="B187" s="37" t="s">
        <v>213</v>
      </c>
      <c r="C187" s="49">
        <v>875.63636364000001</v>
      </c>
      <c r="D187" s="46" t="str">
        <f t="shared" si="32"/>
        <v>N/A</v>
      </c>
      <c r="E187" s="49" t="s">
        <v>1747</v>
      </c>
      <c r="F187" s="46" t="str">
        <f t="shared" si="33"/>
        <v>N/A</v>
      </c>
      <c r="G187" s="49" t="s">
        <v>1747</v>
      </c>
      <c r="H187" s="46" t="str">
        <f t="shared" si="34"/>
        <v>N/A</v>
      </c>
      <c r="I187" s="12" t="s">
        <v>1747</v>
      </c>
      <c r="J187" s="12" t="s">
        <v>1747</v>
      </c>
      <c r="K187" s="47" t="s">
        <v>739</v>
      </c>
      <c r="L187" s="9" t="str">
        <f t="shared" si="35"/>
        <v>N/A</v>
      </c>
    </row>
    <row r="188" spans="1:12" x14ac:dyDescent="0.2">
      <c r="A188" s="4" t="s">
        <v>1390</v>
      </c>
      <c r="B188" s="37" t="s">
        <v>213</v>
      </c>
      <c r="C188" s="49">
        <v>19264</v>
      </c>
      <c r="D188" s="46" t="str">
        <f t="shared" ref="D188:D203" si="36">IF($B188="N/A","N/A",IF(C188&gt;10,"No",IF(C188&lt;-10,"No","Yes")))</f>
        <v>N/A</v>
      </c>
      <c r="E188" s="49" t="s">
        <v>1747</v>
      </c>
      <c r="F188" s="46" t="str">
        <f t="shared" ref="F188:F203" si="37">IF($B188="N/A","N/A",IF(E188&gt;10,"No",IF(E188&lt;-10,"No","Yes")))</f>
        <v>N/A</v>
      </c>
      <c r="G188" s="49" t="s">
        <v>1747</v>
      </c>
      <c r="H188" s="46" t="str">
        <f t="shared" ref="H188:H203" si="38">IF($B188="N/A","N/A",IF(G188&gt;10,"No",IF(G188&lt;-10,"No","Yes")))</f>
        <v>N/A</v>
      </c>
      <c r="I188" s="12" t="s">
        <v>1747</v>
      </c>
      <c r="J188" s="12" t="s">
        <v>1747</v>
      </c>
      <c r="K188" s="47" t="s">
        <v>739</v>
      </c>
      <c r="L188" s="9" t="str">
        <f t="shared" ref="L188:L203" si="39">IF(J188="Div by 0", "N/A", IF(K188="N/A","N/A", IF(J188&gt;VALUE(MID(K188,1,2)), "No", IF(J188&lt;-1*VALUE(MID(K188,1,2)), "No", "Yes"))))</f>
        <v>N/A</v>
      </c>
    </row>
    <row r="189" spans="1:12" x14ac:dyDescent="0.2">
      <c r="A189" s="4" t="s">
        <v>1487</v>
      </c>
      <c r="B189" s="37" t="s">
        <v>213</v>
      </c>
      <c r="C189" s="38">
        <v>22</v>
      </c>
      <c r="D189" s="46" t="str">
        <f t="shared" si="36"/>
        <v>N/A</v>
      </c>
      <c r="E189" s="38" t="s">
        <v>1747</v>
      </c>
      <c r="F189" s="46" t="str">
        <f t="shared" si="37"/>
        <v>N/A</v>
      </c>
      <c r="G189" s="38" t="s">
        <v>1747</v>
      </c>
      <c r="H189" s="46" t="str">
        <f t="shared" si="38"/>
        <v>N/A</v>
      </c>
      <c r="I189" s="12" t="s">
        <v>1747</v>
      </c>
      <c r="J189" s="12" t="s">
        <v>1747</v>
      </c>
      <c r="K189" s="47" t="s">
        <v>739</v>
      </c>
      <c r="L189" s="9" t="str">
        <f t="shared" si="39"/>
        <v>N/A</v>
      </c>
    </row>
    <row r="190" spans="1:12" x14ac:dyDescent="0.2">
      <c r="A190" s="4" t="s">
        <v>1488</v>
      </c>
      <c r="B190" s="37" t="s">
        <v>213</v>
      </c>
      <c r="C190" s="49">
        <v>875.63636364000001</v>
      </c>
      <c r="D190" s="46" t="str">
        <f t="shared" si="36"/>
        <v>N/A</v>
      </c>
      <c r="E190" s="49" t="s">
        <v>1747</v>
      </c>
      <c r="F190" s="46" t="str">
        <f t="shared" si="37"/>
        <v>N/A</v>
      </c>
      <c r="G190" s="49" t="s">
        <v>1747</v>
      </c>
      <c r="H190" s="46" t="str">
        <f t="shared" si="38"/>
        <v>N/A</v>
      </c>
      <c r="I190" s="12" t="s">
        <v>1747</v>
      </c>
      <c r="J190" s="12" t="s">
        <v>1747</v>
      </c>
      <c r="K190" s="47" t="s">
        <v>739</v>
      </c>
      <c r="L190" s="9" t="str">
        <f t="shared" si="39"/>
        <v>N/A</v>
      </c>
    </row>
    <row r="191" spans="1:12" x14ac:dyDescent="0.2">
      <c r="A191" s="4" t="s">
        <v>1489</v>
      </c>
      <c r="B191" s="37" t="s">
        <v>213</v>
      </c>
      <c r="C191" s="49">
        <v>773.64705881999998</v>
      </c>
      <c r="D191" s="46" t="str">
        <f t="shared" si="36"/>
        <v>N/A</v>
      </c>
      <c r="E191" s="49" t="s">
        <v>1747</v>
      </c>
      <c r="F191" s="46" t="str">
        <f t="shared" si="37"/>
        <v>N/A</v>
      </c>
      <c r="G191" s="49" t="s">
        <v>1747</v>
      </c>
      <c r="H191" s="46" t="str">
        <f t="shared" si="38"/>
        <v>N/A</v>
      </c>
      <c r="I191" s="12" t="s">
        <v>1747</v>
      </c>
      <c r="J191" s="12" t="s">
        <v>1747</v>
      </c>
      <c r="K191" s="47" t="s">
        <v>739</v>
      </c>
      <c r="L191" s="9" t="str">
        <f t="shared" si="39"/>
        <v>N/A</v>
      </c>
    </row>
    <row r="192" spans="1:12" x14ac:dyDescent="0.2">
      <c r="A192" s="4" t="s">
        <v>1490</v>
      </c>
      <c r="B192" s="37" t="s">
        <v>213</v>
      </c>
      <c r="C192" s="49">
        <v>1222.4000000000001</v>
      </c>
      <c r="D192" s="46" t="str">
        <f t="shared" si="36"/>
        <v>N/A</v>
      </c>
      <c r="E192" s="49" t="s">
        <v>1747</v>
      </c>
      <c r="F192" s="46" t="str">
        <f t="shared" si="37"/>
        <v>N/A</v>
      </c>
      <c r="G192" s="49" t="s">
        <v>1747</v>
      </c>
      <c r="H192" s="46" t="str">
        <f t="shared" si="38"/>
        <v>N/A</v>
      </c>
      <c r="I192" s="12" t="s">
        <v>1747</v>
      </c>
      <c r="J192" s="12" t="s">
        <v>1747</v>
      </c>
      <c r="K192" s="47" t="s">
        <v>739</v>
      </c>
      <c r="L192" s="9" t="str">
        <f t="shared" si="39"/>
        <v>N/A</v>
      </c>
    </row>
    <row r="193" spans="1:12" x14ac:dyDescent="0.2">
      <c r="A193" s="48" t="s">
        <v>1491</v>
      </c>
      <c r="B193" s="37" t="s">
        <v>213</v>
      </c>
      <c r="C193" s="9">
        <v>4.0968342644</v>
      </c>
      <c r="D193" s="46" t="str">
        <f t="shared" si="36"/>
        <v>N/A</v>
      </c>
      <c r="E193" s="9">
        <v>0</v>
      </c>
      <c r="F193" s="46" t="str">
        <f t="shared" si="37"/>
        <v>N/A</v>
      </c>
      <c r="G193" s="9">
        <v>0</v>
      </c>
      <c r="H193" s="46" t="str">
        <f t="shared" si="38"/>
        <v>N/A</v>
      </c>
      <c r="I193" s="12">
        <v>-100</v>
      </c>
      <c r="J193" s="12" t="s">
        <v>1747</v>
      </c>
      <c r="K193" s="47" t="s">
        <v>739</v>
      </c>
      <c r="L193" s="9" t="str">
        <f t="shared" si="39"/>
        <v>N/A</v>
      </c>
    </row>
    <row r="194" spans="1:12" x14ac:dyDescent="0.2">
      <c r="A194" s="48" t="s">
        <v>1492</v>
      </c>
      <c r="B194" s="37" t="s">
        <v>213</v>
      </c>
      <c r="C194" s="9">
        <v>5.1204819277000002</v>
      </c>
      <c r="D194" s="46" t="str">
        <f t="shared" si="36"/>
        <v>N/A</v>
      </c>
      <c r="E194" s="9">
        <v>0</v>
      </c>
      <c r="F194" s="46" t="str">
        <f t="shared" si="37"/>
        <v>N/A</v>
      </c>
      <c r="G194" s="9">
        <v>0</v>
      </c>
      <c r="H194" s="46" t="str">
        <f t="shared" si="38"/>
        <v>N/A</v>
      </c>
      <c r="I194" s="12">
        <v>-100</v>
      </c>
      <c r="J194" s="12" t="s">
        <v>1747</v>
      </c>
      <c r="K194" s="47" t="s">
        <v>739</v>
      </c>
      <c r="L194" s="9" t="str">
        <f t="shared" si="39"/>
        <v>N/A</v>
      </c>
    </row>
    <row r="195" spans="1:12" x14ac:dyDescent="0.2">
      <c r="A195" s="48" t="s">
        <v>1493</v>
      </c>
      <c r="B195" s="37" t="s">
        <v>213</v>
      </c>
      <c r="C195" s="9">
        <v>2.808988764</v>
      </c>
      <c r="D195" s="46" t="str">
        <f t="shared" si="36"/>
        <v>N/A</v>
      </c>
      <c r="E195" s="9">
        <v>0</v>
      </c>
      <c r="F195" s="46" t="str">
        <f t="shared" si="37"/>
        <v>N/A</v>
      </c>
      <c r="G195" s="9">
        <v>0</v>
      </c>
      <c r="H195" s="46" t="str">
        <f t="shared" si="38"/>
        <v>N/A</v>
      </c>
      <c r="I195" s="12">
        <v>-100</v>
      </c>
      <c r="J195" s="12" t="s">
        <v>1747</v>
      </c>
      <c r="K195" s="47" t="s">
        <v>739</v>
      </c>
      <c r="L195" s="9" t="str">
        <f t="shared" si="39"/>
        <v>N/A</v>
      </c>
    </row>
    <row r="196" spans="1:12" ht="25.5" x14ac:dyDescent="0.2">
      <c r="A196" s="4" t="s">
        <v>1402</v>
      </c>
      <c r="B196" s="37" t="s">
        <v>213</v>
      </c>
      <c r="C196" s="49">
        <v>19264</v>
      </c>
      <c r="D196" s="46" t="str">
        <f t="shared" si="36"/>
        <v>N/A</v>
      </c>
      <c r="E196" s="49" t="s">
        <v>1747</v>
      </c>
      <c r="F196" s="46" t="str">
        <f t="shared" si="37"/>
        <v>N/A</v>
      </c>
      <c r="G196" s="49" t="s">
        <v>1747</v>
      </c>
      <c r="H196" s="46" t="str">
        <f t="shared" si="38"/>
        <v>N/A</v>
      </c>
      <c r="I196" s="12" t="s">
        <v>1747</v>
      </c>
      <c r="J196" s="12" t="s">
        <v>1747</v>
      </c>
      <c r="K196" s="47" t="s">
        <v>739</v>
      </c>
      <c r="L196" s="9" t="str">
        <f t="shared" si="39"/>
        <v>N/A</v>
      </c>
    </row>
    <row r="197" spans="1:12" x14ac:dyDescent="0.2">
      <c r="A197" s="4" t="s">
        <v>1494</v>
      </c>
      <c r="B197" s="37" t="s">
        <v>213</v>
      </c>
      <c r="C197" s="38">
        <v>22</v>
      </c>
      <c r="D197" s="46" t="str">
        <f t="shared" si="36"/>
        <v>N/A</v>
      </c>
      <c r="E197" s="38" t="s">
        <v>1747</v>
      </c>
      <c r="F197" s="46" t="str">
        <f t="shared" si="37"/>
        <v>N/A</v>
      </c>
      <c r="G197" s="38" t="s">
        <v>1747</v>
      </c>
      <c r="H197" s="46" t="str">
        <f t="shared" si="38"/>
        <v>N/A</v>
      </c>
      <c r="I197" s="12" t="s">
        <v>1747</v>
      </c>
      <c r="J197" s="12" t="s">
        <v>1747</v>
      </c>
      <c r="K197" s="47" t="s">
        <v>739</v>
      </c>
      <c r="L197" s="9" t="str">
        <f t="shared" si="39"/>
        <v>N/A</v>
      </c>
    </row>
    <row r="198" spans="1:12" ht="25.5" x14ac:dyDescent="0.2">
      <c r="A198" s="4" t="s">
        <v>1495</v>
      </c>
      <c r="B198" s="37" t="s">
        <v>213</v>
      </c>
      <c r="C198" s="49">
        <v>875.63636364000001</v>
      </c>
      <c r="D198" s="46" t="str">
        <f t="shared" si="36"/>
        <v>N/A</v>
      </c>
      <c r="E198" s="49" t="s">
        <v>1747</v>
      </c>
      <c r="F198" s="46" t="str">
        <f t="shared" si="37"/>
        <v>N/A</v>
      </c>
      <c r="G198" s="49" t="s">
        <v>1747</v>
      </c>
      <c r="H198" s="46" t="str">
        <f t="shared" si="38"/>
        <v>N/A</v>
      </c>
      <c r="I198" s="12" t="s">
        <v>1747</v>
      </c>
      <c r="J198" s="12" t="s">
        <v>1747</v>
      </c>
      <c r="K198" s="47" t="s">
        <v>739</v>
      </c>
      <c r="L198" s="9" t="str">
        <f t="shared" si="39"/>
        <v>N/A</v>
      </c>
    </row>
    <row r="199" spans="1:12" ht="25.5" x14ac:dyDescent="0.2">
      <c r="A199" s="4" t="s">
        <v>1496</v>
      </c>
      <c r="B199" s="37" t="s">
        <v>213</v>
      </c>
      <c r="C199" s="49">
        <v>773.64705881999998</v>
      </c>
      <c r="D199" s="46" t="str">
        <f t="shared" si="36"/>
        <v>N/A</v>
      </c>
      <c r="E199" s="49" t="s">
        <v>1747</v>
      </c>
      <c r="F199" s="46" t="str">
        <f t="shared" si="37"/>
        <v>N/A</v>
      </c>
      <c r="G199" s="49" t="s">
        <v>1747</v>
      </c>
      <c r="H199" s="46" t="str">
        <f t="shared" si="38"/>
        <v>N/A</v>
      </c>
      <c r="I199" s="12" t="s">
        <v>1747</v>
      </c>
      <c r="J199" s="12" t="s">
        <v>1747</v>
      </c>
      <c r="K199" s="47" t="s">
        <v>739</v>
      </c>
      <c r="L199" s="9" t="str">
        <f t="shared" si="39"/>
        <v>N/A</v>
      </c>
    </row>
    <row r="200" spans="1:12" ht="25.5" x14ac:dyDescent="0.2">
      <c r="A200" s="4" t="s">
        <v>1497</v>
      </c>
      <c r="B200" s="37" t="s">
        <v>213</v>
      </c>
      <c r="C200" s="49">
        <v>1222.4000000000001</v>
      </c>
      <c r="D200" s="46" t="str">
        <f t="shared" si="36"/>
        <v>N/A</v>
      </c>
      <c r="E200" s="49" t="s">
        <v>1747</v>
      </c>
      <c r="F200" s="46" t="str">
        <f t="shared" si="37"/>
        <v>N/A</v>
      </c>
      <c r="G200" s="49" t="s">
        <v>1747</v>
      </c>
      <c r="H200" s="46" t="str">
        <f t="shared" si="38"/>
        <v>N/A</v>
      </c>
      <c r="I200" s="12" t="s">
        <v>1747</v>
      </c>
      <c r="J200" s="12" t="s">
        <v>1747</v>
      </c>
      <c r="K200" s="47" t="s">
        <v>739</v>
      </c>
      <c r="L200" s="9" t="str">
        <f t="shared" si="39"/>
        <v>N/A</v>
      </c>
    </row>
    <row r="201" spans="1:12" ht="25.5" x14ac:dyDescent="0.2">
      <c r="A201" s="4" t="s">
        <v>1498</v>
      </c>
      <c r="B201" s="37" t="s">
        <v>213</v>
      </c>
      <c r="C201" s="9">
        <v>4.0968342644</v>
      </c>
      <c r="D201" s="46" t="str">
        <f t="shared" si="36"/>
        <v>N/A</v>
      </c>
      <c r="E201" s="9">
        <v>0</v>
      </c>
      <c r="F201" s="46" t="str">
        <f t="shared" si="37"/>
        <v>N/A</v>
      </c>
      <c r="G201" s="9">
        <v>0</v>
      </c>
      <c r="H201" s="46" t="str">
        <f t="shared" si="38"/>
        <v>N/A</v>
      </c>
      <c r="I201" s="12">
        <v>-100</v>
      </c>
      <c r="J201" s="12" t="s">
        <v>1747</v>
      </c>
      <c r="K201" s="47" t="s">
        <v>739</v>
      </c>
      <c r="L201" s="9" t="str">
        <f t="shared" si="39"/>
        <v>N/A</v>
      </c>
    </row>
    <row r="202" spans="1:12" ht="25.5" x14ac:dyDescent="0.2">
      <c r="A202" s="4" t="s">
        <v>1499</v>
      </c>
      <c r="B202" s="37" t="s">
        <v>213</v>
      </c>
      <c r="C202" s="9">
        <v>5.1204819277000002</v>
      </c>
      <c r="D202" s="46" t="str">
        <f t="shared" si="36"/>
        <v>N/A</v>
      </c>
      <c r="E202" s="9">
        <v>0</v>
      </c>
      <c r="F202" s="46" t="str">
        <f t="shared" si="37"/>
        <v>N/A</v>
      </c>
      <c r="G202" s="9">
        <v>0</v>
      </c>
      <c r="H202" s="46" t="str">
        <f t="shared" si="38"/>
        <v>N/A</v>
      </c>
      <c r="I202" s="12">
        <v>-100</v>
      </c>
      <c r="J202" s="12" t="s">
        <v>1747</v>
      </c>
      <c r="K202" s="47" t="s">
        <v>739</v>
      </c>
      <c r="L202" s="9" t="str">
        <f t="shared" si="39"/>
        <v>N/A</v>
      </c>
    </row>
    <row r="203" spans="1:12" ht="25.5" x14ac:dyDescent="0.2">
      <c r="A203" s="4" t="s">
        <v>1500</v>
      </c>
      <c r="B203" s="37" t="s">
        <v>213</v>
      </c>
      <c r="C203" s="9">
        <v>2.808988764</v>
      </c>
      <c r="D203" s="46" t="str">
        <f t="shared" si="36"/>
        <v>N/A</v>
      </c>
      <c r="E203" s="9">
        <v>0</v>
      </c>
      <c r="F203" s="46" t="str">
        <f t="shared" si="37"/>
        <v>N/A</v>
      </c>
      <c r="G203" s="9">
        <v>0</v>
      </c>
      <c r="H203" s="46" t="str">
        <f t="shared" si="38"/>
        <v>N/A</v>
      </c>
      <c r="I203" s="12">
        <v>-100</v>
      </c>
      <c r="J203" s="12" t="s">
        <v>1747</v>
      </c>
      <c r="K203" s="47" t="s">
        <v>739</v>
      </c>
      <c r="L203" s="9" t="str">
        <f t="shared" si="39"/>
        <v>N/A</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6771</v>
      </c>
      <c r="D6" s="46" t="str">
        <f>IF($B6="N/A","N/A",IF(C6&gt;10,"No",IF(C6&lt;-10,"No","Yes")))</f>
        <v>N/A</v>
      </c>
      <c r="E6" s="38">
        <v>6877</v>
      </c>
      <c r="F6" s="46" t="str">
        <f>IF($B6="N/A","N/A",IF(E6&gt;10,"No",IF(E6&lt;-10,"No","Yes")))</f>
        <v>N/A</v>
      </c>
      <c r="G6" s="38">
        <v>6208</v>
      </c>
      <c r="H6" s="46" t="str">
        <f>IF($B6="N/A","N/A",IF(G6&gt;10,"No",IF(G6&lt;-10,"No","Yes")))</f>
        <v>N/A</v>
      </c>
      <c r="I6" s="12">
        <v>1.5649999999999999</v>
      </c>
      <c r="J6" s="12">
        <v>-9.73</v>
      </c>
      <c r="K6" s="47" t="s">
        <v>739</v>
      </c>
      <c r="L6" s="9" t="str">
        <f t="shared" ref="L6:L46" si="0">IF(J6="Div by 0", "N/A", IF(K6="N/A","N/A", IF(J6&gt;VALUE(MID(K6,1,2)), "No", IF(J6&lt;-1*VALUE(MID(K6,1,2)), "No", "Yes"))))</f>
        <v>Yes</v>
      </c>
    </row>
    <row r="7" spans="1:12" x14ac:dyDescent="0.2">
      <c r="A7" s="48" t="s">
        <v>10</v>
      </c>
      <c r="B7" s="37" t="s">
        <v>213</v>
      </c>
      <c r="C7" s="38">
        <v>2033</v>
      </c>
      <c r="D7" s="46" t="str">
        <f>IF($B7="N/A","N/A",IF(C7&gt;10,"No",IF(C7&lt;-10,"No","Yes")))</f>
        <v>N/A</v>
      </c>
      <c r="E7" s="38">
        <v>2017</v>
      </c>
      <c r="F7" s="46" t="str">
        <f>IF($B7="N/A","N/A",IF(E7&gt;10,"No",IF(E7&lt;-10,"No","Yes")))</f>
        <v>N/A</v>
      </c>
      <c r="G7" s="38">
        <v>1899</v>
      </c>
      <c r="H7" s="46" t="str">
        <f>IF($B7="N/A","N/A",IF(G7&gt;10,"No",IF(G7&lt;-10,"No","Yes")))</f>
        <v>N/A</v>
      </c>
      <c r="I7" s="12">
        <v>-0.78700000000000003</v>
      </c>
      <c r="J7" s="12">
        <v>-5.85</v>
      </c>
      <c r="K7" s="47" t="s">
        <v>739</v>
      </c>
      <c r="L7" s="9" t="str">
        <f t="shared" si="0"/>
        <v>Yes</v>
      </c>
    </row>
    <row r="8" spans="1:12" x14ac:dyDescent="0.2">
      <c r="A8" s="48" t="s">
        <v>91</v>
      </c>
      <c r="B8" s="9" t="s">
        <v>297</v>
      </c>
      <c r="C8" s="8">
        <v>30.025107074000001</v>
      </c>
      <c r="D8" s="46" t="str">
        <f>IF($B8="N/A","N/A",IF(C8&gt;90,"No",IF(C8&lt;65,"No","Yes")))</f>
        <v>No</v>
      </c>
      <c r="E8" s="8">
        <v>29.329649556</v>
      </c>
      <c r="F8" s="46" t="str">
        <f>IF($B8="N/A","N/A",IF(E8&gt;90,"No",IF(E8&lt;65,"No","Yes")))</f>
        <v>No</v>
      </c>
      <c r="G8" s="8">
        <v>30.589561856</v>
      </c>
      <c r="H8" s="46" t="str">
        <f>IF($B8="N/A","N/A",IF(G8&gt;90,"No",IF(G8&lt;65,"No","Yes")))</f>
        <v>No</v>
      </c>
      <c r="I8" s="12">
        <v>-2.3199999999999998</v>
      </c>
      <c r="J8" s="12">
        <v>4.2960000000000003</v>
      </c>
      <c r="K8" s="47" t="s">
        <v>739</v>
      </c>
      <c r="L8" s="9" t="str">
        <f t="shared" si="0"/>
        <v>Yes</v>
      </c>
    </row>
    <row r="9" spans="1:12" x14ac:dyDescent="0.2">
      <c r="A9" s="48" t="s">
        <v>92</v>
      </c>
      <c r="B9" s="9" t="s">
        <v>298</v>
      </c>
      <c r="C9" s="8">
        <v>60</v>
      </c>
      <c r="D9" s="46" t="str">
        <f>IF($B9="N/A","N/A",IF(C9&gt;100,"No",IF(C9&lt;90,"No","Yes")))</f>
        <v>No</v>
      </c>
      <c r="E9" s="8">
        <v>56.302521007999999</v>
      </c>
      <c r="F9" s="46" t="str">
        <f>IF($B9="N/A","N/A",IF(E9&gt;100,"No",IF(E9&lt;90,"No","Yes")))</f>
        <v>No</v>
      </c>
      <c r="G9" s="8">
        <v>53.389830508000003</v>
      </c>
      <c r="H9" s="46" t="str">
        <f>IF($B9="N/A","N/A",IF(G9&gt;100,"No",IF(G9&lt;90,"No","Yes")))</f>
        <v>No</v>
      </c>
      <c r="I9" s="12">
        <v>-6.16</v>
      </c>
      <c r="J9" s="12">
        <v>-5.17</v>
      </c>
      <c r="K9" s="47" t="s">
        <v>739</v>
      </c>
      <c r="L9" s="9" t="str">
        <f t="shared" si="0"/>
        <v>Yes</v>
      </c>
    </row>
    <row r="10" spans="1:12" x14ac:dyDescent="0.2">
      <c r="A10" s="48" t="s">
        <v>93</v>
      </c>
      <c r="B10" s="9" t="s">
        <v>299</v>
      </c>
      <c r="C10" s="8">
        <v>57.186544343000001</v>
      </c>
      <c r="D10" s="46" t="str">
        <f>IF($B10="N/A","N/A",IF(C10&gt;100,"No",IF(C10&lt;85,"No","Yes")))</f>
        <v>No</v>
      </c>
      <c r="E10" s="8">
        <v>51.807228916</v>
      </c>
      <c r="F10" s="46" t="str">
        <f>IF($B10="N/A","N/A",IF(E10&gt;100,"No",IF(E10&lt;85,"No","Yes")))</f>
        <v>No</v>
      </c>
      <c r="G10" s="8">
        <v>60.583941606000003</v>
      </c>
      <c r="H10" s="46" t="str">
        <f>IF($B10="N/A","N/A",IF(G10&gt;100,"No",IF(G10&lt;85,"No","Yes")))</f>
        <v>No</v>
      </c>
      <c r="I10" s="12">
        <v>-9.41</v>
      </c>
      <c r="J10" s="12">
        <v>16.940000000000001</v>
      </c>
      <c r="K10" s="47" t="s">
        <v>739</v>
      </c>
      <c r="L10" s="9" t="str">
        <f t="shared" si="0"/>
        <v>Yes</v>
      </c>
    </row>
    <row r="11" spans="1:12" x14ac:dyDescent="0.2">
      <c r="A11" s="48" t="s">
        <v>94</v>
      </c>
      <c r="B11" s="9" t="s">
        <v>300</v>
      </c>
      <c r="C11" s="8">
        <v>22.979156074999999</v>
      </c>
      <c r="D11" s="46" t="str">
        <f>IF($B11="N/A","N/A",IF(C11&gt;100,"No",IF(C11&lt;80,"No","Yes")))</f>
        <v>No</v>
      </c>
      <c r="E11" s="8">
        <v>22.762148337999999</v>
      </c>
      <c r="F11" s="46" t="str">
        <f>IF($B11="N/A","N/A",IF(E11&gt;100,"No",IF(E11&lt;80,"No","Yes")))</f>
        <v>No</v>
      </c>
      <c r="G11" s="8">
        <v>24.274155164</v>
      </c>
      <c r="H11" s="46" t="str">
        <f>IF($B11="N/A","N/A",IF(G11&gt;100,"No",IF(G11&lt;80,"No","Yes")))</f>
        <v>No</v>
      </c>
      <c r="I11" s="12">
        <v>-0.94399999999999995</v>
      </c>
      <c r="J11" s="12">
        <v>6.6429999999999998</v>
      </c>
      <c r="K11" s="47" t="s">
        <v>739</v>
      </c>
      <c r="L11" s="9" t="str">
        <f t="shared" si="0"/>
        <v>Yes</v>
      </c>
    </row>
    <row r="12" spans="1:12" x14ac:dyDescent="0.2">
      <c r="A12" s="48" t="s">
        <v>95</v>
      </c>
      <c r="B12" s="9" t="s">
        <v>300</v>
      </c>
      <c r="C12" s="8">
        <v>28.45984867</v>
      </c>
      <c r="D12" s="46" t="str">
        <f>IF($B12="N/A","N/A",IF(C12&gt;100,"No",IF(C12&lt;80,"No","Yes")))</f>
        <v>No</v>
      </c>
      <c r="E12" s="8">
        <v>31.323598681</v>
      </c>
      <c r="F12" s="46" t="str">
        <f>IF($B12="N/A","N/A",IF(E12&gt;100,"No",IF(E12&lt;80,"No","Yes")))</f>
        <v>No</v>
      </c>
      <c r="G12" s="8">
        <v>32.268951194000003</v>
      </c>
      <c r="H12" s="46" t="str">
        <f>IF($B12="N/A","N/A",IF(G12&gt;100,"No",IF(G12&lt;80,"No","Yes")))</f>
        <v>No</v>
      </c>
      <c r="I12" s="12">
        <v>10.06</v>
      </c>
      <c r="J12" s="12">
        <v>3.0179999999999998</v>
      </c>
      <c r="K12" s="47" t="s">
        <v>739</v>
      </c>
      <c r="L12" s="9" t="str">
        <f t="shared" si="0"/>
        <v>Yes</v>
      </c>
    </row>
    <row r="13" spans="1:12" x14ac:dyDescent="0.2">
      <c r="A13" s="3" t="s">
        <v>96</v>
      </c>
      <c r="B13" s="37" t="s">
        <v>213</v>
      </c>
      <c r="C13" s="38">
        <v>1311.08</v>
      </c>
      <c r="D13" s="46" t="str">
        <f t="shared" ref="D13:D44" si="1">IF($B13="N/A","N/A",IF(C13&gt;10,"No",IF(C13&lt;-10,"No","Yes")))</f>
        <v>N/A</v>
      </c>
      <c r="E13" s="38">
        <v>1506.81</v>
      </c>
      <c r="F13" s="46" t="str">
        <f t="shared" ref="F13:F44" si="2">IF($B13="N/A","N/A",IF(E13&gt;10,"No",IF(E13&lt;-10,"No","Yes")))</f>
        <v>N/A</v>
      </c>
      <c r="G13" s="38">
        <v>1247.53</v>
      </c>
      <c r="H13" s="46" t="str">
        <f t="shared" ref="H13:H44" si="3">IF($B13="N/A","N/A",IF(G13&gt;10,"No",IF(G13&lt;-10,"No","Yes")))</f>
        <v>N/A</v>
      </c>
      <c r="I13" s="12">
        <v>14.93</v>
      </c>
      <c r="J13" s="12">
        <v>-17.2</v>
      </c>
      <c r="K13" s="47" t="s">
        <v>739</v>
      </c>
      <c r="L13" s="9" t="str">
        <f t="shared" si="0"/>
        <v>Yes</v>
      </c>
    </row>
    <row r="14" spans="1:12" x14ac:dyDescent="0.2">
      <c r="A14" s="3" t="s">
        <v>100</v>
      </c>
      <c r="B14" s="37" t="s">
        <v>213</v>
      </c>
      <c r="C14" s="38">
        <v>380</v>
      </c>
      <c r="D14" s="46" t="str">
        <f t="shared" si="1"/>
        <v>N/A</v>
      </c>
      <c r="E14" s="38">
        <v>119</v>
      </c>
      <c r="F14" s="46" t="str">
        <f t="shared" si="2"/>
        <v>N/A</v>
      </c>
      <c r="G14" s="38">
        <v>118</v>
      </c>
      <c r="H14" s="46" t="str">
        <f t="shared" si="3"/>
        <v>N/A</v>
      </c>
      <c r="I14" s="12">
        <v>-68.7</v>
      </c>
      <c r="J14" s="12">
        <v>-0.84</v>
      </c>
      <c r="K14" s="47" t="s">
        <v>739</v>
      </c>
      <c r="L14" s="9" t="str">
        <f t="shared" si="0"/>
        <v>Yes</v>
      </c>
    </row>
    <row r="15" spans="1:12" x14ac:dyDescent="0.2">
      <c r="A15" s="3" t="s">
        <v>991</v>
      </c>
      <c r="B15" s="37" t="s">
        <v>213</v>
      </c>
      <c r="C15" s="38">
        <v>63</v>
      </c>
      <c r="D15" s="46" t="str">
        <f t="shared" si="1"/>
        <v>N/A</v>
      </c>
      <c r="E15" s="38">
        <v>11</v>
      </c>
      <c r="F15" s="46" t="str">
        <f t="shared" si="2"/>
        <v>N/A</v>
      </c>
      <c r="G15" s="38">
        <v>11</v>
      </c>
      <c r="H15" s="46" t="str">
        <f t="shared" si="3"/>
        <v>N/A</v>
      </c>
      <c r="I15" s="12">
        <v>-92.1</v>
      </c>
      <c r="J15" s="12">
        <v>-20</v>
      </c>
      <c r="K15" s="47" t="s">
        <v>739</v>
      </c>
      <c r="L15" s="9" t="str">
        <f t="shared" si="0"/>
        <v>Yes</v>
      </c>
    </row>
    <row r="16" spans="1:12" x14ac:dyDescent="0.2">
      <c r="A16" s="3" t="s">
        <v>992</v>
      </c>
      <c r="B16" s="37" t="s">
        <v>213</v>
      </c>
      <c r="C16" s="38">
        <v>108</v>
      </c>
      <c r="D16" s="46" t="str">
        <f t="shared" si="1"/>
        <v>N/A</v>
      </c>
      <c r="E16" s="38">
        <v>52</v>
      </c>
      <c r="F16" s="46" t="str">
        <f t="shared" si="2"/>
        <v>N/A</v>
      </c>
      <c r="G16" s="38">
        <v>40</v>
      </c>
      <c r="H16" s="46" t="str">
        <f t="shared" si="3"/>
        <v>N/A</v>
      </c>
      <c r="I16" s="12">
        <v>-51.9</v>
      </c>
      <c r="J16" s="12">
        <v>-23.1</v>
      </c>
      <c r="K16" s="47" t="s">
        <v>739</v>
      </c>
      <c r="L16" s="9" t="str">
        <f t="shared" si="0"/>
        <v>Yes</v>
      </c>
    </row>
    <row r="17" spans="1:12" x14ac:dyDescent="0.2">
      <c r="A17" s="3" t="s">
        <v>993</v>
      </c>
      <c r="B17" s="37" t="s">
        <v>213</v>
      </c>
      <c r="C17" s="38">
        <v>209</v>
      </c>
      <c r="D17" s="46" t="str">
        <f t="shared" si="1"/>
        <v>N/A</v>
      </c>
      <c r="E17" s="38">
        <v>62</v>
      </c>
      <c r="F17" s="46" t="str">
        <f t="shared" si="2"/>
        <v>N/A</v>
      </c>
      <c r="G17" s="38">
        <v>74</v>
      </c>
      <c r="H17" s="46" t="str">
        <f t="shared" si="3"/>
        <v>N/A</v>
      </c>
      <c r="I17" s="12">
        <v>-70.3</v>
      </c>
      <c r="J17" s="12">
        <v>19.350000000000001</v>
      </c>
      <c r="K17" s="47" t="s">
        <v>739</v>
      </c>
      <c r="L17" s="9" t="str">
        <f t="shared" si="0"/>
        <v>Yes</v>
      </c>
    </row>
    <row r="18" spans="1:12" x14ac:dyDescent="0.2">
      <c r="A18" s="3" t="s">
        <v>994</v>
      </c>
      <c r="B18" s="37" t="s">
        <v>213</v>
      </c>
      <c r="C18" s="38">
        <v>0</v>
      </c>
      <c r="D18" s="46" t="str">
        <f t="shared" si="1"/>
        <v>N/A</v>
      </c>
      <c r="E18" s="38">
        <v>0</v>
      </c>
      <c r="F18" s="46" t="str">
        <f t="shared" si="2"/>
        <v>N/A</v>
      </c>
      <c r="G18" s="38">
        <v>0</v>
      </c>
      <c r="H18" s="46" t="str">
        <f t="shared" si="3"/>
        <v>N/A</v>
      </c>
      <c r="I18" s="12" t="s">
        <v>1747</v>
      </c>
      <c r="J18" s="12" t="s">
        <v>1747</v>
      </c>
      <c r="K18" s="47" t="s">
        <v>739</v>
      </c>
      <c r="L18" s="9" t="str">
        <f t="shared" si="0"/>
        <v>N/A</v>
      </c>
    </row>
    <row r="19" spans="1:12" x14ac:dyDescent="0.2">
      <c r="A19" s="3" t="s">
        <v>995</v>
      </c>
      <c r="B19" s="37" t="s">
        <v>213</v>
      </c>
      <c r="C19" s="38">
        <v>0</v>
      </c>
      <c r="D19" s="46" t="str">
        <f t="shared" si="1"/>
        <v>N/A</v>
      </c>
      <c r="E19" s="38">
        <v>0</v>
      </c>
      <c r="F19" s="46" t="str">
        <f t="shared" si="2"/>
        <v>N/A</v>
      </c>
      <c r="G19" s="38">
        <v>0</v>
      </c>
      <c r="H19" s="46" t="str">
        <f t="shared" si="3"/>
        <v>N/A</v>
      </c>
      <c r="I19" s="12" t="s">
        <v>1747</v>
      </c>
      <c r="J19" s="12" t="s">
        <v>1747</v>
      </c>
      <c r="K19" s="47" t="s">
        <v>739</v>
      </c>
      <c r="L19" s="9" t="str">
        <f t="shared" si="0"/>
        <v>N/A</v>
      </c>
    </row>
    <row r="20" spans="1:12" x14ac:dyDescent="0.2">
      <c r="A20" s="3" t="s">
        <v>101</v>
      </c>
      <c r="B20" s="37" t="s">
        <v>213</v>
      </c>
      <c r="C20" s="38">
        <v>327</v>
      </c>
      <c r="D20" s="46" t="str">
        <f t="shared" si="1"/>
        <v>N/A</v>
      </c>
      <c r="E20" s="38">
        <v>166</v>
      </c>
      <c r="F20" s="46" t="str">
        <f t="shared" si="2"/>
        <v>N/A</v>
      </c>
      <c r="G20" s="38">
        <v>137</v>
      </c>
      <c r="H20" s="46" t="str">
        <f t="shared" si="3"/>
        <v>N/A</v>
      </c>
      <c r="I20" s="12">
        <v>-49.2</v>
      </c>
      <c r="J20" s="12">
        <v>-17.5</v>
      </c>
      <c r="K20" s="47" t="s">
        <v>739</v>
      </c>
      <c r="L20" s="9" t="str">
        <f t="shared" si="0"/>
        <v>Yes</v>
      </c>
    </row>
    <row r="21" spans="1:12" x14ac:dyDescent="0.2">
      <c r="A21" s="3" t="s">
        <v>996</v>
      </c>
      <c r="B21" s="37" t="s">
        <v>213</v>
      </c>
      <c r="C21" s="38">
        <v>109</v>
      </c>
      <c r="D21" s="46" t="str">
        <f t="shared" si="1"/>
        <v>N/A</v>
      </c>
      <c r="E21" s="38">
        <v>20</v>
      </c>
      <c r="F21" s="46" t="str">
        <f t="shared" si="2"/>
        <v>N/A</v>
      </c>
      <c r="G21" s="38">
        <v>20</v>
      </c>
      <c r="H21" s="46" t="str">
        <f t="shared" si="3"/>
        <v>N/A</v>
      </c>
      <c r="I21" s="12">
        <v>-81.7</v>
      </c>
      <c r="J21" s="12">
        <v>0</v>
      </c>
      <c r="K21" s="47" t="s">
        <v>739</v>
      </c>
      <c r="L21" s="9" t="str">
        <f t="shared" si="0"/>
        <v>Yes</v>
      </c>
    </row>
    <row r="22" spans="1:12" x14ac:dyDescent="0.2">
      <c r="A22" s="3" t="s">
        <v>997</v>
      </c>
      <c r="B22" s="37" t="s">
        <v>213</v>
      </c>
      <c r="C22" s="38">
        <v>57</v>
      </c>
      <c r="D22" s="46" t="str">
        <f t="shared" si="1"/>
        <v>N/A</v>
      </c>
      <c r="E22" s="38">
        <v>30</v>
      </c>
      <c r="F22" s="46" t="str">
        <f t="shared" si="2"/>
        <v>N/A</v>
      </c>
      <c r="G22" s="38">
        <v>34</v>
      </c>
      <c r="H22" s="46" t="str">
        <f t="shared" si="3"/>
        <v>N/A</v>
      </c>
      <c r="I22" s="12">
        <v>-47.4</v>
      </c>
      <c r="J22" s="12">
        <v>13.33</v>
      </c>
      <c r="K22" s="47" t="s">
        <v>739</v>
      </c>
      <c r="L22" s="9" t="str">
        <f t="shared" si="0"/>
        <v>Yes</v>
      </c>
    </row>
    <row r="23" spans="1:12" x14ac:dyDescent="0.2">
      <c r="A23" s="3" t="s">
        <v>998</v>
      </c>
      <c r="B23" s="37" t="s">
        <v>213</v>
      </c>
      <c r="C23" s="38">
        <v>137</v>
      </c>
      <c r="D23" s="46" t="str">
        <f t="shared" si="1"/>
        <v>N/A</v>
      </c>
      <c r="E23" s="38">
        <v>98</v>
      </c>
      <c r="F23" s="46" t="str">
        <f t="shared" si="2"/>
        <v>N/A</v>
      </c>
      <c r="G23" s="38">
        <v>70</v>
      </c>
      <c r="H23" s="46" t="str">
        <f t="shared" si="3"/>
        <v>N/A</v>
      </c>
      <c r="I23" s="12">
        <v>-28.5</v>
      </c>
      <c r="J23" s="12">
        <v>-28.6</v>
      </c>
      <c r="K23" s="47" t="s">
        <v>739</v>
      </c>
      <c r="L23" s="9" t="str">
        <f t="shared" si="0"/>
        <v>Yes</v>
      </c>
    </row>
    <row r="24" spans="1:12" x14ac:dyDescent="0.2">
      <c r="A24" s="3" t="s">
        <v>999</v>
      </c>
      <c r="B24" s="37" t="s">
        <v>213</v>
      </c>
      <c r="C24" s="38">
        <v>11</v>
      </c>
      <c r="D24" s="46" t="str">
        <f t="shared" si="1"/>
        <v>N/A</v>
      </c>
      <c r="E24" s="38">
        <v>0</v>
      </c>
      <c r="F24" s="46" t="str">
        <f t="shared" si="2"/>
        <v>N/A</v>
      </c>
      <c r="G24" s="38">
        <v>0</v>
      </c>
      <c r="H24" s="46" t="str">
        <f t="shared" si="3"/>
        <v>N/A</v>
      </c>
      <c r="I24" s="12">
        <v>-100</v>
      </c>
      <c r="J24" s="12" t="s">
        <v>1747</v>
      </c>
      <c r="K24" s="47" t="s">
        <v>739</v>
      </c>
      <c r="L24" s="9" t="str">
        <f t="shared" si="0"/>
        <v>N/A</v>
      </c>
    </row>
    <row r="25" spans="1:12" x14ac:dyDescent="0.2">
      <c r="A25" s="3" t="s">
        <v>1000</v>
      </c>
      <c r="B25" s="37" t="s">
        <v>213</v>
      </c>
      <c r="C25" s="38">
        <v>23</v>
      </c>
      <c r="D25" s="46" t="str">
        <f t="shared" si="1"/>
        <v>N/A</v>
      </c>
      <c r="E25" s="38">
        <v>18</v>
      </c>
      <c r="F25" s="46" t="str">
        <f t="shared" si="2"/>
        <v>N/A</v>
      </c>
      <c r="G25" s="38">
        <v>13</v>
      </c>
      <c r="H25" s="46" t="str">
        <f t="shared" si="3"/>
        <v>N/A</v>
      </c>
      <c r="I25" s="12">
        <v>-21.7</v>
      </c>
      <c r="J25" s="12">
        <v>-27.8</v>
      </c>
      <c r="K25" s="47" t="s">
        <v>739</v>
      </c>
      <c r="L25" s="9" t="str">
        <f t="shared" si="0"/>
        <v>Yes</v>
      </c>
    </row>
    <row r="26" spans="1:12" x14ac:dyDescent="0.2">
      <c r="A26" s="3" t="s">
        <v>104</v>
      </c>
      <c r="B26" s="37" t="s">
        <v>213</v>
      </c>
      <c r="C26" s="38">
        <v>1967</v>
      </c>
      <c r="D26" s="46" t="str">
        <f t="shared" si="1"/>
        <v>N/A</v>
      </c>
      <c r="E26" s="38">
        <v>2346</v>
      </c>
      <c r="F26" s="46" t="str">
        <f t="shared" si="2"/>
        <v>N/A</v>
      </c>
      <c r="G26" s="38">
        <v>2101</v>
      </c>
      <c r="H26" s="46" t="str">
        <f t="shared" si="3"/>
        <v>N/A</v>
      </c>
      <c r="I26" s="12">
        <v>19.27</v>
      </c>
      <c r="J26" s="12">
        <v>-10.4</v>
      </c>
      <c r="K26" s="47" t="s">
        <v>739</v>
      </c>
      <c r="L26" s="9" t="str">
        <f t="shared" si="0"/>
        <v>Yes</v>
      </c>
    </row>
    <row r="27" spans="1:12" x14ac:dyDescent="0.2">
      <c r="A27" s="3" t="s">
        <v>1001</v>
      </c>
      <c r="B27" s="37" t="s">
        <v>213</v>
      </c>
      <c r="C27" s="38">
        <v>815</v>
      </c>
      <c r="D27" s="46" t="str">
        <f t="shared" si="1"/>
        <v>N/A</v>
      </c>
      <c r="E27" s="38">
        <v>932</v>
      </c>
      <c r="F27" s="46" t="str">
        <f t="shared" si="2"/>
        <v>N/A</v>
      </c>
      <c r="G27" s="38">
        <v>660</v>
      </c>
      <c r="H27" s="46" t="str">
        <f t="shared" si="3"/>
        <v>N/A</v>
      </c>
      <c r="I27" s="12">
        <v>14.36</v>
      </c>
      <c r="J27" s="12">
        <v>-29.2</v>
      </c>
      <c r="K27" s="47" t="s">
        <v>739</v>
      </c>
      <c r="L27" s="9" t="str">
        <f t="shared" si="0"/>
        <v>Yes</v>
      </c>
    </row>
    <row r="28" spans="1:12" x14ac:dyDescent="0.2">
      <c r="A28" s="3" t="s">
        <v>1002</v>
      </c>
      <c r="B28" s="37" t="s">
        <v>213</v>
      </c>
      <c r="C28" s="38">
        <v>0</v>
      </c>
      <c r="D28" s="46" t="str">
        <f t="shared" si="1"/>
        <v>N/A</v>
      </c>
      <c r="E28" s="38">
        <v>0</v>
      </c>
      <c r="F28" s="46" t="str">
        <f t="shared" si="2"/>
        <v>N/A</v>
      </c>
      <c r="G28" s="38">
        <v>0</v>
      </c>
      <c r="H28" s="46" t="str">
        <f t="shared" si="3"/>
        <v>N/A</v>
      </c>
      <c r="I28" s="12" t="s">
        <v>1747</v>
      </c>
      <c r="J28" s="12" t="s">
        <v>1747</v>
      </c>
      <c r="K28" s="47" t="s">
        <v>739</v>
      </c>
      <c r="L28" s="9" t="str">
        <f t="shared" si="0"/>
        <v>N/A</v>
      </c>
    </row>
    <row r="29" spans="1:12" x14ac:dyDescent="0.2">
      <c r="A29" s="3" t="s">
        <v>1003</v>
      </c>
      <c r="B29" s="37" t="s">
        <v>213</v>
      </c>
      <c r="C29" s="38">
        <v>0</v>
      </c>
      <c r="D29" s="46" t="str">
        <f t="shared" si="1"/>
        <v>N/A</v>
      </c>
      <c r="E29" s="38">
        <v>0</v>
      </c>
      <c r="F29" s="46" t="str">
        <f t="shared" si="2"/>
        <v>N/A</v>
      </c>
      <c r="G29" s="121">
        <v>0</v>
      </c>
      <c r="H29" s="46" t="str">
        <f t="shared" si="3"/>
        <v>N/A</v>
      </c>
      <c r="I29" s="12" t="s">
        <v>1747</v>
      </c>
      <c r="J29" s="12" t="s">
        <v>1747</v>
      </c>
      <c r="K29" s="47" t="s">
        <v>739</v>
      </c>
      <c r="L29" s="9" t="str">
        <f t="shared" si="0"/>
        <v>N/A</v>
      </c>
    </row>
    <row r="30" spans="1:12" x14ac:dyDescent="0.2">
      <c r="A30" s="3" t="s">
        <v>1004</v>
      </c>
      <c r="B30" s="37" t="s">
        <v>213</v>
      </c>
      <c r="C30" s="38">
        <v>851</v>
      </c>
      <c r="D30" s="46" t="str">
        <f t="shared" si="1"/>
        <v>N/A</v>
      </c>
      <c r="E30" s="38">
        <v>1235</v>
      </c>
      <c r="F30" s="46" t="str">
        <f t="shared" si="2"/>
        <v>N/A</v>
      </c>
      <c r="G30" s="38">
        <v>1244</v>
      </c>
      <c r="H30" s="46" t="str">
        <f t="shared" si="3"/>
        <v>N/A</v>
      </c>
      <c r="I30" s="12">
        <v>45.12</v>
      </c>
      <c r="J30" s="12">
        <v>0.72870000000000001</v>
      </c>
      <c r="K30" s="47" t="s">
        <v>739</v>
      </c>
      <c r="L30" s="9" t="str">
        <f t="shared" si="0"/>
        <v>Yes</v>
      </c>
    </row>
    <row r="31" spans="1:12" x14ac:dyDescent="0.2">
      <c r="A31" s="3" t="s">
        <v>1005</v>
      </c>
      <c r="B31" s="37" t="s">
        <v>213</v>
      </c>
      <c r="C31" s="38">
        <v>11</v>
      </c>
      <c r="D31" s="46" t="str">
        <f t="shared" si="1"/>
        <v>N/A</v>
      </c>
      <c r="E31" s="38">
        <v>20</v>
      </c>
      <c r="F31" s="46" t="str">
        <f t="shared" si="2"/>
        <v>N/A</v>
      </c>
      <c r="G31" s="38">
        <v>23</v>
      </c>
      <c r="H31" s="46" t="str">
        <f t="shared" si="3"/>
        <v>N/A</v>
      </c>
      <c r="I31" s="12">
        <v>100</v>
      </c>
      <c r="J31" s="12">
        <v>15</v>
      </c>
      <c r="K31" s="47" t="s">
        <v>739</v>
      </c>
      <c r="L31" s="9" t="str">
        <f t="shared" si="0"/>
        <v>Yes</v>
      </c>
    </row>
    <row r="32" spans="1:12" x14ac:dyDescent="0.2">
      <c r="A32" s="3" t="s">
        <v>1006</v>
      </c>
      <c r="B32" s="37" t="s">
        <v>213</v>
      </c>
      <c r="C32" s="38">
        <v>195</v>
      </c>
      <c r="D32" s="46" t="str">
        <f t="shared" si="1"/>
        <v>N/A</v>
      </c>
      <c r="E32" s="38">
        <v>158</v>
      </c>
      <c r="F32" s="46" t="str">
        <f t="shared" si="2"/>
        <v>N/A</v>
      </c>
      <c r="G32" s="38">
        <v>172</v>
      </c>
      <c r="H32" s="46" t="str">
        <f t="shared" si="3"/>
        <v>N/A</v>
      </c>
      <c r="I32" s="12">
        <v>-19</v>
      </c>
      <c r="J32" s="12">
        <v>8.8610000000000007</v>
      </c>
      <c r="K32" s="47" t="s">
        <v>739</v>
      </c>
      <c r="L32" s="9" t="str">
        <f t="shared" si="0"/>
        <v>Yes</v>
      </c>
    </row>
    <row r="33" spans="1:12" x14ac:dyDescent="0.2">
      <c r="A33" s="3" t="s">
        <v>1007</v>
      </c>
      <c r="B33" s="37" t="s">
        <v>213</v>
      </c>
      <c r="C33" s="38">
        <v>96</v>
      </c>
      <c r="D33" s="46" t="str">
        <f t="shared" si="1"/>
        <v>N/A</v>
      </c>
      <c r="E33" s="38">
        <v>11</v>
      </c>
      <c r="F33" s="46" t="str">
        <f t="shared" si="2"/>
        <v>N/A</v>
      </c>
      <c r="G33" s="38">
        <v>11</v>
      </c>
      <c r="H33" s="46" t="str">
        <f t="shared" si="3"/>
        <v>N/A</v>
      </c>
      <c r="I33" s="12">
        <v>-99</v>
      </c>
      <c r="J33" s="12">
        <v>100</v>
      </c>
      <c r="K33" s="47" t="s">
        <v>739</v>
      </c>
      <c r="L33" s="9" t="str">
        <f t="shared" si="0"/>
        <v>No</v>
      </c>
    </row>
    <row r="34" spans="1:12" x14ac:dyDescent="0.2">
      <c r="A34" s="3" t="s">
        <v>105</v>
      </c>
      <c r="B34" s="37" t="s">
        <v>213</v>
      </c>
      <c r="C34" s="38">
        <v>4097</v>
      </c>
      <c r="D34" s="46" t="str">
        <f t="shared" si="1"/>
        <v>N/A</v>
      </c>
      <c r="E34" s="38">
        <v>4246</v>
      </c>
      <c r="F34" s="46" t="str">
        <f t="shared" si="2"/>
        <v>N/A</v>
      </c>
      <c r="G34" s="38">
        <v>3852</v>
      </c>
      <c r="H34" s="46" t="str">
        <f t="shared" si="3"/>
        <v>N/A</v>
      </c>
      <c r="I34" s="12">
        <v>3.637</v>
      </c>
      <c r="J34" s="12">
        <v>-9.2799999999999994</v>
      </c>
      <c r="K34" s="47" t="s">
        <v>739</v>
      </c>
      <c r="L34" s="9" t="str">
        <f t="shared" si="0"/>
        <v>Yes</v>
      </c>
    </row>
    <row r="35" spans="1:12" x14ac:dyDescent="0.2">
      <c r="A35" s="3" t="s">
        <v>1008</v>
      </c>
      <c r="B35" s="37" t="s">
        <v>213</v>
      </c>
      <c r="C35" s="38">
        <v>754</v>
      </c>
      <c r="D35" s="46" t="str">
        <f t="shared" si="1"/>
        <v>N/A</v>
      </c>
      <c r="E35" s="38">
        <v>733</v>
      </c>
      <c r="F35" s="46" t="str">
        <f t="shared" si="2"/>
        <v>N/A</v>
      </c>
      <c r="G35" s="38">
        <v>611</v>
      </c>
      <c r="H35" s="46" t="str">
        <f t="shared" si="3"/>
        <v>N/A</v>
      </c>
      <c r="I35" s="12">
        <v>-2.79</v>
      </c>
      <c r="J35" s="12">
        <v>-16.600000000000001</v>
      </c>
      <c r="K35" s="47" t="s">
        <v>739</v>
      </c>
      <c r="L35" s="9" t="str">
        <f t="shared" si="0"/>
        <v>Yes</v>
      </c>
    </row>
    <row r="36" spans="1:12" x14ac:dyDescent="0.2">
      <c r="A36" s="3" t="s">
        <v>1009</v>
      </c>
      <c r="B36" s="37" t="s">
        <v>213</v>
      </c>
      <c r="C36" s="38">
        <v>0</v>
      </c>
      <c r="D36" s="46" t="str">
        <f t="shared" si="1"/>
        <v>N/A</v>
      </c>
      <c r="E36" s="38">
        <v>0</v>
      </c>
      <c r="F36" s="46" t="str">
        <f t="shared" si="2"/>
        <v>N/A</v>
      </c>
      <c r="G36" s="38">
        <v>0</v>
      </c>
      <c r="H36" s="46" t="str">
        <f t="shared" si="3"/>
        <v>N/A</v>
      </c>
      <c r="I36" s="12" t="s">
        <v>1747</v>
      </c>
      <c r="J36" s="12" t="s">
        <v>1747</v>
      </c>
      <c r="K36" s="47" t="s">
        <v>739</v>
      </c>
      <c r="L36" s="9" t="str">
        <f t="shared" si="0"/>
        <v>N/A</v>
      </c>
    </row>
    <row r="37" spans="1:12" x14ac:dyDescent="0.2">
      <c r="A37" s="3" t="s">
        <v>1010</v>
      </c>
      <c r="B37" s="37" t="s">
        <v>213</v>
      </c>
      <c r="C37" s="38">
        <v>11</v>
      </c>
      <c r="D37" s="46" t="str">
        <f t="shared" si="1"/>
        <v>N/A</v>
      </c>
      <c r="E37" s="38">
        <v>11</v>
      </c>
      <c r="F37" s="46" t="str">
        <f t="shared" si="2"/>
        <v>N/A</v>
      </c>
      <c r="G37" s="38">
        <v>11</v>
      </c>
      <c r="H37" s="46" t="str">
        <f t="shared" si="3"/>
        <v>N/A</v>
      </c>
      <c r="I37" s="12">
        <v>100</v>
      </c>
      <c r="J37" s="12">
        <v>-75</v>
      </c>
      <c r="K37" s="47" t="s">
        <v>739</v>
      </c>
      <c r="L37" s="9" t="str">
        <f t="shared" si="0"/>
        <v>No</v>
      </c>
    </row>
    <row r="38" spans="1:12" x14ac:dyDescent="0.2">
      <c r="A38" s="3" t="s">
        <v>1011</v>
      </c>
      <c r="B38" s="37" t="s">
        <v>213</v>
      </c>
      <c r="C38" s="38">
        <v>0</v>
      </c>
      <c r="D38" s="46" t="str">
        <f t="shared" si="1"/>
        <v>N/A</v>
      </c>
      <c r="E38" s="38">
        <v>0</v>
      </c>
      <c r="F38" s="46" t="str">
        <f t="shared" si="2"/>
        <v>N/A</v>
      </c>
      <c r="G38" s="38">
        <v>0</v>
      </c>
      <c r="H38" s="46" t="str">
        <f t="shared" si="3"/>
        <v>N/A</v>
      </c>
      <c r="I38" s="12" t="s">
        <v>1747</v>
      </c>
      <c r="J38" s="12" t="s">
        <v>1747</v>
      </c>
      <c r="K38" s="47" t="s">
        <v>739</v>
      </c>
      <c r="L38" s="9" t="str">
        <f t="shared" si="0"/>
        <v>N/A</v>
      </c>
    </row>
    <row r="39" spans="1:12" x14ac:dyDescent="0.2">
      <c r="A39" s="3" t="s">
        <v>1012</v>
      </c>
      <c r="B39" s="37" t="s">
        <v>213</v>
      </c>
      <c r="C39" s="38">
        <v>30</v>
      </c>
      <c r="D39" s="46" t="str">
        <f t="shared" si="1"/>
        <v>N/A</v>
      </c>
      <c r="E39" s="38">
        <v>39</v>
      </c>
      <c r="F39" s="46" t="str">
        <f t="shared" si="2"/>
        <v>N/A</v>
      </c>
      <c r="G39" s="38">
        <v>56</v>
      </c>
      <c r="H39" s="46" t="str">
        <f t="shared" si="3"/>
        <v>N/A</v>
      </c>
      <c r="I39" s="12">
        <v>30</v>
      </c>
      <c r="J39" s="12">
        <v>43.59</v>
      </c>
      <c r="K39" s="47" t="s">
        <v>739</v>
      </c>
      <c r="L39" s="9" t="str">
        <f t="shared" si="0"/>
        <v>No</v>
      </c>
    </row>
    <row r="40" spans="1:12" x14ac:dyDescent="0.2">
      <c r="A40" s="3" t="s">
        <v>1013</v>
      </c>
      <c r="B40" s="37" t="s">
        <v>213</v>
      </c>
      <c r="C40" s="38">
        <v>3311</v>
      </c>
      <c r="D40" s="46" t="str">
        <f t="shared" si="1"/>
        <v>N/A</v>
      </c>
      <c r="E40" s="38">
        <v>3470</v>
      </c>
      <c r="F40" s="46" t="str">
        <f t="shared" si="2"/>
        <v>N/A</v>
      </c>
      <c r="G40" s="38">
        <v>3184</v>
      </c>
      <c r="H40" s="46" t="str">
        <f t="shared" si="3"/>
        <v>N/A</v>
      </c>
      <c r="I40" s="12">
        <v>4.8019999999999996</v>
      </c>
      <c r="J40" s="12">
        <v>-8.24</v>
      </c>
      <c r="K40" s="47" t="s">
        <v>739</v>
      </c>
      <c r="L40" s="9" t="str">
        <f t="shared" si="0"/>
        <v>Yes</v>
      </c>
    </row>
    <row r="41" spans="1:12" x14ac:dyDescent="0.2">
      <c r="A41" s="48" t="s">
        <v>84</v>
      </c>
      <c r="B41" s="37" t="s">
        <v>213</v>
      </c>
      <c r="C41" s="49">
        <v>5854405</v>
      </c>
      <c r="D41" s="46" t="str">
        <f t="shared" si="1"/>
        <v>N/A</v>
      </c>
      <c r="E41" s="49">
        <v>4534095</v>
      </c>
      <c r="F41" s="46" t="str">
        <f t="shared" si="2"/>
        <v>N/A</v>
      </c>
      <c r="G41" s="49">
        <v>5402100</v>
      </c>
      <c r="H41" s="46" t="str">
        <f t="shared" si="3"/>
        <v>N/A</v>
      </c>
      <c r="I41" s="12">
        <v>-22.6</v>
      </c>
      <c r="J41" s="12">
        <v>19.14</v>
      </c>
      <c r="K41" s="47" t="s">
        <v>739</v>
      </c>
      <c r="L41" s="9" t="str">
        <f t="shared" si="0"/>
        <v>Yes</v>
      </c>
    </row>
    <row r="42" spans="1:12" x14ac:dyDescent="0.2">
      <c r="A42" s="48" t="s">
        <v>1501</v>
      </c>
      <c r="B42" s="37" t="s">
        <v>213</v>
      </c>
      <c r="C42" s="49">
        <v>864.62930143000006</v>
      </c>
      <c r="D42" s="46" t="str">
        <f t="shared" si="1"/>
        <v>N/A</v>
      </c>
      <c r="E42" s="49">
        <v>659.31292714999995</v>
      </c>
      <c r="F42" s="46" t="str">
        <f t="shared" si="2"/>
        <v>N/A</v>
      </c>
      <c r="G42" s="49">
        <v>870.18363402</v>
      </c>
      <c r="H42" s="46" t="str">
        <f t="shared" si="3"/>
        <v>N/A</v>
      </c>
      <c r="I42" s="12">
        <v>-23.7</v>
      </c>
      <c r="J42" s="12">
        <v>31.98</v>
      </c>
      <c r="K42" s="47" t="s">
        <v>739</v>
      </c>
      <c r="L42" s="9" t="str">
        <f t="shared" si="0"/>
        <v>No</v>
      </c>
    </row>
    <row r="43" spans="1:12" x14ac:dyDescent="0.2">
      <c r="A43" s="48" t="s">
        <v>1502</v>
      </c>
      <c r="B43" s="37" t="s">
        <v>213</v>
      </c>
      <c r="C43" s="49">
        <v>2879.6876536999998</v>
      </c>
      <c r="D43" s="46" t="str">
        <f t="shared" si="1"/>
        <v>N/A</v>
      </c>
      <c r="E43" s="49">
        <v>2247.9400098999999</v>
      </c>
      <c r="F43" s="46" t="str">
        <f t="shared" si="2"/>
        <v>N/A</v>
      </c>
      <c r="G43" s="49">
        <v>2844.7077408999999</v>
      </c>
      <c r="H43" s="46" t="str">
        <f t="shared" si="3"/>
        <v>N/A</v>
      </c>
      <c r="I43" s="12">
        <v>-21.9</v>
      </c>
      <c r="J43" s="12">
        <v>26.55</v>
      </c>
      <c r="K43" s="47" t="s">
        <v>739</v>
      </c>
      <c r="L43" s="9" t="str">
        <f t="shared" si="0"/>
        <v>Yes</v>
      </c>
    </row>
    <row r="44" spans="1:12" x14ac:dyDescent="0.2">
      <c r="A44" s="4" t="s">
        <v>107</v>
      </c>
      <c r="B44" s="37" t="s">
        <v>213</v>
      </c>
      <c r="C44" s="49">
        <v>166094</v>
      </c>
      <c r="D44" s="46" t="str">
        <f t="shared" si="1"/>
        <v>N/A</v>
      </c>
      <c r="E44" s="49">
        <v>104415</v>
      </c>
      <c r="F44" s="46" t="str">
        <f t="shared" si="2"/>
        <v>N/A</v>
      </c>
      <c r="G44" s="49">
        <v>117204</v>
      </c>
      <c r="H44" s="46" t="str">
        <f t="shared" si="3"/>
        <v>N/A</v>
      </c>
      <c r="I44" s="12">
        <v>-37.1</v>
      </c>
      <c r="J44" s="12">
        <v>12.25</v>
      </c>
      <c r="K44" s="47" t="s">
        <v>739</v>
      </c>
      <c r="L44" s="9" t="str">
        <f t="shared" si="0"/>
        <v>Yes</v>
      </c>
    </row>
    <row r="45" spans="1:12" x14ac:dyDescent="0.2">
      <c r="A45" s="48" t="s">
        <v>158</v>
      </c>
      <c r="B45" s="50" t="s">
        <v>217</v>
      </c>
      <c r="C45" s="1">
        <v>362</v>
      </c>
      <c r="D45" s="46" t="str">
        <f>IF($B45="N/A","N/A",IF(C45&gt;0,"No",IF(C45&lt;0,"No","Yes")))</f>
        <v>No</v>
      </c>
      <c r="E45" s="1">
        <v>270</v>
      </c>
      <c r="F45" s="46" t="str">
        <f>IF($B45="N/A","N/A",IF(E45&gt;0,"No",IF(E45&lt;0,"No","Yes")))</f>
        <v>No</v>
      </c>
      <c r="G45" s="1">
        <v>383</v>
      </c>
      <c r="H45" s="46" t="str">
        <f>IF($B45="N/A","N/A",IF(G45&gt;0,"No",IF(G45&lt;0,"No","Yes")))</f>
        <v>No</v>
      </c>
      <c r="I45" s="12">
        <v>-25.4</v>
      </c>
      <c r="J45" s="12">
        <v>41.85</v>
      </c>
      <c r="K45" s="47" t="s">
        <v>739</v>
      </c>
      <c r="L45" s="9" t="str">
        <f t="shared" si="0"/>
        <v>No</v>
      </c>
    </row>
    <row r="46" spans="1:12" x14ac:dyDescent="0.2">
      <c r="A46" s="48" t="s">
        <v>156</v>
      </c>
      <c r="B46" s="37" t="s">
        <v>213</v>
      </c>
      <c r="C46" s="49">
        <v>165797</v>
      </c>
      <c r="D46" s="46" t="str">
        <f t="shared" ref="D46:D47" si="4">IF($B46="N/A","N/A",IF(C46&gt;10,"No",IF(C46&lt;-10,"No","Yes")))</f>
        <v>N/A</v>
      </c>
      <c r="E46" s="49">
        <v>103948</v>
      </c>
      <c r="F46" s="46" t="str">
        <f t="shared" ref="F46:F47" si="5">IF($B46="N/A","N/A",IF(E46&gt;10,"No",IF(E46&lt;-10,"No","Yes")))</f>
        <v>N/A</v>
      </c>
      <c r="G46" s="49">
        <v>117204</v>
      </c>
      <c r="H46" s="46" t="str">
        <f t="shared" ref="H46:H47" si="6">IF($B46="N/A","N/A",IF(G46&gt;10,"No",IF(G46&lt;-10,"No","Yes")))</f>
        <v>N/A</v>
      </c>
      <c r="I46" s="12">
        <v>-37.299999999999997</v>
      </c>
      <c r="J46" s="12">
        <v>12.75</v>
      </c>
      <c r="K46" s="47" t="s">
        <v>739</v>
      </c>
      <c r="L46" s="9" t="str">
        <f t="shared" si="0"/>
        <v>Yes</v>
      </c>
    </row>
    <row r="47" spans="1:12" x14ac:dyDescent="0.2">
      <c r="A47" s="48" t="s">
        <v>1304</v>
      </c>
      <c r="B47" s="37" t="s">
        <v>213</v>
      </c>
      <c r="C47" s="49">
        <v>458.00276243000002</v>
      </c>
      <c r="D47" s="46" t="str">
        <f t="shared" si="4"/>
        <v>N/A</v>
      </c>
      <c r="E47" s="49">
        <v>384.99259259000002</v>
      </c>
      <c r="F47" s="46" t="str">
        <f t="shared" si="5"/>
        <v>N/A</v>
      </c>
      <c r="G47" s="49">
        <v>306.01566580000002</v>
      </c>
      <c r="H47" s="46" t="str">
        <f t="shared" si="6"/>
        <v>N/A</v>
      </c>
      <c r="I47" s="12">
        <v>-15.9</v>
      </c>
      <c r="J47" s="12">
        <v>-20.5</v>
      </c>
      <c r="K47" s="47" t="s">
        <v>739</v>
      </c>
      <c r="L47" s="9" t="str">
        <f>IF(J47="Div by 0", "N/A", IF(OR(J47="N/A",K47="N/A"),"N/A", IF(J47&gt;VALUE(MID(K47,1,2)), "No", IF(J47&lt;-1*VALUE(MID(K47,1,2)), "No", "Yes"))))</f>
        <v>Yes</v>
      </c>
    </row>
    <row r="48" spans="1:12" x14ac:dyDescent="0.2">
      <c r="A48" s="48" t="s">
        <v>1503</v>
      </c>
      <c r="B48" s="37" t="s">
        <v>213</v>
      </c>
      <c r="C48" s="49">
        <v>1083.5999999999999</v>
      </c>
      <c r="D48" s="46" t="str">
        <f t="shared" ref="D48:D74" si="7">IF($B48="N/A","N/A",IF(C48&gt;10,"No",IF(C48&lt;-10,"No","Yes")))</f>
        <v>N/A</v>
      </c>
      <c r="E48" s="49">
        <v>808.23529412000005</v>
      </c>
      <c r="F48" s="46" t="str">
        <f t="shared" ref="F48:F74" si="8">IF($B48="N/A","N/A",IF(E48&gt;10,"No",IF(E48&lt;-10,"No","Yes")))</f>
        <v>N/A</v>
      </c>
      <c r="G48" s="49">
        <v>2051.7457626999999</v>
      </c>
      <c r="H48" s="46" t="str">
        <f t="shared" ref="H48:H74" si="9">IF($B48="N/A","N/A",IF(G48&gt;10,"No",IF(G48&lt;-10,"No","Yes")))</f>
        <v>N/A</v>
      </c>
      <c r="I48" s="12">
        <v>-25.4</v>
      </c>
      <c r="J48" s="12">
        <v>153.9</v>
      </c>
      <c r="K48" s="47" t="s">
        <v>739</v>
      </c>
      <c r="L48" s="9" t="str">
        <f t="shared" ref="L48:L74" si="10">IF(J48="Div by 0", "N/A", IF(K48="N/A","N/A", IF(J48&gt;VALUE(MID(K48,1,2)), "No", IF(J48&lt;-1*VALUE(MID(K48,1,2)), "No", "Yes"))))</f>
        <v>No</v>
      </c>
    </row>
    <row r="49" spans="1:12" x14ac:dyDescent="0.2">
      <c r="A49" s="48" t="s">
        <v>1504</v>
      </c>
      <c r="B49" s="37" t="s">
        <v>213</v>
      </c>
      <c r="C49" s="49">
        <v>981.85714285999995</v>
      </c>
      <c r="D49" s="46" t="str">
        <f t="shared" si="7"/>
        <v>N/A</v>
      </c>
      <c r="E49" s="49">
        <v>0</v>
      </c>
      <c r="F49" s="46" t="str">
        <f t="shared" si="8"/>
        <v>N/A</v>
      </c>
      <c r="G49" s="49">
        <v>132.25</v>
      </c>
      <c r="H49" s="46" t="str">
        <f t="shared" si="9"/>
        <v>N/A</v>
      </c>
      <c r="I49" s="12">
        <v>-100</v>
      </c>
      <c r="J49" s="12" t="s">
        <v>1747</v>
      </c>
      <c r="K49" s="47" t="s">
        <v>739</v>
      </c>
      <c r="L49" s="9" t="str">
        <f t="shared" si="10"/>
        <v>N/A</v>
      </c>
    </row>
    <row r="50" spans="1:12" x14ac:dyDescent="0.2">
      <c r="A50" s="48" t="s">
        <v>1505</v>
      </c>
      <c r="B50" s="37" t="s">
        <v>213</v>
      </c>
      <c r="C50" s="49">
        <v>1515.2222222</v>
      </c>
      <c r="D50" s="46" t="str">
        <f t="shared" si="7"/>
        <v>N/A</v>
      </c>
      <c r="E50" s="49">
        <v>1216.9615385</v>
      </c>
      <c r="F50" s="46" t="str">
        <f t="shared" si="8"/>
        <v>N/A</v>
      </c>
      <c r="G50" s="49">
        <v>3267.9749999999999</v>
      </c>
      <c r="H50" s="46" t="str">
        <f t="shared" si="9"/>
        <v>N/A</v>
      </c>
      <c r="I50" s="12">
        <v>-19.7</v>
      </c>
      <c r="J50" s="12">
        <v>168.5</v>
      </c>
      <c r="K50" s="47" t="s">
        <v>739</v>
      </c>
      <c r="L50" s="9" t="str">
        <f t="shared" si="10"/>
        <v>No</v>
      </c>
    </row>
    <row r="51" spans="1:12" x14ac:dyDescent="0.2">
      <c r="A51" s="48" t="s">
        <v>1506</v>
      </c>
      <c r="B51" s="37" t="s">
        <v>213</v>
      </c>
      <c r="C51" s="49">
        <v>891.22966507000001</v>
      </c>
      <c r="D51" s="46" t="str">
        <f t="shared" si="7"/>
        <v>N/A</v>
      </c>
      <c r="E51" s="49">
        <v>530.61290323000003</v>
      </c>
      <c r="F51" s="46" t="str">
        <f t="shared" si="8"/>
        <v>N/A</v>
      </c>
      <c r="G51" s="49">
        <v>1498.0810810999999</v>
      </c>
      <c r="H51" s="46" t="str">
        <f t="shared" si="9"/>
        <v>N/A</v>
      </c>
      <c r="I51" s="12">
        <v>-40.5</v>
      </c>
      <c r="J51" s="12">
        <v>182.3</v>
      </c>
      <c r="K51" s="47" t="s">
        <v>739</v>
      </c>
      <c r="L51" s="9" t="str">
        <f t="shared" si="10"/>
        <v>No</v>
      </c>
    </row>
    <row r="52" spans="1:12" x14ac:dyDescent="0.2">
      <c r="A52" s="48" t="s">
        <v>1507</v>
      </c>
      <c r="B52" s="37" t="s">
        <v>213</v>
      </c>
      <c r="C52" s="49" t="s">
        <v>1747</v>
      </c>
      <c r="D52" s="46" t="str">
        <f t="shared" si="7"/>
        <v>N/A</v>
      </c>
      <c r="E52" s="49" t="s">
        <v>1747</v>
      </c>
      <c r="F52" s="46" t="str">
        <f t="shared" si="8"/>
        <v>N/A</v>
      </c>
      <c r="G52" s="49" t="s">
        <v>1747</v>
      </c>
      <c r="H52" s="46" t="str">
        <f t="shared" si="9"/>
        <v>N/A</v>
      </c>
      <c r="I52" s="12" t="s">
        <v>1747</v>
      </c>
      <c r="J52" s="12" t="s">
        <v>1747</v>
      </c>
      <c r="K52" s="47" t="s">
        <v>739</v>
      </c>
      <c r="L52" s="9" t="str">
        <f t="shared" si="10"/>
        <v>N/A</v>
      </c>
    </row>
    <row r="53" spans="1:12" x14ac:dyDescent="0.2">
      <c r="A53" s="48" t="s">
        <v>1508</v>
      </c>
      <c r="B53" s="37" t="s">
        <v>213</v>
      </c>
      <c r="C53" s="49" t="s">
        <v>1747</v>
      </c>
      <c r="D53" s="46" t="str">
        <f t="shared" si="7"/>
        <v>N/A</v>
      </c>
      <c r="E53" s="49" t="s">
        <v>1747</v>
      </c>
      <c r="F53" s="46" t="str">
        <f t="shared" si="8"/>
        <v>N/A</v>
      </c>
      <c r="G53" s="49" t="s">
        <v>1747</v>
      </c>
      <c r="H53" s="46" t="str">
        <f t="shared" si="9"/>
        <v>N/A</v>
      </c>
      <c r="I53" s="12" t="s">
        <v>1747</v>
      </c>
      <c r="J53" s="12" t="s">
        <v>1747</v>
      </c>
      <c r="K53" s="47" t="s">
        <v>739</v>
      </c>
      <c r="L53" s="9" t="str">
        <f t="shared" si="10"/>
        <v>N/A</v>
      </c>
    </row>
    <row r="54" spans="1:12" x14ac:dyDescent="0.2">
      <c r="A54" s="48" t="s">
        <v>1509</v>
      </c>
      <c r="B54" s="37" t="s">
        <v>213</v>
      </c>
      <c r="C54" s="49">
        <v>2532.5565749000002</v>
      </c>
      <c r="D54" s="46" t="str">
        <f t="shared" si="7"/>
        <v>N/A</v>
      </c>
      <c r="E54" s="49">
        <v>1766.3795181</v>
      </c>
      <c r="F54" s="46" t="str">
        <f t="shared" si="8"/>
        <v>N/A</v>
      </c>
      <c r="G54" s="49">
        <v>3687.8832117000002</v>
      </c>
      <c r="H54" s="46" t="str">
        <f t="shared" si="9"/>
        <v>N/A</v>
      </c>
      <c r="I54" s="12">
        <v>-30.3</v>
      </c>
      <c r="J54" s="12">
        <v>108.8</v>
      </c>
      <c r="K54" s="47" t="s">
        <v>739</v>
      </c>
      <c r="L54" s="9" t="str">
        <f t="shared" si="10"/>
        <v>No</v>
      </c>
    </row>
    <row r="55" spans="1:12" x14ac:dyDescent="0.2">
      <c r="A55" s="48" t="s">
        <v>1510</v>
      </c>
      <c r="B55" s="37" t="s">
        <v>213</v>
      </c>
      <c r="C55" s="49">
        <v>3945.0366972000002</v>
      </c>
      <c r="D55" s="46" t="str">
        <f t="shared" si="7"/>
        <v>N/A</v>
      </c>
      <c r="E55" s="49">
        <v>8469.6</v>
      </c>
      <c r="F55" s="46" t="str">
        <f t="shared" si="8"/>
        <v>N/A</v>
      </c>
      <c r="G55" s="49">
        <v>9053.5499999999993</v>
      </c>
      <c r="H55" s="46" t="str">
        <f t="shared" si="9"/>
        <v>N/A</v>
      </c>
      <c r="I55" s="12">
        <v>114.7</v>
      </c>
      <c r="J55" s="12">
        <v>6.8949999999999996</v>
      </c>
      <c r="K55" s="47" t="s">
        <v>739</v>
      </c>
      <c r="L55" s="9" t="str">
        <f t="shared" si="10"/>
        <v>Yes</v>
      </c>
    </row>
    <row r="56" spans="1:12" ht="25.5" x14ac:dyDescent="0.2">
      <c r="A56" s="48" t="s">
        <v>1511</v>
      </c>
      <c r="B56" s="37" t="s">
        <v>213</v>
      </c>
      <c r="C56" s="49">
        <v>3392.4210526000002</v>
      </c>
      <c r="D56" s="46" t="str">
        <f t="shared" si="7"/>
        <v>N/A</v>
      </c>
      <c r="E56" s="49">
        <v>1820.9666666999999</v>
      </c>
      <c r="F56" s="46" t="str">
        <f t="shared" si="8"/>
        <v>N/A</v>
      </c>
      <c r="G56" s="49">
        <v>3638.3529411999998</v>
      </c>
      <c r="H56" s="46" t="str">
        <f t="shared" si="9"/>
        <v>N/A</v>
      </c>
      <c r="I56" s="12">
        <v>-46.3</v>
      </c>
      <c r="J56" s="12">
        <v>99.8</v>
      </c>
      <c r="K56" s="47" t="s">
        <v>739</v>
      </c>
      <c r="L56" s="9" t="str">
        <f t="shared" si="10"/>
        <v>No</v>
      </c>
    </row>
    <row r="57" spans="1:12" x14ac:dyDescent="0.2">
      <c r="A57" s="48" t="s">
        <v>1512</v>
      </c>
      <c r="B57" s="37" t="s">
        <v>213</v>
      </c>
      <c r="C57" s="49">
        <v>1476.0583942000001</v>
      </c>
      <c r="D57" s="46" t="str">
        <f t="shared" si="7"/>
        <v>N/A</v>
      </c>
      <c r="E57" s="49">
        <v>665.5</v>
      </c>
      <c r="F57" s="46" t="str">
        <f t="shared" si="8"/>
        <v>N/A</v>
      </c>
      <c r="G57" s="49">
        <v>2819.8142856999998</v>
      </c>
      <c r="H57" s="46" t="str">
        <f t="shared" si="9"/>
        <v>N/A</v>
      </c>
      <c r="I57" s="12">
        <v>-54.9</v>
      </c>
      <c r="J57" s="12">
        <v>323.7</v>
      </c>
      <c r="K57" s="47" t="s">
        <v>739</v>
      </c>
      <c r="L57" s="9" t="str">
        <f t="shared" si="10"/>
        <v>No</v>
      </c>
    </row>
    <row r="58" spans="1:12" x14ac:dyDescent="0.2">
      <c r="A58" s="48" t="s">
        <v>1513</v>
      </c>
      <c r="B58" s="37" t="s">
        <v>213</v>
      </c>
      <c r="C58" s="49">
        <v>718</v>
      </c>
      <c r="D58" s="46" t="str">
        <f t="shared" si="7"/>
        <v>N/A</v>
      </c>
      <c r="E58" s="49" t="s">
        <v>1747</v>
      </c>
      <c r="F58" s="46" t="str">
        <f t="shared" si="8"/>
        <v>N/A</v>
      </c>
      <c r="G58" s="49" t="s">
        <v>1747</v>
      </c>
      <c r="H58" s="46" t="str">
        <f t="shared" si="9"/>
        <v>N/A</v>
      </c>
      <c r="I58" s="12" t="s">
        <v>1747</v>
      </c>
      <c r="J58" s="12" t="s">
        <v>1747</v>
      </c>
      <c r="K58" s="47" t="s">
        <v>739</v>
      </c>
      <c r="L58" s="9" t="str">
        <f t="shared" si="10"/>
        <v>N/A</v>
      </c>
    </row>
    <row r="59" spans="1:12" x14ac:dyDescent="0.2">
      <c r="A59" s="48" t="s">
        <v>1514</v>
      </c>
      <c r="B59" s="37" t="s">
        <v>213</v>
      </c>
      <c r="C59" s="49">
        <v>79.608695651999994</v>
      </c>
      <c r="D59" s="46" t="str">
        <f t="shared" si="7"/>
        <v>N/A</v>
      </c>
      <c r="E59" s="49">
        <v>221.05555555999999</v>
      </c>
      <c r="F59" s="46" t="str">
        <f t="shared" si="8"/>
        <v>N/A</v>
      </c>
      <c r="G59" s="49">
        <v>236.76923077000001</v>
      </c>
      <c r="H59" s="46" t="str">
        <f t="shared" si="9"/>
        <v>N/A</v>
      </c>
      <c r="I59" s="12">
        <v>177.7</v>
      </c>
      <c r="J59" s="12">
        <v>7.1079999999999997</v>
      </c>
      <c r="K59" s="47" t="s">
        <v>739</v>
      </c>
      <c r="L59" s="9" t="str">
        <f t="shared" si="10"/>
        <v>Yes</v>
      </c>
    </row>
    <row r="60" spans="1:12" x14ac:dyDescent="0.2">
      <c r="A60" s="48" t="s">
        <v>1515</v>
      </c>
      <c r="B60" s="37" t="s">
        <v>213</v>
      </c>
      <c r="C60" s="49">
        <v>731.50381290999997</v>
      </c>
      <c r="D60" s="46" t="str">
        <f t="shared" si="7"/>
        <v>N/A</v>
      </c>
      <c r="E60" s="49">
        <v>450.49701620000002</v>
      </c>
      <c r="F60" s="46" t="str">
        <f t="shared" si="8"/>
        <v>N/A</v>
      </c>
      <c r="G60" s="49">
        <v>496.86863398000003</v>
      </c>
      <c r="H60" s="46" t="str">
        <f t="shared" si="9"/>
        <v>N/A</v>
      </c>
      <c r="I60" s="12">
        <v>-38.4</v>
      </c>
      <c r="J60" s="12">
        <v>10.29</v>
      </c>
      <c r="K60" s="47" t="s">
        <v>739</v>
      </c>
      <c r="L60" s="9" t="str">
        <f t="shared" si="10"/>
        <v>Yes</v>
      </c>
    </row>
    <row r="61" spans="1:12" x14ac:dyDescent="0.2">
      <c r="A61" s="48" t="s">
        <v>1516</v>
      </c>
      <c r="B61" s="37" t="s">
        <v>213</v>
      </c>
      <c r="C61" s="49">
        <v>156.35705521</v>
      </c>
      <c r="D61" s="46" t="str">
        <f t="shared" si="7"/>
        <v>N/A</v>
      </c>
      <c r="E61" s="49">
        <v>190.70708155</v>
      </c>
      <c r="F61" s="46" t="str">
        <f t="shared" si="8"/>
        <v>N/A</v>
      </c>
      <c r="G61" s="49">
        <v>429.79393938999999</v>
      </c>
      <c r="H61" s="46" t="str">
        <f t="shared" si="9"/>
        <v>N/A</v>
      </c>
      <c r="I61" s="12">
        <v>21.97</v>
      </c>
      <c r="J61" s="12">
        <v>125.4</v>
      </c>
      <c r="K61" s="47" t="s">
        <v>739</v>
      </c>
      <c r="L61" s="9" t="str">
        <f t="shared" si="10"/>
        <v>No</v>
      </c>
    </row>
    <row r="62" spans="1:12" x14ac:dyDescent="0.2">
      <c r="A62" s="48" t="s">
        <v>1517</v>
      </c>
      <c r="B62" s="37" t="s">
        <v>213</v>
      </c>
      <c r="C62" s="49" t="s">
        <v>1747</v>
      </c>
      <c r="D62" s="46" t="str">
        <f t="shared" si="7"/>
        <v>N/A</v>
      </c>
      <c r="E62" s="49" t="s">
        <v>1747</v>
      </c>
      <c r="F62" s="46" t="str">
        <f t="shared" si="8"/>
        <v>N/A</v>
      </c>
      <c r="G62" s="49" t="s">
        <v>1747</v>
      </c>
      <c r="H62" s="46" t="str">
        <f t="shared" si="9"/>
        <v>N/A</v>
      </c>
      <c r="I62" s="12" t="s">
        <v>1747</v>
      </c>
      <c r="J62" s="12" t="s">
        <v>1747</v>
      </c>
      <c r="K62" s="47" t="s">
        <v>739</v>
      </c>
      <c r="L62" s="9" t="str">
        <f t="shared" si="10"/>
        <v>N/A</v>
      </c>
    </row>
    <row r="63" spans="1:12" ht="25.5" x14ac:dyDescent="0.2">
      <c r="A63" s="48" t="s">
        <v>1518</v>
      </c>
      <c r="B63" s="37" t="s">
        <v>213</v>
      </c>
      <c r="C63" s="49" t="s">
        <v>1747</v>
      </c>
      <c r="D63" s="46" t="str">
        <f t="shared" si="7"/>
        <v>N/A</v>
      </c>
      <c r="E63" s="49" t="s">
        <v>1747</v>
      </c>
      <c r="F63" s="46" t="str">
        <f t="shared" si="8"/>
        <v>N/A</v>
      </c>
      <c r="G63" s="49" t="s">
        <v>1747</v>
      </c>
      <c r="H63" s="46" t="str">
        <f t="shared" si="9"/>
        <v>N/A</v>
      </c>
      <c r="I63" s="12" t="s">
        <v>1747</v>
      </c>
      <c r="J63" s="12" t="s">
        <v>1747</v>
      </c>
      <c r="K63" s="47" t="s">
        <v>739</v>
      </c>
      <c r="L63" s="9" t="str">
        <f t="shared" si="10"/>
        <v>N/A</v>
      </c>
    </row>
    <row r="64" spans="1:12" x14ac:dyDescent="0.2">
      <c r="A64" s="48" t="s">
        <v>1519</v>
      </c>
      <c r="B64" s="37" t="s">
        <v>213</v>
      </c>
      <c r="C64" s="49">
        <v>1266.0693302</v>
      </c>
      <c r="D64" s="46" t="str">
        <f t="shared" si="7"/>
        <v>N/A</v>
      </c>
      <c r="E64" s="49">
        <v>435.69392713000002</v>
      </c>
      <c r="F64" s="46" t="str">
        <f t="shared" si="8"/>
        <v>N/A</v>
      </c>
      <c r="G64" s="49">
        <v>409.02572347</v>
      </c>
      <c r="H64" s="46" t="str">
        <f t="shared" si="9"/>
        <v>N/A</v>
      </c>
      <c r="I64" s="12">
        <v>-65.599999999999994</v>
      </c>
      <c r="J64" s="12">
        <v>-6.12</v>
      </c>
      <c r="K64" s="47" t="s">
        <v>739</v>
      </c>
      <c r="L64" s="9" t="str">
        <f t="shared" si="10"/>
        <v>Yes</v>
      </c>
    </row>
    <row r="65" spans="1:12" x14ac:dyDescent="0.2">
      <c r="A65" s="48" t="s">
        <v>1520</v>
      </c>
      <c r="B65" s="37" t="s">
        <v>213</v>
      </c>
      <c r="C65" s="49">
        <v>88.5</v>
      </c>
      <c r="D65" s="46" t="str">
        <f t="shared" si="7"/>
        <v>N/A</v>
      </c>
      <c r="E65" s="49">
        <v>238.5</v>
      </c>
      <c r="F65" s="46" t="str">
        <f t="shared" si="8"/>
        <v>N/A</v>
      </c>
      <c r="G65" s="49">
        <v>71.52173913</v>
      </c>
      <c r="H65" s="46" t="str">
        <f t="shared" si="9"/>
        <v>N/A</v>
      </c>
      <c r="I65" s="12">
        <v>169.5</v>
      </c>
      <c r="J65" s="12">
        <v>-70</v>
      </c>
      <c r="K65" s="47" t="s">
        <v>739</v>
      </c>
      <c r="L65" s="9" t="str">
        <f t="shared" si="10"/>
        <v>No</v>
      </c>
    </row>
    <row r="66" spans="1:12" x14ac:dyDescent="0.2">
      <c r="A66" s="48" t="s">
        <v>1521</v>
      </c>
      <c r="B66" s="37" t="s">
        <v>213</v>
      </c>
      <c r="C66" s="49">
        <v>39.333333332999999</v>
      </c>
      <c r="D66" s="46" t="str">
        <f t="shared" si="7"/>
        <v>N/A</v>
      </c>
      <c r="E66" s="49">
        <v>2128.3227848000001</v>
      </c>
      <c r="F66" s="46" t="str">
        <f t="shared" si="8"/>
        <v>N/A</v>
      </c>
      <c r="G66" s="49">
        <v>1452.2325581</v>
      </c>
      <c r="H66" s="46" t="str">
        <f t="shared" si="9"/>
        <v>N/A</v>
      </c>
      <c r="I66" s="12">
        <v>5311</v>
      </c>
      <c r="J66" s="12">
        <v>-31.8</v>
      </c>
      <c r="K66" s="47" t="s">
        <v>739</v>
      </c>
      <c r="L66" s="9" t="str">
        <f t="shared" si="10"/>
        <v>No</v>
      </c>
    </row>
    <row r="67" spans="1:12" x14ac:dyDescent="0.2">
      <c r="A67" s="48" t="s">
        <v>1522</v>
      </c>
      <c r="B67" s="37" t="s">
        <v>213</v>
      </c>
      <c r="C67" s="49">
        <v>2348.5104167</v>
      </c>
      <c r="D67" s="46" t="str">
        <f t="shared" si="7"/>
        <v>N/A</v>
      </c>
      <c r="E67" s="49">
        <v>0</v>
      </c>
      <c r="F67" s="46" t="str">
        <f t="shared" si="8"/>
        <v>N/A</v>
      </c>
      <c r="G67" s="49">
        <v>0</v>
      </c>
      <c r="H67" s="46" t="str">
        <f t="shared" si="9"/>
        <v>N/A</v>
      </c>
      <c r="I67" s="12">
        <v>-100</v>
      </c>
      <c r="J67" s="12" t="s">
        <v>1747</v>
      </c>
      <c r="K67" s="47" t="s">
        <v>739</v>
      </c>
      <c r="L67" s="9" t="str">
        <f t="shared" si="10"/>
        <v>N/A</v>
      </c>
    </row>
    <row r="68" spans="1:12" x14ac:dyDescent="0.2">
      <c r="A68" s="48" t="s">
        <v>1523</v>
      </c>
      <c r="B68" s="37" t="s">
        <v>213</v>
      </c>
      <c r="C68" s="49">
        <v>775.10934829999997</v>
      </c>
      <c r="D68" s="46" t="str">
        <f t="shared" si="7"/>
        <v>N/A</v>
      </c>
      <c r="E68" s="49">
        <v>727.23268958999995</v>
      </c>
      <c r="F68" s="46" t="str">
        <f t="shared" si="8"/>
        <v>N/A</v>
      </c>
      <c r="G68" s="49">
        <v>937.39174455</v>
      </c>
      <c r="H68" s="46" t="str">
        <f t="shared" si="9"/>
        <v>N/A</v>
      </c>
      <c r="I68" s="12">
        <v>-6.18</v>
      </c>
      <c r="J68" s="12">
        <v>28.9</v>
      </c>
      <c r="K68" s="47" t="s">
        <v>739</v>
      </c>
      <c r="L68" s="9" t="str">
        <f t="shared" si="10"/>
        <v>Yes</v>
      </c>
    </row>
    <row r="69" spans="1:12" x14ac:dyDescent="0.2">
      <c r="A69" s="48" t="s">
        <v>1524</v>
      </c>
      <c r="B69" s="37" t="s">
        <v>213</v>
      </c>
      <c r="C69" s="49">
        <v>181.45490716</v>
      </c>
      <c r="D69" s="46" t="str">
        <f t="shared" si="7"/>
        <v>N/A</v>
      </c>
      <c r="E69" s="49">
        <v>205.26466576000001</v>
      </c>
      <c r="F69" s="46" t="str">
        <f t="shared" si="8"/>
        <v>N/A</v>
      </c>
      <c r="G69" s="49">
        <v>454.48117839999998</v>
      </c>
      <c r="H69" s="46" t="str">
        <f t="shared" si="9"/>
        <v>N/A</v>
      </c>
      <c r="I69" s="12">
        <v>13.12</v>
      </c>
      <c r="J69" s="12">
        <v>121.4</v>
      </c>
      <c r="K69" s="47" t="s">
        <v>739</v>
      </c>
      <c r="L69" s="9" t="str">
        <f t="shared" si="10"/>
        <v>No</v>
      </c>
    </row>
    <row r="70" spans="1:12" x14ac:dyDescent="0.2">
      <c r="A70" s="48" t="s">
        <v>1525</v>
      </c>
      <c r="B70" s="37" t="s">
        <v>213</v>
      </c>
      <c r="C70" s="49" t="s">
        <v>1747</v>
      </c>
      <c r="D70" s="46" t="str">
        <f t="shared" si="7"/>
        <v>N/A</v>
      </c>
      <c r="E70" s="49" t="s">
        <v>1747</v>
      </c>
      <c r="F70" s="46" t="str">
        <f t="shared" si="8"/>
        <v>N/A</v>
      </c>
      <c r="G70" s="49" t="s">
        <v>1747</v>
      </c>
      <c r="H70" s="46" t="str">
        <f t="shared" si="9"/>
        <v>N/A</v>
      </c>
      <c r="I70" s="12" t="s">
        <v>1747</v>
      </c>
      <c r="J70" s="12" t="s">
        <v>1747</v>
      </c>
      <c r="K70" s="47" t="s">
        <v>739</v>
      </c>
      <c r="L70" s="9" t="str">
        <f t="shared" si="10"/>
        <v>N/A</v>
      </c>
    </row>
    <row r="71" spans="1:12" ht="25.5" x14ac:dyDescent="0.2">
      <c r="A71" s="48" t="s">
        <v>1526</v>
      </c>
      <c r="B71" s="37" t="s">
        <v>213</v>
      </c>
      <c r="C71" s="49">
        <v>54395</v>
      </c>
      <c r="D71" s="46" t="str">
        <f t="shared" si="7"/>
        <v>N/A</v>
      </c>
      <c r="E71" s="49">
        <v>10951</v>
      </c>
      <c r="F71" s="46" t="str">
        <f t="shared" si="8"/>
        <v>N/A</v>
      </c>
      <c r="G71" s="49">
        <v>2058</v>
      </c>
      <c r="H71" s="46" t="str">
        <f t="shared" si="9"/>
        <v>N/A</v>
      </c>
      <c r="I71" s="12">
        <v>-79.900000000000006</v>
      </c>
      <c r="J71" s="12">
        <v>-81.2</v>
      </c>
      <c r="K71" s="47" t="s">
        <v>739</v>
      </c>
      <c r="L71" s="9" t="str">
        <f t="shared" si="10"/>
        <v>No</v>
      </c>
    </row>
    <row r="72" spans="1:12" x14ac:dyDescent="0.2">
      <c r="A72" s="48" t="s">
        <v>1527</v>
      </c>
      <c r="B72" s="37" t="s">
        <v>213</v>
      </c>
      <c r="C72" s="49" t="s">
        <v>1747</v>
      </c>
      <c r="D72" s="46" t="str">
        <f t="shared" si="7"/>
        <v>N/A</v>
      </c>
      <c r="E72" s="49" t="s">
        <v>1747</v>
      </c>
      <c r="F72" s="46" t="str">
        <f t="shared" si="8"/>
        <v>N/A</v>
      </c>
      <c r="G72" s="49" t="s">
        <v>1747</v>
      </c>
      <c r="H72" s="46" t="str">
        <f t="shared" si="9"/>
        <v>N/A</v>
      </c>
      <c r="I72" s="12" t="s">
        <v>1747</v>
      </c>
      <c r="J72" s="12" t="s">
        <v>1747</v>
      </c>
      <c r="K72" s="47" t="s">
        <v>739</v>
      </c>
      <c r="L72" s="9" t="str">
        <f t="shared" si="10"/>
        <v>N/A</v>
      </c>
    </row>
    <row r="73" spans="1:12" x14ac:dyDescent="0.2">
      <c r="A73" s="48" t="s">
        <v>1528</v>
      </c>
      <c r="B73" s="37" t="s">
        <v>213</v>
      </c>
      <c r="C73" s="49">
        <v>69.8</v>
      </c>
      <c r="D73" s="46" t="str">
        <f t="shared" si="7"/>
        <v>N/A</v>
      </c>
      <c r="E73" s="49">
        <v>5.9743589744000003</v>
      </c>
      <c r="F73" s="46" t="str">
        <f t="shared" si="8"/>
        <v>N/A</v>
      </c>
      <c r="G73" s="49">
        <v>34.071428570999998</v>
      </c>
      <c r="H73" s="46" t="str">
        <f t="shared" si="9"/>
        <v>N/A</v>
      </c>
      <c r="I73" s="12">
        <v>-91.4</v>
      </c>
      <c r="J73" s="12">
        <v>470.3</v>
      </c>
      <c r="K73" s="47" t="s">
        <v>739</v>
      </c>
      <c r="L73" s="9" t="str">
        <f t="shared" si="10"/>
        <v>No</v>
      </c>
    </row>
    <row r="74" spans="1:12" x14ac:dyDescent="0.2">
      <c r="A74" s="48" t="s">
        <v>1529</v>
      </c>
      <c r="B74" s="37" t="s">
        <v>213</v>
      </c>
      <c r="C74" s="49">
        <v>884.30141950999996</v>
      </c>
      <c r="D74" s="46" t="str">
        <f t="shared" si="7"/>
        <v>N/A</v>
      </c>
      <c r="E74" s="49">
        <v>833.81383285000004</v>
      </c>
      <c r="F74" s="46" t="str">
        <f t="shared" si="8"/>
        <v>N/A</v>
      </c>
      <c r="G74" s="49">
        <v>1045.5964196</v>
      </c>
      <c r="H74" s="46" t="str">
        <f t="shared" si="9"/>
        <v>N/A</v>
      </c>
      <c r="I74" s="12">
        <v>-5.71</v>
      </c>
      <c r="J74" s="12">
        <v>25.4</v>
      </c>
      <c r="K74" s="47" t="s">
        <v>739</v>
      </c>
      <c r="L74" s="9" t="str">
        <f t="shared" si="10"/>
        <v>Yes</v>
      </c>
    </row>
    <row r="75" spans="1:12" x14ac:dyDescent="0.2">
      <c r="A75" s="48" t="s">
        <v>1611</v>
      </c>
      <c r="B75" s="37" t="s">
        <v>213</v>
      </c>
      <c r="C75" s="49">
        <v>3561322</v>
      </c>
      <c r="D75" s="46" t="str">
        <f t="shared" ref="D75:D144" si="11">IF($B75="N/A","N/A",IF(C75&gt;10,"No",IF(C75&lt;-10,"No","Yes")))</f>
        <v>N/A</v>
      </c>
      <c r="E75" s="49">
        <v>2612638</v>
      </c>
      <c r="F75" s="46" t="str">
        <f t="shared" ref="F75:F144" si="12">IF($B75="N/A","N/A",IF(E75&gt;10,"No",IF(E75&lt;-10,"No","Yes")))</f>
        <v>N/A</v>
      </c>
      <c r="G75" s="49">
        <v>3265146</v>
      </c>
      <c r="H75" s="46" t="str">
        <f t="shared" ref="H75:H144" si="13">IF($B75="N/A","N/A",IF(G75&gt;10,"No",IF(G75&lt;-10,"No","Yes")))</f>
        <v>N/A</v>
      </c>
      <c r="I75" s="12">
        <v>-26.6</v>
      </c>
      <c r="J75" s="12">
        <v>24.98</v>
      </c>
      <c r="K75" s="47" t="s">
        <v>739</v>
      </c>
      <c r="L75" s="9" t="str">
        <f t="shared" ref="L75:L135" si="14">IF(J75="Div by 0", "N/A", IF(K75="N/A","N/A", IF(J75&gt;VALUE(MID(K75,1,2)), "No", IF(J75&lt;-1*VALUE(MID(K75,1,2)), "No", "Yes"))))</f>
        <v>Yes</v>
      </c>
    </row>
    <row r="76" spans="1:12" x14ac:dyDescent="0.2">
      <c r="A76" s="48" t="s">
        <v>598</v>
      </c>
      <c r="B76" s="37" t="s">
        <v>213</v>
      </c>
      <c r="C76" s="38">
        <v>326</v>
      </c>
      <c r="D76" s="46" t="str">
        <f t="shared" si="11"/>
        <v>N/A</v>
      </c>
      <c r="E76" s="38">
        <v>339</v>
      </c>
      <c r="F76" s="46" t="str">
        <f t="shared" si="12"/>
        <v>N/A</v>
      </c>
      <c r="G76" s="38">
        <v>384</v>
      </c>
      <c r="H76" s="46" t="str">
        <f t="shared" si="13"/>
        <v>N/A</v>
      </c>
      <c r="I76" s="12">
        <v>3.988</v>
      </c>
      <c r="J76" s="12">
        <v>13.27</v>
      </c>
      <c r="K76" s="47" t="s">
        <v>739</v>
      </c>
      <c r="L76" s="9" t="str">
        <f t="shared" si="14"/>
        <v>Yes</v>
      </c>
    </row>
    <row r="77" spans="1:12" x14ac:dyDescent="0.2">
      <c r="A77" s="48" t="s">
        <v>1438</v>
      </c>
      <c r="B77" s="37" t="s">
        <v>213</v>
      </c>
      <c r="C77" s="49">
        <v>10924.300612999999</v>
      </c>
      <c r="D77" s="46" t="str">
        <f t="shared" si="11"/>
        <v>N/A</v>
      </c>
      <c r="E77" s="49">
        <v>7706.8967552000004</v>
      </c>
      <c r="F77" s="46" t="str">
        <f t="shared" si="12"/>
        <v>N/A</v>
      </c>
      <c r="G77" s="49">
        <v>8502.984375</v>
      </c>
      <c r="H77" s="46" t="str">
        <f t="shared" si="13"/>
        <v>N/A</v>
      </c>
      <c r="I77" s="12">
        <v>-29.5</v>
      </c>
      <c r="J77" s="12">
        <v>10.33</v>
      </c>
      <c r="K77" s="47" t="s">
        <v>739</v>
      </c>
      <c r="L77" s="9" t="str">
        <f t="shared" si="14"/>
        <v>Yes</v>
      </c>
    </row>
    <row r="78" spans="1:12" x14ac:dyDescent="0.2">
      <c r="A78" s="48" t="s">
        <v>1439</v>
      </c>
      <c r="B78" s="37" t="s">
        <v>213</v>
      </c>
      <c r="C78" s="38">
        <v>5.4693251533999998</v>
      </c>
      <c r="D78" s="46" t="str">
        <f t="shared" si="11"/>
        <v>N/A</v>
      </c>
      <c r="E78" s="38">
        <v>5.4631268436999996</v>
      </c>
      <c r="F78" s="46" t="str">
        <f t="shared" si="12"/>
        <v>N/A</v>
      </c>
      <c r="G78" s="38">
        <v>6.4895833332999997</v>
      </c>
      <c r="H78" s="46" t="str">
        <f t="shared" si="13"/>
        <v>N/A</v>
      </c>
      <c r="I78" s="12">
        <v>-0.113</v>
      </c>
      <c r="J78" s="12">
        <v>18.79</v>
      </c>
      <c r="K78" s="47" t="s">
        <v>739</v>
      </c>
      <c r="L78" s="9" t="str">
        <f t="shared" si="14"/>
        <v>Yes</v>
      </c>
    </row>
    <row r="79" spans="1:12" ht="25.5" x14ac:dyDescent="0.2">
      <c r="A79" s="48" t="s">
        <v>599</v>
      </c>
      <c r="B79" s="37" t="s">
        <v>213</v>
      </c>
      <c r="C79" s="49">
        <v>0</v>
      </c>
      <c r="D79" s="46" t="str">
        <f t="shared" si="11"/>
        <v>N/A</v>
      </c>
      <c r="E79" s="49">
        <v>0</v>
      </c>
      <c r="F79" s="46" t="str">
        <f t="shared" si="12"/>
        <v>N/A</v>
      </c>
      <c r="G79" s="49">
        <v>0</v>
      </c>
      <c r="H79" s="46" t="str">
        <f t="shared" si="13"/>
        <v>N/A</v>
      </c>
      <c r="I79" s="12" t="s">
        <v>1747</v>
      </c>
      <c r="J79" s="12" t="s">
        <v>1747</v>
      </c>
      <c r="K79" s="47" t="s">
        <v>739</v>
      </c>
      <c r="L79" s="9" t="str">
        <f t="shared" si="14"/>
        <v>N/A</v>
      </c>
    </row>
    <row r="80" spans="1:12" x14ac:dyDescent="0.2">
      <c r="A80" s="48" t="s">
        <v>600</v>
      </c>
      <c r="B80" s="37" t="s">
        <v>213</v>
      </c>
      <c r="C80" s="38">
        <v>0</v>
      </c>
      <c r="D80" s="46" t="str">
        <f t="shared" si="11"/>
        <v>N/A</v>
      </c>
      <c r="E80" s="38">
        <v>0</v>
      </c>
      <c r="F80" s="46" t="str">
        <f t="shared" si="12"/>
        <v>N/A</v>
      </c>
      <c r="G80" s="38">
        <v>0</v>
      </c>
      <c r="H80" s="46" t="str">
        <f t="shared" si="13"/>
        <v>N/A</v>
      </c>
      <c r="I80" s="12" t="s">
        <v>1747</v>
      </c>
      <c r="J80" s="12" t="s">
        <v>1747</v>
      </c>
      <c r="K80" s="47" t="s">
        <v>739</v>
      </c>
      <c r="L80" s="9" t="str">
        <f t="shared" si="14"/>
        <v>N/A</v>
      </c>
    </row>
    <row r="81" spans="1:12" x14ac:dyDescent="0.2">
      <c r="A81" s="48" t="s">
        <v>1440</v>
      </c>
      <c r="B81" s="37" t="s">
        <v>213</v>
      </c>
      <c r="C81" s="49" t="s">
        <v>1747</v>
      </c>
      <c r="D81" s="46" t="str">
        <f t="shared" si="11"/>
        <v>N/A</v>
      </c>
      <c r="E81" s="49" t="s">
        <v>1747</v>
      </c>
      <c r="F81" s="46" t="str">
        <f t="shared" si="12"/>
        <v>N/A</v>
      </c>
      <c r="G81" s="49" t="s">
        <v>1747</v>
      </c>
      <c r="H81" s="46" t="str">
        <f t="shared" si="13"/>
        <v>N/A</v>
      </c>
      <c r="I81" s="12" t="s">
        <v>1747</v>
      </c>
      <c r="J81" s="12" t="s">
        <v>1747</v>
      </c>
      <c r="K81" s="47" t="s">
        <v>739</v>
      </c>
      <c r="L81" s="9" t="str">
        <f t="shared" si="14"/>
        <v>N/A</v>
      </c>
    </row>
    <row r="82" spans="1:12" ht="25.5" x14ac:dyDescent="0.2">
      <c r="A82" s="48" t="s">
        <v>601</v>
      </c>
      <c r="B82" s="37" t="s">
        <v>213</v>
      </c>
      <c r="C82" s="49">
        <v>0</v>
      </c>
      <c r="D82" s="46" t="str">
        <f t="shared" si="11"/>
        <v>N/A</v>
      </c>
      <c r="E82" s="49">
        <v>0</v>
      </c>
      <c r="F82" s="46" t="str">
        <f t="shared" si="12"/>
        <v>N/A</v>
      </c>
      <c r="G82" s="49">
        <v>0</v>
      </c>
      <c r="H82" s="46" t="str">
        <f t="shared" si="13"/>
        <v>N/A</v>
      </c>
      <c r="I82" s="12" t="s">
        <v>1747</v>
      </c>
      <c r="J82" s="12" t="s">
        <v>1747</v>
      </c>
      <c r="K82" s="47" t="s">
        <v>739</v>
      </c>
      <c r="L82" s="9" t="str">
        <f t="shared" si="14"/>
        <v>N/A</v>
      </c>
    </row>
    <row r="83" spans="1:12" x14ac:dyDescent="0.2">
      <c r="A83" s="48" t="s">
        <v>602</v>
      </c>
      <c r="B83" s="37" t="s">
        <v>213</v>
      </c>
      <c r="C83" s="38">
        <v>0</v>
      </c>
      <c r="D83" s="46" t="str">
        <f t="shared" si="11"/>
        <v>N/A</v>
      </c>
      <c r="E83" s="38">
        <v>0</v>
      </c>
      <c r="F83" s="46" t="str">
        <f t="shared" si="12"/>
        <v>N/A</v>
      </c>
      <c r="G83" s="38">
        <v>0</v>
      </c>
      <c r="H83" s="46" t="str">
        <f t="shared" si="13"/>
        <v>N/A</v>
      </c>
      <c r="I83" s="12" t="s">
        <v>1747</v>
      </c>
      <c r="J83" s="12" t="s">
        <v>1747</v>
      </c>
      <c r="K83" s="47" t="s">
        <v>739</v>
      </c>
      <c r="L83" s="9" t="str">
        <f t="shared" si="14"/>
        <v>N/A</v>
      </c>
    </row>
    <row r="84" spans="1:12" ht="25.5" x14ac:dyDescent="0.2">
      <c r="A84" s="4" t="s">
        <v>1441</v>
      </c>
      <c r="B84" s="37" t="s">
        <v>213</v>
      </c>
      <c r="C84" s="49" t="s">
        <v>1747</v>
      </c>
      <c r="D84" s="46" t="str">
        <f t="shared" si="11"/>
        <v>N/A</v>
      </c>
      <c r="E84" s="49" t="s">
        <v>1747</v>
      </c>
      <c r="F84" s="46" t="str">
        <f t="shared" si="12"/>
        <v>N/A</v>
      </c>
      <c r="G84" s="49" t="s">
        <v>1747</v>
      </c>
      <c r="H84" s="46" t="str">
        <f t="shared" si="13"/>
        <v>N/A</v>
      </c>
      <c r="I84" s="12" t="s">
        <v>1747</v>
      </c>
      <c r="J84" s="12" t="s">
        <v>1747</v>
      </c>
      <c r="K84" s="47" t="s">
        <v>739</v>
      </c>
      <c r="L84" s="9" t="str">
        <f t="shared" si="14"/>
        <v>N/A</v>
      </c>
    </row>
    <row r="85" spans="1:12" x14ac:dyDescent="0.2">
      <c r="A85" s="4" t="s">
        <v>603</v>
      </c>
      <c r="B85" s="37" t="s">
        <v>213</v>
      </c>
      <c r="C85" s="49">
        <v>0</v>
      </c>
      <c r="D85" s="46" t="str">
        <f t="shared" si="11"/>
        <v>N/A</v>
      </c>
      <c r="E85" s="49">
        <v>0</v>
      </c>
      <c r="F85" s="46" t="str">
        <f t="shared" si="12"/>
        <v>N/A</v>
      </c>
      <c r="G85" s="49">
        <v>0</v>
      </c>
      <c r="H85" s="46" t="str">
        <f t="shared" si="13"/>
        <v>N/A</v>
      </c>
      <c r="I85" s="12" t="s">
        <v>1747</v>
      </c>
      <c r="J85" s="12" t="s">
        <v>1747</v>
      </c>
      <c r="K85" s="47" t="s">
        <v>739</v>
      </c>
      <c r="L85" s="9" t="str">
        <f t="shared" si="14"/>
        <v>N/A</v>
      </c>
    </row>
    <row r="86" spans="1:12" x14ac:dyDescent="0.2">
      <c r="A86" s="4" t="s">
        <v>604</v>
      </c>
      <c r="B86" s="37" t="s">
        <v>213</v>
      </c>
      <c r="C86" s="38">
        <v>0</v>
      </c>
      <c r="D86" s="46" t="str">
        <f t="shared" si="11"/>
        <v>N/A</v>
      </c>
      <c r="E86" s="38">
        <v>0</v>
      </c>
      <c r="F86" s="46" t="str">
        <f t="shared" si="12"/>
        <v>N/A</v>
      </c>
      <c r="G86" s="38">
        <v>0</v>
      </c>
      <c r="H86" s="46" t="str">
        <f t="shared" si="13"/>
        <v>N/A</v>
      </c>
      <c r="I86" s="12" t="s">
        <v>1747</v>
      </c>
      <c r="J86" s="12" t="s">
        <v>1747</v>
      </c>
      <c r="K86" s="47" t="s">
        <v>739</v>
      </c>
      <c r="L86" s="9" t="str">
        <f t="shared" si="14"/>
        <v>N/A</v>
      </c>
    </row>
    <row r="87" spans="1:12" x14ac:dyDescent="0.2">
      <c r="A87" s="4" t="s">
        <v>1442</v>
      </c>
      <c r="B87" s="37" t="s">
        <v>213</v>
      </c>
      <c r="C87" s="49" t="s">
        <v>1747</v>
      </c>
      <c r="D87" s="46" t="str">
        <f t="shared" si="11"/>
        <v>N/A</v>
      </c>
      <c r="E87" s="49" t="s">
        <v>1747</v>
      </c>
      <c r="F87" s="46" t="str">
        <f t="shared" si="12"/>
        <v>N/A</v>
      </c>
      <c r="G87" s="49" t="s">
        <v>1747</v>
      </c>
      <c r="H87" s="46" t="str">
        <f t="shared" si="13"/>
        <v>N/A</v>
      </c>
      <c r="I87" s="12" t="s">
        <v>1747</v>
      </c>
      <c r="J87" s="12" t="s">
        <v>1747</v>
      </c>
      <c r="K87" s="47" t="s">
        <v>739</v>
      </c>
      <c r="L87" s="9" t="str">
        <f t="shared" si="14"/>
        <v>N/A</v>
      </c>
    </row>
    <row r="88" spans="1:12" x14ac:dyDescent="0.2">
      <c r="A88" s="48" t="s">
        <v>605</v>
      </c>
      <c r="B88" s="37" t="s">
        <v>213</v>
      </c>
      <c r="C88" s="49">
        <v>249995</v>
      </c>
      <c r="D88" s="46" t="str">
        <f t="shared" si="11"/>
        <v>N/A</v>
      </c>
      <c r="E88" s="49">
        <v>80605</v>
      </c>
      <c r="F88" s="46" t="str">
        <f t="shared" si="12"/>
        <v>N/A</v>
      </c>
      <c r="G88" s="49">
        <v>134652</v>
      </c>
      <c r="H88" s="46" t="str">
        <f t="shared" si="13"/>
        <v>N/A</v>
      </c>
      <c r="I88" s="12">
        <v>-67.8</v>
      </c>
      <c r="J88" s="12">
        <v>67.05</v>
      </c>
      <c r="K88" s="47" t="s">
        <v>739</v>
      </c>
      <c r="L88" s="9" t="str">
        <f t="shared" si="14"/>
        <v>No</v>
      </c>
    </row>
    <row r="89" spans="1:12" x14ac:dyDescent="0.2">
      <c r="A89" s="51" t="s">
        <v>606</v>
      </c>
      <c r="B89" s="38" t="s">
        <v>213</v>
      </c>
      <c r="C89" s="38">
        <v>101</v>
      </c>
      <c r="D89" s="46" t="str">
        <f t="shared" si="11"/>
        <v>N/A</v>
      </c>
      <c r="E89" s="38">
        <v>35</v>
      </c>
      <c r="F89" s="46" t="str">
        <f t="shared" si="12"/>
        <v>N/A</v>
      </c>
      <c r="G89" s="38">
        <v>34</v>
      </c>
      <c r="H89" s="46" t="str">
        <f t="shared" si="13"/>
        <v>N/A</v>
      </c>
      <c r="I89" s="12">
        <v>-65.3</v>
      </c>
      <c r="J89" s="12">
        <v>-2.86</v>
      </c>
      <c r="K89" s="52" t="s">
        <v>739</v>
      </c>
      <c r="L89" s="9" t="str">
        <f t="shared" si="14"/>
        <v>Yes</v>
      </c>
    </row>
    <row r="90" spans="1:12" x14ac:dyDescent="0.2">
      <c r="A90" s="48" t="s">
        <v>1443</v>
      </c>
      <c r="B90" s="37" t="s">
        <v>213</v>
      </c>
      <c r="C90" s="49">
        <v>2475.1980198000001</v>
      </c>
      <c r="D90" s="46" t="str">
        <f t="shared" si="11"/>
        <v>N/A</v>
      </c>
      <c r="E90" s="49">
        <v>2303</v>
      </c>
      <c r="F90" s="46" t="str">
        <f t="shared" si="12"/>
        <v>N/A</v>
      </c>
      <c r="G90" s="49">
        <v>3960.3529411999998</v>
      </c>
      <c r="H90" s="46" t="str">
        <f t="shared" si="13"/>
        <v>N/A</v>
      </c>
      <c r="I90" s="12">
        <v>-6.96</v>
      </c>
      <c r="J90" s="12">
        <v>71.959999999999994</v>
      </c>
      <c r="K90" s="47" t="s">
        <v>739</v>
      </c>
      <c r="L90" s="9" t="str">
        <f t="shared" si="14"/>
        <v>No</v>
      </c>
    </row>
    <row r="91" spans="1:12" ht="25.5" x14ac:dyDescent="0.2">
      <c r="A91" s="48" t="s">
        <v>607</v>
      </c>
      <c r="B91" s="37" t="s">
        <v>213</v>
      </c>
      <c r="C91" s="49">
        <v>457328</v>
      </c>
      <c r="D91" s="46" t="str">
        <f t="shared" si="11"/>
        <v>N/A</v>
      </c>
      <c r="E91" s="49">
        <v>407398</v>
      </c>
      <c r="F91" s="46" t="str">
        <f t="shared" si="12"/>
        <v>N/A</v>
      </c>
      <c r="G91" s="49">
        <v>458776</v>
      </c>
      <c r="H91" s="46" t="str">
        <f t="shared" si="13"/>
        <v>N/A</v>
      </c>
      <c r="I91" s="12">
        <v>-10.9</v>
      </c>
      <c r="J91" s="12">
        <v>12.61</v>
      </c>
      <c r="K91" s="47" t="s">
        <v>739</v>
      </c>
      <c r="L91" s="9" t="str">
        <f t="shared" si="14"/>
        <v>Yes</v>
      </c>
    </row>
    <row r="92" spans="1:12" x14ac:dyDescent="0.2">
      <c r="A92" s="48" t="s">
        <v>608</v>
      </c>
      <c r="B92" s="37" t="s">
        <v>213</v>
      </c>
      <c r="C92" s="38">
        <v>1239</v>
      </c>
      <c r="D92" s="46" t="str">
        <f t="shared" si="11"/>
        <v>N/A</v>
      </c>
      <c r="E92" s="38">
        <v>1294</v>
      </c>
      <c r="F92" s="46" t="str">
        <f t="shared" si="12"/>
        <v>N/A</v>
      </c>
      <c r="G92" s="38">
        <v>1318</v>
      </c>
      <c r="H92" s="46" t="str">
        <f t="shared" si="13"/>
        <v>N/A</v>
      </c>
      <c r="I92" s="12">
        <v>4.4390000000000001</v>
      </c>
      <c r="J92" s="12">
        <v>1.855</v>
      </c>
      <c r="K92" s="47" t="s">
        <v>739</v>
      </c>
      <c r="L92" s="9" t="str">
        <f t="shared" si="14"/>
        <v>Yes</v>
      </c>
    </row>
    <row r="93" spans="1:12" x14ac:dyDescent="0.2">
      <c r="A93" s="48" t="s">
        <v>1444</v>
      </c>
      <c r="B93" s="37" t="s">
        <v>213</v>
      </c>
      <c r="C93" s="49">
        <v>369.11057304000002</v>
      </c>
      <c r="D93" s="46" t="str">
        <f t="shared" si="11"/>
        <v>N/A</v>
      </c>
      <c r="E93" s="49">
        <v>314.83616691999998</v>
      </c>
      <c r="F93" s="46" t="str">
        <f t="shared" si="12"/>
        <v>N/A</v>
      </c>
      <c r="G93" s="49">
        <v>348.08497724</v>
      </c>
      <c r="H93" s="46" t="str">
        <f t="shared" si="13"/>
        <v>N/A</v>
      </c>
      <c r="I93" s="12">
        <v>-14.7</v>
      </c>
      <c r="J93" s="12">
        <v>10.56</v>
      </c>
      <c r="K93" s="47" t="s">
        <v>739</v>
      </c>
      <c r="L93" s="9" t="str">
        <f t="shared" si="14"/>
        <v>Yes</v>
      </c>
    </row>
    <row r="94" spans="1:12" x14ac:dyDescent="0.2">
      <c r="A94" s="48" t="s">
        <v>609</v>
      </c>
      <c r="B94" s="37" t="s">
        <v>213</v>
      </c>
      <c r="C94" s="49">
        <v>33850</v>
      </c>
      <c r="D94" s="46" t="str">
        <f t="shared" si="11"/>
        <v>N/A</v>
      </c>
      <c r="E94" s="49">
        <v>4158</v>
      </c>
      <c r="F94" s="46" t="str">
        <f t="shared" si="12"/>
        <v>N/A</v>
      </c>
      <c r="G94" s="49">
        <v>52903</v>
      </c>
      <c r="H94" s="46" t="str">
        <f t="shared" si="13"/>
        <v>N/A</v>
      </c>
      <c r="I94" s="12">
        <v>-87.7</v>
      </c>
      <c r="J94" s="12">
        <v>1172</v>
      </c>
      <c r="K94" s="47" t="s">
        <v>739</v>
      </c>
      <c r="L94" s="9" t="str">
        <f t="shared" si="14"/>
        <v>No</v>
      </c>
    </row>
    <row r="95" spans="1:12" x14ac:dyDescent="0.2">
      <c r="A95" s="48" t="s">
        <v>610</v>
      </c>
      <c r="B95" s="37" t="s">
        <v>213</v>
      </c>
      <c r="C95" s="38">
        <v>121</v>
      </c>
      <c r="D95" s="46" t="str">
        <f t="shared" si="11"/>
        <v>N/A</v>
      </c>
      <c r="E95" s="38">
        <v>11</v>
      </c>
      <c r="F95" s="46" t="str">
        <f t="shared" si="12"/>
        <v>N/A</v>
      </c>
      <c r="G95" s="38">
        <v>113</v>
      </c>
      <c r="H95" s="46" t="str">
        <f t="shared" si="13"/>
        <v>N/A</v>
      </c>
      <c r="I95" s="12">
        <v>-93.4</v>
      </c>
      <c r="J95" s="12">
        <v>1313</v>
      </c>
      <c r="K95" s="47" t="s">
        <v>739</v>
      </c>
      <c r="L95" s="9" t="str">
        <f t="shared" si="14"/>
        <v>No</v>
      </c>
    </row>
    <row r="96" spans="1:12" x14ac:dyDescent="0.2">
      <c r="A96" s="48" t="s">
        <v>1445</v>
      </c>
      <c r="B96" s="37" t="s">
        <v>213</v>
      </c>
      <c r="C96" s="49">
        <v>279.75206611999999</v>
      </c>
      <c r="D96" s="46" t="str">
        <f t="shared" si="11"/>
        <v>N/A</v>
      </c>
      <c r="E96" s="49">
        <v>519.75</v>
      </c>
      <c r="F96" s="46" t="str">
        <f t="shared" si="12"/>
        <v>N/A</v>
      </c>
      <c r="G96" s="49">
        <v>468.16814159</v>
      </c>
      <c r="H96" s="46" t="str">
        <f t="shared" si="13"/>
        <v>N/A</v>
      </c>
      <c r="I96" s="12">
        <v>85.79</v>
      </c>
      <c r="J96" s="12">
        <v>-9.92</v>
      </c>
      <c r="K96" s="47" t="s">
        <v>739</v>
      </c>
      <c r="L96" s="9" t="str">
        <f t="shared" si="14"/>
        <v>Yes</v>
      </c>
    </row>
    <row r="97" spans="1:12" ht="25.5" x14ac:dyDescent="0.2">
      <c r="A97" s="48" t="s">
        <v>611</v>
      </c>
      <c r="B97" s="37" t="s">
        <v>213</v>
      </c>
      <c r="C97" s="49">
        <v>126</v>
      </c>
      <c r="D97" s="46" t="str">
        <f t="shared" si="11"/>
        <v>N/A</v>
      </c>
      <c r="E97" s="49">
        <v>650</v>
      </c>
      <c r="F97" s="46" t="str">
        <f t="shared" si="12"/>
        <v>N/A</v>
      </c>
      <c r="G97" s="49">
        <v>243</v>
      </c>
      <c r="H97" s="46" t="str">
        <f t="shared" si="13"/>
        <v>N/A</v>
      </c>
      <c r="I97" s="12">
        <v>415.9</v>
      </c>
      <c r="J97" s="12">
        <v>-62.6</v>
      </c>
      <c r="K97" s="47" t="s">
        <v>739</v>
      </c>
      <c r="L97" s="9" t="str">
        <f t="shared" si="14"/>
        <v>No</v>
      </c>
    </row>
    <row r="98" spans="1:12" x14ac:dyDescent="0.2">
      <c r="A98" s="48" t="s">
        <v>612</v>
      </c>
      <c r="B98" s="37" t="s">
        <v>213</v>
      </c>
      <c r="C98" s="38">
        <v>11</v>
      </c>
      <c r="D98" s="46" t="str">
        <f t="shared" si="11"/>
        <v>N/A</v>
      </c>
      <c r="E98" s="38">
        <v>11</v>
      </c>
      <c r="F98" s="46" t="str">
        <f t="shared" si="12"/>
        <v>N/A</v>
      </c>
      <c r="G98" s="38">
        <v>11</v>
      </c>
      <c r="H98" s="46" t="str">
        <f t="shared" si="13"/>
        <v>N/A</v>
      </c>
      <c r="I98" s="12">
        <v>150</v>
      </c>
      <c r="J98" s="12">
        <v>-50</v>
      </c>
      <c r="K98" s="47" t="s">
        <v>739</v>
      </c>
      <c r="L98" s="9" t="str">
        <f t="shared" si="14"/>
        <v>No</v>
      </c>
    </row>
    <row r="99" spans="1:12" ht="25.5" x14ac:dyDescent="0.2">
      <c r="A99" s="48" t="s">
        <v>1446</v>
      </c>
      <c r="B99" s="37" t="s">
        <v>213</v>
      </c>
      <c r="C99" s="49">
        <v>31.5</v>
      </c>
      <c r="D99" s="46" t="str">
        <f t="shared" si="11"/>
        <v>N/A</v>
      </c>
      <c r="E99" s="49">
        <v>65</v>
      </c>
      <c r="F99" s="46" t="str">
        <f t="shared" si="12"/>
        <v>N/A</v>
      </c>
      <c r="G99" s="49">
        <v>48.6</v>
      </c>
      <c r="H99" s="46" t="str">
        <f t="shared" si="13"/>
        <v>N/A</v>
      </c>
      <c r="I99" s="12">
        <v>106.3</v>
      </c>
      <c r="J99" s="12">
        <v>-25.2</v>
      </c>
      <c r="K99" s="47" t="s">
        <v>739</v>
      </c>
      <c r="L99" s="9" t="str">
        <f t="shared" si="14"/>
        <v>Yes</v>
      </c>
    </row>
    <row r="100" spans="1:12" ht="25.5" x14ac:dyDescent="0.2">
      <c r="A100" s="48" t="s">
        <v>613</v>
      </c>
      <c r="B100" s="37" t="s">
        <v>213</v>
      </c>
      <c r="C100" s="49">
        <v>331668</v>
      </c>
      <c r="D100" s="46" t="str">
        <f t="shared" si="11"/>
        <v>N/A</v>
      </c>
      <c r="E100" s="49">
        <v>732362</v>
      </c>
      <c r="F100" s="46" t="str">
        <f t="shared" si="12"/>
        <v>N/A</v>
      </c>
      <c r="G100" s="49">
        <v>562931</v>
      </c>
      <c r="H100" s="46" t="str">
        <f t="shared" si="13"/>
        <v>N/A</v>
      </c>
      <c r="I100" s="12">
        <v>120.8</v>
      </c>
      <c r="J100" s="12">
        <v>-23.1</v>
      </c>
      <c r="K100" s="47" t="s">
        <v>739</v>
      </c>
      <c r="L100" s="9" t="str">
        <f t="shared" si="14"/>
        <v>Yes</v>
      </c>
    </row>
    <row r="101" spans="1:12" x14ac:dyDescent="0.2">
      <c r="A101" s="48" t="s">
        <v>614</v>
      </c>
      <c r="B101" s="37" t="s">
        <v>213</v>
      </c>
      <c r="C101" s="38">
        <v>481</v>
      </c>
      <c r="D101" s="46" t="str">
        <f t="shared" si="11"/>
        <v>N/A</v>
      </c>
      <c r="E101" s="38">
        <v>879</v>
      </c>
      <c r="F101" s="46" t="str">
        <f t="shared" si="12"/>
        <v>N/A</v>
      </c>
      <c r="G101" s="38">
        <v>707</v>
      </c>
      <c r="H101" s="46" t="str">
        <f t="shared" si="13"/>
        <v>N/A</v>
      </c>
      <c r="I101" s="12">
        <v>82.74</v>
      </c>
      <c r="J101" s="12">
        <v>-19.600000000000001</v>
      </c>
      <c r="K101" s="47" t="s">
        <v>739</v>
      </c>
      <c r="L101" s="9" t="str">
        <f t="shared" si="14"/>
        <v>Yes</v>
      </c>
    </row>
    <row r="102" spans="1:12" x14ac:dyDescent="0.2">
      <c r="A102" s="48" t="s">
        <v>1447</v>
      </c>
      <c r="B102" s="37" t="s">
        <v>213</v>
      </c>
      <c r="C102" s="49">
        <v>689.53846153999996</v>
      </c>
      <c r="D102" s="46" t="str">
        <f t="shared" si="11"/>
        <v>N/A</v>
      </c>
      <c r="E102" s="49">
        <v>833.17633675000002</v>
      </c>
      <c r="F102" s="46" t="str">
        <f t="shared" si="12"/>
        <v>N/A</v>
      </c>
      <c r="G102" s="49">
        <v>796.22489392</v>
      </c>
      <c r="H102" s="46" t="str">
        <f t="shared" si="13"/>
        <v>N/A</v>
      </c>
      <c r="I102" s="12">
        <v>20.83</v>
      </c>
      <c r="J102" s="12">
        <v>-4.4400000000000004</v>
      </c>
      <c r="K102" s="47" t="s">
        <v>739</v>
      </c>
      <c r="L102" s="9" t="str">
        <f t="shared" si="14"/>
        <v>Yes</v>
      </c>
    </row>
    <row r="103" spans="1:12" x14ac:dyDescent="0.2">
      <c r="A103" s="48" t="s">
        <v>615</v>
      </c>
      <c r="B103" s="37" t="s">
        <v>213</v>
      </c>
      <c r="C103" s="49">
        <v>156660</v>
      </c>
      <c r="D103" s="46" t="str">
        <f t="shared" si="11"/>
        <v>N/A</v>
      </c>
      <c r="E103" s="49">
        <v>183567</v>
      </c>
      <c r="F103" s="46" t="str">
        <f t="shared" si="12"/>
        <v>N/A</v>
      </c>
      <c r="G103" s="49">
        <v>137837</v>
      </c>
      <c r="H103" s="46" t="str">
        <f t="shared" si="13"/>
        <v>N/A</v>
      </c>
      <c r="I103" s="12">
        <v>17.18</v>
      </c>
      <c r="J103" s="12">
        <v>-24.9</v>
      </c>
      <c r="K103" s="47" t="s">
        <v>739</v>
      </c>
      <c r="L103" s="9" t="str">
        <f t="shared" si="14"/>
        <v>Yes</v>
      </c>
    </row>
    <row r="104" spans="1:12" x14ac:dyDescent="0.2">
      <c r="A104" s="48" t="s">
        <v>616</v>
      </c>
      <c r="B104" s="37" t="s">
        <v>213</v>
      </c>
      <c r="C104" s="38">
        <v>430</v>
      </c>
      <c r="D104" s="46" t="str">
        <f t="shared" si="11"/>
        <v>N/A</v>
      </c>
      <c r="E104" s="38">
        <v>482</v>
      </c>
      <c r="F104" s="46" t="str">
        <f t="shared" si="12"/>
        <v>N/A</v>
      </c>
      <c r="G104" s="38">
        <v>363</v>
      </c>
      <c r="H104" s="46" t="str">
        <f t="shared" si="13"/>
        <v>N/A</v>
      </c>
      <c r="I104" s="12">
        <v>12.09</v>
      </c>
      <c r="J104" s="12">
        <v>-24.7</v>
      </c>
      <c r="K104" s="47" t="s">
        <v>739</v>
      </c>
      <c r="L104" s="9" t="str">
        <f t="shared" si="14"/>
        <v>Yes</v>
      </c>
    </row>
    <row r="105" spans="1:12" x14ac:dyDescent="0.2">
      <c r="A105" s="48" t="s">
        <v>1448</v>
      </c>
      <c r="B105" s="37" t="s">
        <v>213</v>
      </c>
      <c r="C105" s="49">
        <v>364.32558139999998</v>
      </c>
      <c r="D105" s="46" t="str">
        <f t="shared" si="11"/>
        <v>N/A</v>
      </c>
      <c r="E105" s="49">
        <v>380.84439834</v>
      </c>
      <c r="F105" s="46" t="str">
        <f t="shared" si="12"/>
        <v>N/A</v>
      </c>
      <c r="G105" s="49">
        <v>379.71625344</v>
      </c>
      <c r="H105" s="46" t="str">
        <f t="shared" si="13"/>
        <v>N/A</v>
      </c>
      <c r="I105" s="12">
        <v>4.5339999999999998</v>
      </c>
      <c r="J105" s="12">
        <v>-0.29599999999999999</v>
      </c>
      <c r="K105" s="47" t="s">
        <v>739</v>
      </c>
      <c r="L105" s="9" t="str">
        <f t="shared" si="14"/>
        <v>Yes</v>
      </c>
    </row>
    <row r="106" spans="1:12" ht="25.5" x14ac:dyDescent="0.2">
      <c r="A106" s="48" t="s">
        <v>617</v>
      </c>
      <c r="B106" s="37" t="s">
        <v>213</v>
      </c>
      <c r="C106" s="49">
        <v>22800</v>
      </c>
      <c r="D106" s="46" t="str">
        <f t="shared" si="11"/>
        <v>N/A</v>
      </c>
      <c r="E106" s="49">
        <v>0</v>
      </c>
      <c r="F106" s="46" t="str">
        <f t="shared" si="12"/>
        <v>N/A</v>
      </c>
      <c r="G106" s="49">
        <v>78</v>
      </c>
      <c r="H106" s="46" t="str">
        <f t="shared" si="13"/>
        <v>N/A</v>
      </c>
      <c r="I106" s="12">
        <v>-100</v>
      </c>
      <c r="J106" s="12" t="s">
        <v>1747</v>
      </c>
      <c r="K106" s="47" t="s">
        <v>739</v>
      </c>
      <c r="L106" s="9" t="str">
        <f t="shared" si="14"/>
        <v>N/A</v>
      </c>
    </row>
    <row r="107" spans="1:12" x14ac:dyDescent="0.2">
      <c r="A107" s="48" t="s">
        <v>618</v>
      </c>
      <c r="B107" s="37" t="s">
        <v>213</v>
      </c>
      <c r="C107" s="38">
        <v>24</v>
      </c>
      <c r="D107" s="46" t="str">
        <f t="shared" si="11"/>
        <v>N/A</v>
      </c>
      <c r="E107" s="38">
        <v>0</v>
      </c>
      <c r="F107" s="46" t="str">
        <f t="shared" si="12"/>
        <v>N/A</v>
      </c>
      <c r="G107" s="38">
        <v>11</v>
      </c>
      <c r="H107" s="46" t="str">
        <f t="shared" si="13"/>
        <v>N/A</v>
      </c>
      <c r="I107" s="12">
        <v>-100</v>
      </c>
      <c r="J107" s="12" t="s">
        <v>1747</v>
      </c>
      <c r="K107" s="47" t="s">
        <v>739</v>
      </c>
      <c r="L107" s="9" t="str">
        <f t="shared" si="14"/>
        <v>N/A</v>
      </c>
    </row>
    <row r="108" spans="1:12" ht="25.5" x14ac:dyDescent="0.2">
      <c r="A108" s="48" t="s">
        <v>1449</v>
      </c>
      <c r="B108" s="37" t="s">
        <v>213</v>
      </c>
      <c r="C108" s="49">
        <v>950</v>
      </c>
      <c r="D108" s="46" t="str">
        <f t="shared" si="11"/>
        <v>N/A</v>
      </c>
      <c r="E108" s="49" t="s">
        <v>1747</v>
      </c>
      <c r="F108" s="46" t="str">
        <f t="shared" si="12"/>
        <v>N/A</v>
      </c>
      <c r="G108" s="49">
        <v>78</v>
      </c>
      <c r="H108" s="46" t="str">
        <f t="shared" si="13"/>
        <v>N/A</v>
      </c>
      <c r="I108" s="12" t="s">
        <v>1747</v>
      </c>
      <c r="J108" s="12" t="s">
        <v>1747</v>
      </c>
      <c r="K108" s="47" t="s">
        <v>739</v>
      </c>
      <c r="L108" s="9" t="str">
        <f t="shared" si="14"/>
        <v>N/A</v>
      </c>
    </row>
    <row r="109" spans="1:12" ht="25.5" x14ac:dyDescent="0.2">
      <c r="A109" s="48" t="s">
        <v>619</v>
      </c>
      <c r="B109" s="37" t="s">
        <v>213</v>
      </c>
      <c r="C109" s="49">
        <v>93595</v>
      </c>
      <c r="D109" s="46" t="str">
        <f t="shared" si="11"/>
        <v>N/A</v>
      </c>
      <c r="E109" s="49">
        <v>84189</v>
      </c>
      <c r="F109" s="46" t="str">
        <f t="shared" si="12"/>
        <v>N/A</v>
      </c>
      <c r="G109" s="49">
        <v>74526</v>
      </c>
      <c r="H109" s="46" t="str">
        <f t="shared" si="13"/>
        <v>N/A</v>
      </c>
      <c r="I109" s="12">
        <v>-10</v>
      </c>
      <c r="J109" s="12">
        <v>-11.5</v>
      </c>
      <c r="K109" s="47" t="s">
        <v>739</v>
      </c>
      <c r="L109" s="9" t="str">
        <f t="shared" si="14"/>
        <v>Yes</v>
      </c>
    </row>
    <row r="110" spans="1:12" x14ac:dyDescent="0.2">
      <c r="A110" s="48" t="s">
        <v>620</v>
      </c>
      <c r="B110" s="37" t="s">
        <v>213</v>
      </c>
      <c r="C110" s="38">
        <v>743</v>
      </c>
      <c r="D110" s="46" t="str">
        <f t="shared" si="11"/>
        <v>N/A</v>
      </c>
      <c r="E110" s="38">
        <v>760</v>
      </c>
      <c r="F110" s="46" t="str">
        <f t="shared" si="12"/>
        <v>N/A</v>
      </c>
      <c r="G110" s="38">
        <v>760</v>
      </c>
      <c r="H110" s="46" t="str">
        <f t="shared" si="13"/>
        <v>N/A</v>
      </c>
      <c r="I110" s="12">
        <v>2.2879999999999998</v>
      </c>
      <c r="J110" s="12">
        <v>0</v>
      </c>
      <c r="K110" s="47" t="s">
        <v>739</v>
      </c>
      <c r="L110" s="9" t="str">
        <f t="shared" si="14"/>
        <v>Yes</v>
      </c>
    </row>
    <row r="111" spans="1:12" x14ac:dyDescent="0.2">
      <c r="A111" s="48" t="s">
        <v>1450</v>
      </c>
      <c r="B111" s="37" t="s">
        <v>213</v>
      </c>
      <c r="C111" s="49">
        <v>125.96904441</v>
      </c>
      <c r="D111" s="46" t="str">
        <f t="shared" si="11"/>
        <v>N/A</v>
      </c>
      <c r="E111" s="49">
        <v>110.77500000000001</v>
      </c>
      <c r="F111" s="46" t="str">
        <f t="shared" si="12"/>
        <v>N/A</v>
      </c>
      <c r="G111" s="49">
        <v>98.060526315999994</v>
      </c>
      <c r="H111" s="46" t="str">
        <f t="shared" si="13"/>
        <v>N/A</v>
      </c>
      <c r="I111" s="12">
        <v>-12.1</v>
      </c>
      <c r="J111" s="12">
        <v>-11.5</v>
      </c>
      <c r="K111" s="47" t="s">
        <v>739</v>
      </c>
      <c r="L111" s="9" t="str">
        <f t="shared" si="14"/>
        <v>Yes</v>
      </c>
    </row>
    <row r="112" spans="1:12" x14ac:dyDescent="0.2">
      <c r="A112" s="48" t="s">
        <v>621</v>
      </c>
      <c r="B112" s="37" t="s">
        <v>213</v>
      </c>
      <c r="C112" s="49">
        <v>419976</v>
      </c>
      <c r="D112" s="46" t="str">
        <f t="shared" si="11"/>
        <v>N/A</v>
      </c>
      <c r="E112" s="49">
        <v>246484</v>
      </c>
      <c r="F112" s="46" t="str">
        <f t="shared" si="12"/>
        <v>N/A</v>
      </c>
      <c r="G112" s="49">
        <v>287351</v>
      </c>
      <c r="H112" s="46" t="str">
        <f t="shared" si="13"/>
        <v>N/A</v>
      </c>
      <c r="I112" s="12">
        <v>-41.3</v>
      </c>
      <c r="J112" s="12">
        <v>16.579999999999998</v>
      </c>
      <c r="K112" s="47" t="s">
        <v>739</v>
      </c>
      <c r="L112" s="9" t="str">
        <f t="shared" si="14"/>
        <v>Yes</v>
      </c>
    </row>
    <row r="113" spans="1:12" x14ac:dyDescent="0.2">
      <c r="A113" s="48" t="s">
        <v>622</v>
      </c>
      <c r="B113" s="37" t="s">
        <v>213</v>
      </c>
      <c r="C113" s="38">
        <v>342</v>
      </c>
      <c r="D113" s="46" t="str">
        <f t="shared" si="11"/>
        <v>N/A</v>
      </c>
      <c r="E113" s="38">
        <v>208</v>
      </c>
      <c r="F113" s="46" t="str">
        <f t="shared" si="12"/>
        <v>N/A</v>
      </c>
      <c r="G113" s="38">
        <v>54</v>
      </c>
      <c r="H113" s="46" t="str">
        <f t="shared" si="13"/>
        <v>N/A</v>
      </c>
      <c r="I113" s="12">
        <v>-39.200000000000003</v>
      </c>
      <c r="J113" s="12">
        <v>-74</v>
      </c>
      <c r="K113" s="47" t="s">
        <v>739</v>
      </c>
      <c r="L113" s="9" t="str">
        <f t="shared" si="14"/>
        <v>No</v>
      </c>
    </row>
    <row r="114" spans="1:12" x14ac:dyDescent="0.2">
      <c r="A114" s="48" t="s">
        <v>1451</v>
      </c>
      <c r="B114" s="37" t="s">
        <v>213</v>
      </c>
      <c r="C114" s="49">
        <v>1228</v>
      </c>
      <c r="D114" s="46" t="str">
        <f t="shared" si="11"/>
        <v>N/A</v>
      </c>
      <c r="E114" s="49">
        <v>1185.0192308000001</v>
      </c>
      <c r="F114" s="46" t="str">
        <f t="shared" si="12"/>
        <v>N/A</v>
      </c>
      <c r="G114" s="49">
        <v>5321.3148148</v>
      </c>
      <c r="H114" s="46" t="str">
        <f t="shared" si="13"/>
        <v>N/A</v>
      </c>
      <c r="I114" s="12">
        <v>-3.5</v>
      </c>
      <c r="J114" s="12">
        <v>349</v>
      </c>
      <c r="K114" s="47" t="s">
        <v>739</v>
      </c>
      <c r="L114" s="9" t="str">
        <f t="shared" si="14"/>
        <v>No</v>
      </c>
    </row>
    <row r="115" spans="1:12" ht="25.5" x14ac:dyDescent="0.2">
      <c r="A115" s="48" t="s">
        <v>623</v>
      </c>
      <c r="B115" s="37" t="s">
        <v>213</v>
      </c>
      <c r="C115" s="49">
        <v>333933</v>
      </c>
      <c r="D115" s="46" t="str">
        <f t="shared" si="11"/>
        <v>N/A</v>
      </c>
      <c r="E115" s="49">
        <v>36421</v>
      </c>
      <c r="F115" s="46" t="str">
        <f t="shared" si="12"/>
        <v>N/A</v>
      </c>
      <c r="G115" s="49">
        <v>268945</v>
      </c>
      <c r="H115" s="46" t="str">
        <f t="shared" si="13"/>
        <v>N/A</v>
      </c>
      <c r="I115" s="12">
        <v>-89.1</v>
      </c>
      <c r="J115" s="12">
        <v>638.4</v>
      </c>
      <c r="K115" s="47" t="s">
        <v>739</v>
      </c>
      <c r="L115" s="9" t="str">
        <f t="shared" si="14"/>
        <v>No</v>
      </c>
    </row>
    <row r="116" spans="1:12" x14ac:dyDescent="0.2">
      <c r="A116" s="51" t="s">
        <v>624</v>
      </c>
      <c r="B116" s="38" t="s">
        <v>213</v>
      </c>
      <c r="C116" s="38">
        <v>429</v>
      </c>
      <c r="D116" s="46" t="str">
        <f t="shared" si="11"/>
        <v>N/A</v>
      </c>
      <c r="E116" s="38">
        <v>62</v>
      </c>
      <c r="F116" s="46" t="str">
        <f t="shared" si="12"/>
        <v>N/A</v>
      </c>
      <c r="G116" s="38">
        <v>287</v>
      </c>
      <c r="H116" s="46" t="str">
        <f t="shared" si="13"/>
        <v>N/A</v>
      </c>
      <c r="I116" s="12">
        <v>-85.5</v>
      </c>
      <c r="J116" s="12">
        <v>362.9</v>
      </c>
      <c r="K116" s="52" t="s">
        <v>739</v>
      </c>
      <c r="L116" s="9" t="str">
        <f t="shared" si="14"/>
        <v>No</v>
      </c>
    </row>
    <row r="117" spans="1:12" ht="25.5" x14ac:dyDescent="0.2">
      <c r="A117" s="48" t="s">
        <v>1452</v>
      </c>
      <c r="B117" s="37" t="s">
        <v>213</v>
      </c>
      <c r="C117" s="49">
        <v>778.39860139999996</v>
      </c>
      <c r="D117" s="46" t="str">
        <f t="shared" si="11"/>
        <v>N/A</v>
      </c>
      <c r="E117" s="49">
        <v>587.43548386999998</v>
      </c>
      <c r="F117" s="46" t="str">
        <f t="shared" si="12"/>
        <v>N/A</v>
      </c>
      <c r="G117" s="49">
        <v>937.09059233000005</v>
      </c>
      <c r="H117" s="46" t="str">
        <f t="shared" si="13"/>
        <v>N/A</v>
      </c>
      <c r="I117" s="12">
        <v>-24.5</v>
      </c>
      <c r="J117" s="12">
        <v>59.52</v>
      </c>
      <c r="K117" s="47" t="s">
        <v>739</v>
      </c>
      <c r="L117" s="9" t="str">
        <f t="shared" si="14"/>
        <v>No</v>
      </c>
    </row>
    <row r="118" spans="1:12" ht="25.5" x14ac:dyDescent="0.2">
      <c r="A118" s="48" t="s">
        <v>625</v>
      </c>
      <c r="B118" s="37" t="s">
        <v>213</v>
      </c>
      <c r="C118" s="49">
        <v>108187</v>
      </c>
      <c r="D118" s="46" t="str">
        <f t="shared" si="11"/>
        <v>N/A</v>
      </c>
      <c r="E118" s="49">
        <v>89298</v>
      </c>
      <c r="F118" s="46" t="str">
        <f t="shared" si="12"/>
        <v>N/A</v>
      </c>
      <c r="G118" s="49">
        <v>111935</v>
      </c>
      <c r="H118" s="46" t="str">
        <f t="shared" si="13"/>
        <v>N/A</v>
      </c>
      <c r="I118" s="12">
        <v>-17.5</v>
      </c>
      <c r="J118" s="12">
        <v>25.35</v>
      </c>
      <c r="K118" s="47" t="s">
        <v>739</v>
      </c>
      <c r="L118" s="9" t="str">
        <f t="shared" si="14"/>
        <v>Yes</v>
      </c>
    </row>
    <row r="119" spans="1:12" x14ac:dyDescent="0.2">
      <c r="A119" s="48" t="s">
        <v>626</v>
      </c>
      <c r="B119" s="37" t="s">
        <v>213</v>
      </c>
      <c r="C119" s="38">
        <v>202</v>
      </c>
      <c r="D119" s="46" t="str">
        <f t="shared" si="11"/>
        <v>N/A</v>
      </c>
      <c r="E119" s="38">
        <v>168</v>
      </c>
      <c r="F119" s="46" t="str">
        <f t="shared" si="12"/>
        <v>N/A</v>
      </c>
      <c r="G119" s="38">
        <v>205</v>
      </c>
      <c r="H119" s="46" t="str">
        <f t="shared" si="13"/>
        <v>N/A</v>
      </c>
      <c r="I119" s="12">
        <v>-16.8</v>
      </c>
      <c r="J119" s="12">
        <v>22.02</v>
      </c>
      <c r="K119" s="47" t="s">
        <v>739</v>
      </c>
      <c r="L119" s="9" t="str">
        <f t="shared" si="14"/>
        <v>Yes</v>
      </c>
    </row>
    <row r="120" spans="1:12" ht="25.5" x14ac:dyDescent="0.2">
      <c r="A120" s="48" t="s">
        <v>1453</v>
      </c>
      <c r="B120" s="37" t="s">
        <v>213</v>
      </c>
      <c r="C120" s="49">
        <v>535.57920792000004</v>
      </c>
      <c r="D120" s="46" t="str">
        <f t="shared" si="11"/>
        <v>N/A</v>
      </c>
      <c r="E120" s="49">
        <v>531.53571428999999</v>
      </c>
      <c r="F120" s="46" t="str">
        <f t="shared" si="12"/>
        <v>N/A</v>
      </c>
      <c r="G120" s="49">
        <v>546.02439024</v>
      </c>
      <c r="H120" s="46" t="str">
        <f t="shared" si="13"/>
        <v>N/A</v>
      </c>
      <c r="I120" s="12">
        <v>-0.755</v>
      </c>
      <c r="J120" s="12">
        <v>2.726</v>
      </c>
      <c r="K120" s="47" t="s">
        <v>739</v>
      </c>
      <c r="L120" s="9" t="str">
        <f t="shared" si="14"/>
        <v>Yes</v>
      </c>
    </row>
    <row r="121" spans="1:12" ht="25.5" x14ac:dyDescent="0.2">
      <c r="A121" s="48" t="s">
        <v>627</v>
      </c>
      <c r="B121" s="37" t="s">
        <v>213</v>
      </c>
      <c r="C121" s="49">
        <v>0</v>
      </c>
      <c r="D121" s="46" t="str">
        <f t="shared" si="11"/>
        <v>N/A</v>
      </c>
      <c r="E121" s="49">
        <v>0</v>
      </c>
      <c r="F121" s="46" t="str">
        <f t="shared" si="12"/>
        <v>N/A</v>
      </c>
      <c r="G121" s="49">
        <v>0</v>
      </c>
      <c r="H121" s="46" t="str">
        <f t="shared" si="13"/>
        <v>N/A</v>
      </c>
      <c r="I121" s="12" t="s">
        <v>1747</v>
      </c>
      <c r="J121" s="12" t="s">
        <v>1747</v>
      </c>
      <c r="K121" s="47" t="s">
        <v>739</v>
      </c>
      <c r="L121" s="9" t="str">
        <f t="shared" si="14"/>
        <v>N/A</v>
      </c>
    </row>
    <row r="122" spans="1:12" x14ac:dyDescent="0.2">
      <c r="A122" s="48" t="s">
        <v>628</v>
      </c>
      <c r="B122" s="37" t="s">
        <v>213</v>
      </c>
      <c r="C122" s="38">
        <v>0</v>
      </c>
      <c r="D122" s="46" t="str">
        <f t="shared" si="11"/>
        <v>N/A</v>
      </c>
      <c r="E122" s="38">
        <v>0</v>
      </c>
      <c r="F122" s="46" t="str">
        <f t="shared" si="12"/>
        <v>N/A</v>
      </c>
      <c r="G122" s="38">
        <v>0</v>
      </c>
      <c r="H122" s="46" t="str">
        <f t="shared" si="13"/>
        <v>N/A</v>
      </c>
      <c r="I122" s="12" t="s">
        <v>1747</v>
      </c>
      <c r="J122" s="12" t="s">
        <v>1747</v>
      </c>
      <c r="K122" s="47" t="s">
        <v>739</v>
      </c>
      <c r="L122" s="9" t="str">
        <f t="shared" si="14"/>
        <v>N/A</v>
      </c>
    </row>
    <row r="123" spans="1:12" ht="25.5" x14ac:dyDescent="0.2">
      <c r="A123" s="48" t="s">
        <v>1454</v>
      </c>
      <c r="B123" s="37" t="s">
        <v>213</v>
      </c>
      <c r="C123" s="49" t="s">
        <v>1747</v>
      </c>
      <c r="D123" s="46" t="str">
        <f t="shared" si="11"/>
        <v>N/A</v>
      </c>
      <c r="E123" s="49" t="s">
        <v>1747</v>
      </c>
      <c r="F123" s="46" t="str">
        <f t="shared" si="12"/>
        <v>N/A</v>
      </c>
      <c r="G123" s="49" t="s">
        <v>1747</v>
      </c>
      <c r="H123" s="46" t="str">
        <f t="shared" si="13"/>
        <v>N/A</v>
      </c>
      <c r="I123" s="12" t="s">
        <v>1747</v>
      </c>
      <c r="J123" s="12" t="s">
        <v>1747</v>
      </c>
      <c r="K123" s="47" t="s">
        <v>739</v>
      </c>
      <c r="L123" s="9" t="str">
        <f t="shared" si="14"/>
        <v>N/A</v>
      </c>
    </row>
    <row r="124" spans="1:12" ht="25.5" x14ac:dyDescent="0.2">
      <c r="A124" s="48" t="s">
        <v>629</v>
      </c>
      <c r="B124" s="37" t="s">
        <v>213</v>
      </c>
      <c r="C124" s="49">
        <v>0</v>
      </c>
      <c r="D124" s="46" t="str">
        <f t="shared" si="11"/>
        <v>N/A</v>
      </c>
      <c r="E124" s="49">
        <v>0</v>
      </c>
      <c r="F124" s="46" t="str">
        <f t="shared" si="12"/>
        <v>N/A</v>
      </c>
      <c r="G124" s="49">
        <v>0</v>
      </c>
      <c r="H124" s="46" t="str">
        <f t="shared" si="13"/>
        <v>N/A</v>
      </c>
      <c r="I124" s="12" t="s">
        <v>1747</v>
      </c>
      <c r="J124" s="12" t="s">
        <v>1747</v>
      </c>
      <c r="K124" s="47" t="s">
        <v>739</v>
      </c>
      <c r="L124" s="9" t="str">
        <f t="shared" si="14"/>
        <v>N/A</v>
      </c>
    </row>
    <row r="125" spans="1:12" ht="25.5" x14ac:dyDescent="0.2">
      <c r="A125" s="48" t="s">
        <v>630</v>
      </c>
      <c r="B125" s="37" t="s">
        <v>213</v>
      </c>
      <c r="C125" s="38">
        <v>0</v>
      </c>
      <c r="D125" s="46" t="str">
        <f t="shared" si="11"/>
        <v>N/A</v>
      </c>
      <c r="E125" s="38">
        <v>0</v>
      </c>
      <c r="F125" s="46" t="str">
        <f t="shared" si="12"/>
        <v>N/A</v>
      </c>
      <c r="G125" s="38">
        <v>0</v>
      </c>
      <c r="H125" s="46" t="str">
        <f t="shared" si="13"/>
        <v>N/A</v>
      </c>
      <c r="I125" s="12" t="s">
        <v>1747</v>
      </c>
      <c r="J125" s="12" t="s">
        <v>1747</v>
      </c>
      <c r="K125" s="47" t="s">
        <v>739</v>
      </c>
      <c r="L125" s="9" t="str">
        <f t="shared" si="14"/>
        <v>N/A</v>
      </c>
    </row>
    <row r="126" spans="1:12" ht="25.5" x14ac:dyDescent="0.2">
      <c r="A126" s="48" t="s">
        <v>1455</v>
      </c>
      <c r="B126" s="37" t="s">
        <v>213</v>
      </c>
      <c r="C126" s="49" t="s">
        <v>1747</v>
      </c>
      <c r="D126" s="46" t="str">
        <f t="shared" si="11"/>
        <v>N/A</v>
      </c>
      <c r="E126" s="49" t="s">
        <v>1747</v>
      </c>
      <c r="F126" s="46" t="str">
        <f t="shared" si="12"/>
        <v>N/A</v>
      </c>
      <c r="G126" s="49" t="s">
        <v>1747</v>
      </c>
      <c r="H126" s="46" t="str">
        <f t="shared" si="13"/>
        <v>N/A</v>
      </c>
      <c r="I126" s="12" t="s">
        <v>1747</v>
      </c>
      <c r="J126" s="12" t="s">
        <v>1747</v>
      </c>
      <c r="K126" s="47" t="s">
        <v>739</v>
      </c>
      <c r="L126" s="9" t="str">
        <f t="shared" si="14"/>
        <v>N/A</v>
      </c>
    </row>
    <row r="127" spans="1:12" ht="25.5" x14ac:dyDescent="0.2">
      <c r="A127" s="48" t="s">
        <v>631</v>
      </c>
      <c r="B127" s="37" t="s">
        <v>213</v>
      </c>
      <c r="C127" s="49">
        <v>0</v>
      </c>
      <c r="D127" s="46" t="str">
        <f t="shared" si="11"/>
        <v>N/A</v>
      </c>
      <c r="E127" s="49">
        <v>0</v>
      </c>
      <c r="F127" s="46" t="str">
        <f t="shared" si="12"/>
        <v>N/A</v>
      </c>
      <c r="G127" s="49">
        <v>0</v>
      </c>
      <c r="H127" s="46" t="str">
        <f t="shared" si="13"/>
        <v>N/A</v>
      </c>
      <c r="I127" s="12" t="s">
        <v>1747</v>
      </c>
      <c r="J127" s="12" t="s">
        <v>1747</v>
      </c>
      <c r="K127" s="47" t="s">
        <v>739</v>
      </c>
      <c r="L127" s="9" t="str">
        <f t="shared" si="14"/>
        <v>N/A</v>
      </c>
    </row>
    <row r="128" spans="1:12" x14ac:dyDescent="0.2">
      <c r="A128" s="48" t="s">
        <v>632</v>
      </c>
      <c r="B128" s="37" t="s">
        <v>213</v>
      </c>
      <c r="C128" s="38">
        <v>0</v>
      </c>
      <c r="D128" s="46" t="str">
        <f t="shared" si="11"/>
        <v>N/A</v>
      </c>
      <c r="E128" s="38">
        <v>0</v>
      </c>
      <c r="F128" s="46" t="str">
        <f t="shared" si="12"/>
        <v>N/A</v>
      </c>
      <c r="G128" s="38">
        <v>0</v>
      </c>
      <c r="H128" s="46" t="str">
        <f t="shared" si="13"/>
        <v>N/A</v>
      </c>
      <c r="I128" s="12" t="s">
        <v>1747</v>
      </c>
      <c r="J128" s="12" t="s">
        <v>1747</v>
      </c>
      <c r="K128" s="47" t="s">
        <v>739</v>
      </c>
      <c r="L128" s="9" t="str">
        <f t="shared" si="14"/>
        <v>N/A</v>
      </c>
    </row>
    <row r="129" spans="1:12" ht="25.5" x14ac:dyDescent="0.2">
      <c r="A129" s="48" t="s">
        <v>1456</v>
      </c>
      <c r="B129" s="37" t="s">
        <v>213</v>
      </c>
      <c r="C129" s="49" t="s">
        <v>1747</v>
      </c>
      <c r="D129" s="46" t="str">
        <f t="shared" si="11"/>
        <v>N/A</v>
      </c>
      <c r="E129" s="49" t="s">
        <v>1747</v>
      </c>
      <c r="F129" s="46" t="str">
        <f t="shared" si="12"/>
        <v>N/A</v>
      </c>
      <c r="G129" s="49" t="s">
        <v>1747</v>
      </c>
      <c r="H129" s="46" t="str">
        <f t="shared" si="13"/>
        <v>N/A</v>
      </c>
      <c r="I129" s="12" t="s">
        <v>1747</v>
      </c>
      <c r="J129" s="12" t="s">
        <v>1747</v>
      </c>
      <c r="K129" s="47" t="s">
        <v>739</v>
      </c>
      <c r="L129" s="9" t="str">
        <f t="shared" si="14"/>
        <v>N/A</v>
      </c>
    </row>
    <row r="130" spans="1:12" ht="25.5" x14ac:dyDescent="0.2">
      <c r="A130" s="48" t="s">
        <v>633</v>
      </c>
      <c r="B130" s="37" t="s">
        <v>213</v>
      </c>
      <c r="C130" s="49">
        <v>0</v>
      </c>
      <c r="D130" s="46" t="str">
        <f t="shared" si="11"/>
        <v>N/A</v>
      </c>
      <c r="E130" s="49">
        <v>2009</v>
      </c>
      <c r="F130" s="46" t="str">
        <f t="shared" si="12"/>
        <v>N/A</v>
      </c>
      <c r="G130" s="49">
        <v>397</v>
      </c>
      <c r="H130" s="46" t="str">
        <f t="shared" si="13"/>
        <v>N/A</v>
      </c>
      <c r="I130" s="12" t="s">
        <v>1747</v>
      </c>
      <c r="J130" s="12">
        <v>-80.2</v>
      </c>
      <c r="K130" s="47" t="s">
        <v>739</v>
      </c>
      <c r="L130" s="9" t="str">
        <f t="shared" si="14"/>
        <v>No</v>
      </c>
    </row>
    <row r="131" spans="1:12" x14ac:dyDescent="0.2">
      <c r="A131" s="48" t="s">
        <v>634</v>
      </c>
      <c r="B131" s="37" t="s">
        <v>213</v>
      </c>
      <c r="C131" s="38">
        <v>0</v>
      </c>
      <c r="D131" s="46" t="str">
        <f t="shared" si="11"/>
        <v>N/A</v>
      </c>
      <c r="E131" s="38">
        <v>11</v>
      </c>
      <c r="F131" s="46" t="str">
        <f t="shared" si="12"/>
        <v>N/A</v>
      </c>
      <c r="G131" s="38">
        <v>11</v>
      </c>
      <c r="H131" s="46" t="str">
        <f t="shared" si="13"/>
        <v>N/A</v>
      </c>
      <c r="I131" s="12" t="s">
        <v>1747</v>
      </c>
      <c r="J131" s="12">
        <v>-25</v>
      </c>
      <c r="K131" s="47" t="s">
        <v>739</v>
      </c>
      <c r="L131" s="9" t="str">
        <f t="shared" si="14"/>
        <v>Yes</v>
      </c>
    </row>
    <row r="132" spans="1:12" ht="25.5" x14ac:dyDescent="0.2">
      <c r="A132" s="48" t="s">
        <v>1457</v>
      </c>
      <c r="B132" s="37" t="s">
        <v>213</v>
      </c>
      <c r="C132" s="49" t="s">
        <v>1747</v>
      </c>
      <c r="D132" s="46" t="str">
        <f t="shared" si="11"/>
        <v>N/A</v>
      </c>
      <c r="E132" s="49">
        <v>502.25</v>
      </c>
      <c r="F132" s="46" t="str">
        <f t="shared" si="12"/>
        <v>N/A</v>
      </c>
      <c r="G132" s="49">
        <v>132.33333332999999</v>
      </c>
      <c r="H132" s="46" t="str">
        <f t="shared" si="13"/>
        <v>N/A</v>
      </c>
      <c r="I132" s="12" t="s">
        <v>1747</v>
      </c>
      <c r="J132" s="12">
        <v>-73.7</v>
      </c>
      <c r="K132" s="47" t="s">
        <v>739</v>
      </c>
      <c r="L132" s="9" t="str">
        <f t="shared" si="14"/>
        <v>No</v>
      </c>
    </row>
    <row r="133" spans="1:12" ht="25.5" x14ac:dyDescent="0.2">
      <c r="A133" s="48" t="s">
        <v>635</v>
      </c>
      <c r="B133" s="37" t="s">
        <v>213</v>
      </c>
      <c r="C133" s="49">
        <v>24501</v>
      </c>
      <c r="D133" s="46" t="str">
        <f t="shared" si="11"/>
        <v>N/A</v>
      </c>
      <c r="E133" s="49">
        <v>18248</v>
      </c>
      <c r="F133" s="46" t="str">
        <f t="shared" si="12"/>
        <v>N/A</v>
      </c>
      <c r="G133" s="49">
        <v>6909</v>
      </c>
      <c r="H133" s="46" t="str">
        <f t="shared" si="13"/>
        <v>N/A</v>
      </c>
      <c r="I133" s="12">
        <v>-25.5</v>
      </c>
      <c r="J133" s="12">
        <v>-62.1</v>
      </c>
      <c r="K133" s="47" t="s">
        <v>739</v>
      </c>
      <c r="L133" s="9" t="str">
        <f t="shared" si="14"/>
        <v>No</v>
      </c>
    </row>
    <row r="134" spans="1:12" x14ac:dyDescent="0.2">
      <c r="A134" s="48" t="s">
        <v>636</v>
      </c>
      <c r="B134" s="37" t="s">
        <v>213</v>
      </c>
      <c r="C134" s="38">
        <v>11</v>
      </c>
      <c r="D134" s="46" t="str">
        <f t="shared" si="11"/>
        <v>N/A</v>
      </c>
      <c r="E134" s="38">
        <v>11</v>
      </c>
      <c r="F134" s="46" t="str">
        <f t="shared" si="12"/>
        <v>N/A</v>
      </c>
      <c r="G134" s="38">
        <v>11</v>
      </c>
      <c r="H134" s="46" t="str">
        <f t="shared" si="13"/>
        <v>N/A</v>
      </c>
      <c r="I134" s="12">
        <v>-60</v>
      </c>
      <c r="J134" s="12">
        <v>-50</v>
      </c>
      <c r="K134" s="47" t="s">
        <v>739</v>
      </c>
      <c r="L134" s="9" t="str">
        <f t="shared" si="14"/>
        <v>No</v>
      </c>
    </row>
    <row r="135" spans="1:12" x14ac:dyDescent="0.2">
      <c r="A135" s="48" t="s">
        <v>1458</v>
      </c>
      <c r="B135" s="37" t="s">
        <v>213</v>
      </c>
      <c r="C135" s="49">
        <v>2450.1</v>
      </c>
      <c r="D135" s="46" t="str">
        <f t="shared" si="11"/>
        <v>N/A</v>
      </c>
      <c r="E135" s="49">
        <v>4562</v>
      </c>
      <c r="F135" s="46" t="str">
        <f t="shared" si="12"/>
        <v>N/A</v>
      </c>
      <c r="G135" s="49">
        <v>3454.5</v>
      </c>
      <c r="H135" s="46" t="str">
        <f t="shared" si="13"/>
        <v>N/A</v>
      </c>
      <c r="I135" s="12">
        <v>86.2</v>
      </c>
      <c r="J135" s="12">
        <v>-24.3</v>
      </c>
      <c r="K135" s="47" t="s">
        <v>739</v>
      </c>
      <c r="L135" s="9" t="str">
        <f t="shared" si="14"/>
        <v>Yes</v>
      </c>
    </row>
    <row r="136" spans="1:12" ht="25.5" x14ac:dyDescent="0.2">
      <c r="A136" s="48" t="s">
        <v>637</v>
      </c>
      <c r="B136" s="37" t="s">
        <v>213</v>
      </c>
      <c r="C136" s="49">
        <v>515</v>
      </c>
      <c r="D136" s="46" t="str">
        <f t="shared" si="11"/>
        <v>N/A</v>
      </c>
      <c r="E136" s="49">
        <v>326</v>
      </c>
      <c r="F136" s="46" t="str">
        <f t="shared" si="12"/>
        <v>N/A</v>
      </c>
      <c r="G136" s="49">
        <v>822</v>
      </c>
      <c r="H136" s="46" t="str">
        <f t="shared" si="13"/>
        <v>N/A</v>
      </c>
      <c r="I136" s="12">
        <v>-36.700000000000003</v>
      </c>
      <c r="J136" s="12">
        <v>152.1</v>
      </c>
      <c r="K136" s="47" t="s">
        <v>739</v>
      </c>
      <c r="L136" s="9" t="str">
        <f>IF(J136="Div by 0", "N/A", IF(OR(J136="N/A",K136="N/A"),"N/A", IF(J136&gt;VALUE(MID(K136,1,2)), "No", IF(J136&lt;-1*VALUE(MID(K136,1,2)), "No", "Yes"))))</f>
        <v>No</v>
      </c>
    </row>
    <row r="137" spans="1:12" x14ac:dyDescent="0.2">
      <c r="A137" s="48" t="s">
        <v>638</v>
      </c>
      <c r="B137" s="37" t="s">
        <v>213</v>
      </c>
      <c r="C137" s="38">
        <v>12</v>
      </c>
      <c r="D137" s="46" t="str">
        <f t="shared" si="11"/>
        <v>N/A</v>
      </c>
      <c r="E137" s="38">
        <v>11</v>
      </c>
      <c r="F137" s="46" t="str">
        <f t="shared" si="12"/>
        <v>N/A</v>
      </c>
      <c r="G137" s="38">
        <v>15</v>
      </c>
      <c r="H137" s="46" t="str">
        <f t="shared" si="13"/>
        <v>N/A</v>
      </c>
      <c r="I137" s="12">
        <v>-8.33</v>
      </c>
      <c r="J137" s="12">
        <v>36.36</v>
      </c>
      <c r="K137" s="47" t="s">
        <v>739</v>
      </c>
      <c r="L137" s="9" t="str">
        <f t="shared" ref="L137:L141" si="15">IF(J137="Div by 0", "N/A", IF(OR(J137="N/A",K137="N/A"),"N/A", IF(J137&gt;VALUE(MID(K137,1,2)), "No", IF(J137&lt;-1*VALUE(MID(K137,1,2)), "No", "Yes"))))</f>
        <v>No</v>
      </c>
    </row>
    <row r="138" spans="1:12" ht="25.5" x14ac:dyDescent="0.2">
      <c r="A138" s="48" t="s">
        <v>1459</v>
      </c>
      <c r="B138" s="37" t="s">
        <v>213</v>
      </c>
      <c r="C138" s="49">
        <v>42.916666667000001</v>
      </c>
      <c r="D138" s="46" t="str">
        <f t="shared" si="11"/>
        <v>N/A</v>
      </c>
      <c r="E138" s="49">
        <v>29.636363635999999</v>
      </c>
      <c r="F138" s="46" t="str">
        <f t="shared" si="12"/>
        <v>N/A</v>
      </c>
      <c r="G138" s="49">
        <v>54.8</v>
      </c>
      <c r="H138" s="46" t="str">
        <f t="shared" si="13"/>
        <v>N/A</v>
      </c>
      <c r="I138" s="12">
        <v>-30.9</v>
      </c>
      <c r="J138" s="12">
        <v>84.91</v>
      </c>
      <c r="K138" s="47" t="s">
        <v>739</v>
      </c>
      <c r="L138" s="9" t="str">
        <f t="shared" si="15"/>
        <v>No</v>
      </c>
    </row>
    <row r="139" spans="1:12" ht="25.5" x14ac:dyDescent="0.2">
      <c r="A139" s="48" t="s">
        <v>639</v>
      </c>
      <c r="B139" s="37" t="s">
        <v>213</v>
      </c>
      <c r="C139" s="49">
        <v>0</v>
      </c>
      <c r="D139" s="46" t="str">
        <f t="shared" si="11"/>
        <v>N/A</v>
      </c>
      <c r="E139" s="49">
        <v>0</v>
      </c>
      <c r="F139" s="46" t="str">
        <f t="shared" si="12"/>
        <v>N/A</v>
      </c>
      <c r="G139" s="49">
        <v>0</v>
      </c>
      <c r="H139" s="46" t="str">
        <f t="shared" si="13"/>
        <v>N/A</v>
      </c>
      <c r="I139" s="12" t="s">
        <v>1747</v>
      </c>
      <c r="J139" s="12" t="s">
        <v>1747</v>
      </c>
      <c r="K139" s="47" t="s">
        <v>739</v>
      </c>
      <c r="L139" s="9" t="str">
        <f t="shared" si="15"/>
        <v>N/A</v>
      </c>
    </row>
    <row r="140" spans="1:12" x14ac:dyDescent="0.2">
      <c r="A140" s="48" t="s">
        <v>640</v>
      </c>
      <c r="B140" s="37" t="s">
        <v>213</v>
      </c>
      <c r="C140" s="38">
        <v>0</v>
      </c>
      <c r="D140" s="46" t="str">
        <f t="shared" si="11"/>
        <v>N/A</v>
      </c>
      <c r="E140" s="38">
        <v>0</v>
      </c>
      <c r="F140" s="46" t="str">
        <f t="shared" si="12"/>
        <v>N/A</v>
      </c>
      <c r="G140" s="38">
        <v>0</v>
      </c>
      <c r="H140" s="46" t="str">
        <f t="shared" si="13"/>
        <v>N/A</v>
      </c>
      <c r="I140" s="12" t="s">
        <v>1747</v>
      </c>
      <c r="J140" s="12" t="s">
        <v>1747</v>
      </c>
      <c r="K140" s="47" t="s">
        <v>739</v>
      </c>
      <c r="L140" s="9" t="str">
        <f t="shared" si="15"/>
        <v>N/A</v>
      </c>
    </row>
    <row r="141" spans="1:12" ht="25.5" x14ac:dyDescent="0.2">
      <c r="A141" s="48" t="s">
        <v>1460</v>
      </c>
      <c r="B141" s="37" t="s">
        <v>213</v>
      </c>
      <c r="C141" s="49" t="s">
        <v>1747</v>
      </c>
      <c r="D141" s="46" t="str">
        <f t="shared" si="11"/>
        <v>N/A</v>
      </c>
      <c r="E141" s="49" t="s">
        <v>1747</v>
      </c>
      <c r="F141" s="46" t="str">
        <f t="shared" si="12"/>
        <v>N/A</v>
      </c>
      <c r="G141" s="49" t="s">
        <v>1747</v>
      </c>
      <c r="H141" s="46" t="str">
        <f t="shared" si="13"/>
        <v>N/A</v>
      </c>
      <c r="I141" s="12" t="s">
        <v>1747</v>
      </c>
      <c r="J141" s="12" t="s">
        <v>1747</v>
      </c>
      <c r="K141" s="47" t="s">
        <v>739</v>
      </c>
      <c r="L141" s="9" t="str">
        <f t="shared" si="15"/>
        <v>N/A</v>
      </c>
    </row>
    <row r="142" spans="1:12" ht="25.5" x14ac:dyDescent="0.2">
      <c r="A142" s="48" t="s">
        <v>641</v>
      </c>
      <c r="B142" s="37" t="s">
        <v>213</v>
      </c>
      <c r="C142" s="49">
        <v>8048</v>
      </c>
      <c r="D142" s="46" t="str">
        <f t="shared" si="11"/>
        <v>N/A</v>
      </c>
      <c r="E142" s="49">
        <v>1022</v>
      </c>
      <c r="F142" s="46" t="str">
        <f t="shared" si="12"/>
        <v>N/A</v>
      </c>
      <c r="G142" s="49">
        <v>1001</v>
      </c>
      <c r="H142" s="46" t="str">
        <f t="shared" si="13"/>
        <v>N/A</v>
      </c>
      <c r="I142" s="12">
        <v>-87.3</v>
      </c>
      <c r="J142" s="12">
        <v>-2.0499999999999998</v>
      </c>
      <c r="K142" s="47" t="s">
        <v>739</v>
      </c>
      <c r="L142" s="9" t="str">
        <f t="shared" ref="L142:L153" si="16">IF(J142="Div by 0", "N/A", IF(K142="N/A","N/A", IF(J142&gt;VALUE(MID(K142,1,2)), "No", IF(J142&lt;-1*VALUE(MID(K142,1,2)), "No", "Yes"))))</f>
        <v>Yes</v>
      </c>
    </row>
    <row r="143" spans="1:12" ht="25.5" x14ac:dyDescent="0.2">
      <c r="A143" s="48" t="s">
        <v>642</v>
      </c>
      <c r="B143" s="37" t="s">
        <v>213</v>
      </c>
      <c r="C143" s="38">
        <v>68</v>
      </c>
      <c r="D143" s="46" t="str">
        <f t="shared" si="11"/>
        <v>N/A</v>
      </c>
      <c r="E143" s="38">
        <v>14</v>
      </c>
      <c r="F143" s="46" t="str">
        <f t="shared" si="12"/>
        <v>N/A</v>
      </c>
      <c r="G143" s="38">
        <v>18</v>
      </c>
      <c r="H143" s="46" t="str">
        <f t="shared" si="13"/>
        <v>N/A</v>
      </c>
      <c r="I143" s="12">
        <v>-79.400000000000006</v>
      </c>
      <c r="J143" s="12">
        <v>28.57</v>
      </c>
      <c r="K143" s="47" t="s">
        <v>739</v>
      </c>
      <c r="L143" s="9" t="str">
        <f t="shared" si="16"/>
        <v>Yes</v>
      </c>
    </row>
    <row r="144" spans="1:12" ht="25.5" x14ac:dyDescent="0.2">
      <c r="A144" s="48" t="s">
        <v>1461</v>
      </c>
      <c r="B144" s="37" t="s">
        <v>213</v>
      </c>
      <c r="C144" s="49">
        <v>118.35294118</v>
      </c>
      <c r="D144" s="46" t="str">
        <f t="shared" si="11"/>
        <v>N/A</v>
      </c>
      <c r="E144" s="49">
        <v>73</v>
      </c>
      <c r="F144" s="46" t="str">
        <f t="shared" si="12"/>
        <v>N/A</v>
      </c>
      <c r="G144" s="49">
        <v>55.611111111</v>
      </c>
      <c r="H144" s="46" t="str">
        <f t="shared" si="13"/>
        <v>N/A</v>
      </c>
      <c r="I144" s="12">
        <v>-38.299999999999997</v>
      </c>
      <c r="J144" s="12">
        <v>-23.8</v>
      </c>
      <c r="K144" s="47" t="s">
        <v>739</v>
      </c>
      <c r="L144" s="9" t="str">
        <f t="shared" si="16"/>
        <v>Yes</v>
      </c>
    </row>
    <row r="145" spans="1:12" ht="25.5" x14ac:dyDescent="0.2">
      <c r="A145" s="48" t="s">
        <v>643</v>
      </c>
      <c r="B145" s="37" t="s">
        <v>213</v>
      </c>
      <c r="C145" s="49">
        <v>2438</v>
      </c>
      <c r="D145" s="46" t="str">
        <f t="shared" ref="D145:D153" si="17">IF($B145="N/A","N/A",IF(C145&gt;10,"No",IF(C145&lt;-10,"No","Yes")))</f>
        <v>N/A</v>
      </c>
      <c r="E145" s="49">
        <v>0</v>
      </c>
      <c r="F145" s="46" t="str">
        <f t="shared" ref="F145:F153" si="18">IF($B145="N/A","N/A",IF(E145&gt;10,"No",IF(E145&lt;-10,"No","Yes")))</f>
        <v>N/A</v>
      </c>
      <c r="G145" s="49">
        <v>0</v>
      </c>
      <c r="H145" s="46" t="str">
        <f t="shared" ref="H145:H153" si="19">IF($B145="N/A","N/A",IF(G145&gt;10,"No",IF(G145&lt;-10,"No","Yes")))</f>
        <v>N/A</v>
      </c>
      <c r="I145" s="12">
        <v>-100</v>
      </c>
      <c r="J145" s="12" t="s">
        <v>1747</v>
      </c>
      <c r="K145" s="47" t="s">
        <v>739</v>
      </c>
      <c r="L145" s="9" t="str">
        <f t="shared" si="16"/>
        <v>N/A</v>
      </c>
    </row>
    <row r="146" spans="1:12" x14ac:dyDescent="0.2">
      <c r="A146" s="48" t="s">
        <v>644</v>
      </c>
      <c r="B146" s="37" t="s">
        <v>213</v>
      </c>
      <c r="C146" s="38">
        <v>11</v>
      </c>
      <c r="D146" s="46" t="str">
        <f t="shared" si="17"/>
        <v>N/A</v>
      </c>
      <c r="E146" s="38">
        <v>0</v>
      </c>
      <c r="F146" s="46" t="str">
        <f t="shared" si="18"/>
        <v>N/A</v>
      </c>
      <c r="G146" s="38">
        <v>0</v>
      </c>
      <c r="H146" s="46" t="str">
        <f t="shared" si="19"/>
        <v>N/A</v>
      </c>
      <c r="I146" s="12">
        <v>-100</v>
      </c>
      <c r="J146" s="12" t="s">
        <v>1747</v>
      </c>
      <c r="K146" s="47" t="s">
        <v>739</v>
      </c>
      <c r="L146" s="9" t="str">
        <f t="shared" si="16"/>
        <v>N/A</v>
      </c>
    </row>
    <row r="147" spans="1:12" ht="25.5" x14ac:dyDescent="0.2">
      <c r="A147" s="48" t="s">
        <v>1462</v>
      </c>
      <c r="B147" s="37" t="s">
        <v>213</v>
      </c>
      <c r="C147" s="49">
        <v>2438</v>
      </c>
      <c r="D147" s="46" t="str">
        <f t="shared" si="17"/>
        <v>N/A</v>
      </c>
      <c r="E147" s="49" t="s">
        <v>1747</v>
      </c>
      <c r="F147" s="46" t="str">
        <f t="shared" si="18"/>
        <v>N/A</v>
      </c>
      <c r="G147" s="49" t="s">
        <v>1747</v>
      </c>
      <c r="H147" s="46" t="str">
        <f t="shared" si="19"/>
        <v>N/A</v>
      </c>
      <c r="I147" s="12" t="s">
        <v>1747</v>
      </c>
      <c r="J147" s="12" t="s">
        <v>1747</v>
      </c>
      <c r="K147" s="47" t="s">
        <v>739</v>
      </c>
      <c r="L147" s="9" t="str">
        <f t="shared" si="16"/>
        <v>N/A</v>
      </c>
    </row>
    <row r="148" spans="1:12" ht="25.5" x14ac:dyDescent="0.2">
      <c r="A148" s="48" t="s">
        <v>645</v>
      </c>
      <c r="B148" s="37" t="s">
        <v>213</v>
      </c>
      <c r="C148" s="49">
        <v>31507</v>
      </c>
      <c r="D148" s="46" t="str">
        <f t="shared" si="17"/>
        <v>N/A</v>
      </c>
      <c r="E148" s="49">
        <v>29097</v>
      </c>
      <c r="F148" s="46" t="str">
        <f t="shared" si="18"/>
        <v>N/A</v>
      </c>
      <c r="G148" s="49">
        <v>28231</v>
      </c>
      <c r="H148" s="46" t="str">
        <f t="shared" si="19"/>
        <v>N/A</v>
      </c>
      <c r="I148" s="12">
        <v>-7.65</v>
      </c>
      <c r="J148" s="12">
        <v>-2.98</v>
      </c>
      <c r="K148" s="47" t="s">
        <v>739</v>
      </c>
      <c r="L148" s="9" t="str">
        <f t="shared" si="16"/>
        <v>Yes</v>
      </c>
    </row>
    <row r="149" spans="1:12" x14ac:dyDescent="0.2">
      <c r="A149" s="48" t="s">
        <v>646</v>
      </c>
      <c r="B149" s="37" t="s">
        <v>213</v>
      </c>
      <c r="C149" s="38">
        <v>118</v>
      </c>
      <c r="D149" s="46" t="str">
        <f t="shared" si="17"/>
        <v>N/A</v>
      </c>
      <c r="E149" s="38">
        <v>71</v>
      </c>
      <c r="F149" s="46" t="str">
        <f t="shared" si="18"/>
        <v>N/A</v>
      </c>
      <c r="G149" s="38">
        <v>75</v>
      </c>
      <c r="H149" s="46" t="str">
        <f t="shared" si="19"/>
        <v>N/A</v>
      </c>
      <c r="I149" s="12">
        <v>-39.799999999999997</v>
      </c>
      <c r="J149" s="12">
        <v>5.6340000000000003</v>
      </c>
      <c r="K149" s="47" t="s">
        <v>739</v>
      </c>
      <c r="L149" s="9" t="str">
        <f t="shared" si="16"/>
        <v>Yes</v>
      </c>
    </row>
    <row r="150" spans="1:12" ht="25.5" x14ac:dyDescent="0.2">
      <c r="A150" s="48" t="s">
        <v>1463</v>
      </c>
      <c r="B150" s="37" t="s">
        <v>213</v>
      </c>
      <c r="C150" s="49">
        <v>267.00847457999998</v>
      </c>
      <c r="D150" s="46" t="str">
        <f t="shared" si="17"/>
        <v>N/A</v>
      </c>
      <c r="E150" s="49">
        <v>409.81690141000001</v>
      </c>
      <c r="F150" s="46" t="str">
        <f t="shared" si="18"/>
        <v>N/A</v>
      </c>
      <c r="G150" s="49">
        <v>376.41333333</v>
      </c>
      <c r="H150" s="46" t="str">
        <f t="shared" si="19"/>
        <v>N/A</v>
      </c>
      <c r="I150" s="12">
        <v>53.48</v>
      </c>
      <c r="J150" s="12">
        <v>-8.15</v>
      </c>
      <c r="K150" s="47" t="s">
        <v>739</v>
      </c>
      <c r="L150" s="9" t="str">
        <f t="shared" si="16"/>
        <v>Yes</v>
      </c>
    </row>
    <row r="151" spans="1:12" ht="25.5" x14ac:dyDescent="0.2">
      <c r="A151" s="48" t="s">
        <v>647</v>
      </c>
      <c r="B151" s="37" t="s">
        <v>213</v>
      </c>
      <c r="C151" s="49">
        <v>0</v>
      </c>
      <c r="D151" s="46" t="str">
        <f t="shared" si="17"/>
        <v>N/A</v>
      </c>
      <c r="E151" s="49">
        <v>0</v>
      </c>
      <c r="F151" s="46" t="str">
        <f t="shared" si="18"/>
        <v>N/A</v>
      </c>
      <c r="G151" s="49">
        <v>0</v>
      </c>
      <c r="H151" s="46" t="str">
        <f t="shared" si="19"/>
        <v>N/A</v>
      </c>
      <c r="I151" s="12" t="s">
        <v>1747</v>
      </c>
      <c r="J151" s="12" t="s">
        <v>1747</v>
      </c>
      <c r="K151" s="47" t="s">
        <v>739</v>
      </c>
      <c r="L151" s="9" t="str">
        <f t="shared" si="16"/>
        <v>N/A</v>
      </c>
    </row>
    <row r="152" spans="1:12" x14ac:dyDescent="0.2">
      <c r="A152" s="48" t="s">
        <v>648</v>
      </c>
      <c r="B152" s="37" t="s">
        <v>213</v>
      </c>
      <c r="C152" s="38">
        <v>0</v>
      </c>
      <c r="D152" s="46" t="str">
        <f t="shared" si="17"/>
        <v>N/A</v>
      </c>
      <c r="E152" s="38">
        <v>0</v>
      </c>
      <c r="F152" s="46" t="str">
        <f t="shared" si="18"/>
        <v>N/A</v>
      </c>
      <c r="G152" s="38">
        <v>0</v>
      </c>
      <c r="H152" s="46" t="str">
        <f t="shared" si="19"/>
        <v>N/A</v>
      </c>
      <c r="I152" s="12" t="s">
        <v>1747</v>
      </c>
      <c r="J152" s="12" t="s">
        <v>1747</v>
      </c>
      <c r="K152" s="47" t="s">
        <v>739</v>
      </c>
      <c r="L152" s="9" t="str">
        <f t="shared" si="16"/>
        <v>N/A</v>
      </c>
    </row>
    <row r="153" spans="1:12" ht="25.5" x14ac:dyDescent="0.2">
      <c r="A153" s="48" t="s">
        <v>1464</v>
      </c>
      <c r="B153" s="37" t="s">
        <v>213</v>
      </c>
      <c r="C153" s="49" t="s">
        <v>1747</v>
      </c>
      <c r="D153" s="46" t="str">
        <f t="shared" si="17"/>
        <v>N/A</v>
      </c>
      <c r="E153" s="49" t="s">
        <v>1747</v>
      </c>
      <c r="F153" s="46" t="str">
        <f t="shared" si="18"/>
        <v>N/A</v>
      </c>
      <c r="G153" s="49" t="s">
        <v>1747</v>
      </c>
      <c r="H153" s="46" t="str">
        <f t="shared" si="19"/>
        <v>N/A</v>
      </c>
      <c r="I153" s="12" t="s">
        <v>1747</v>
      </c>
      <c r="J153" s="12" t="s">
        <v>1747</v>
      </c>
      <c r="K153" s="47" t="s">
        <v>739</v>
      </c>
      <c r="L153" s="9" t="str">
        <f t="shared" si="16"/>
        <v>N/A</v>
      </c>
    </row>
    <row r="154" spans="1:12" x14ac:dyDescent="0.2">
      <c r="A154" s="48" t="s">
        <v>1530</v>
      </c>
      <c r="B154" s="37" t="s">
        <v>213</v>
      </c>
      <c r="C154" s="49">
        <v>525.96691773999999</v>
      </c>
      <c r="D154" s="46" t="str">
        <f t="shared" ref="D154:D173" si="20">IF($B154="N/A","N/A",IF(C154&gt;10,"No",IF(C154&lt;-10,"No","Yes")))</f>
        <v>N/A</v>
      </c>
      <c r="E154" s="49">
        <v>379.90955358000002</v>
      </c>
      <c r="F154" s="46" t="str">
        <f t="shared" ref="F154:F173" si="21">IF($B154="N/A","N/A",IF(E154&gt;10,"No",IF(E154&lt;-10,"No","Yes")))</f>
        <v>N/A</v>
      </c>
      <c r="G154" s="49">
        <v>525.95779639</v>
      </c>
      <c r="H154" s="46" t="str">
        <f t="shared" ref="H154:H173" si="22">IF($B154="N/A","N/A",IF(G154&gt;10,"No",IF(G154&lt;-10,"No","Yes")))</f>
        <v>N/A</v>
      </c>
      <c r="I154" s="12">
        <v>-27.8</v>
      </c>
      <c r="J154" s="12">
        <v>38.44</v>
      </c>
      <c r="K154" s="47" t="s">
        <v>739</v>
      </c>
      <c r="L154" s="9" t="str">
        <f t="shared" ref="L154:L173" si="23">IF(J154="Div by 0", "N/A", IF(K154="N/A","N/A", IF(J154&gt;VALUE(MID(K154,1,2)), "No", IF(J154&lt;-1*VALUE(MID(K154,1,2)), "No", "Yes"))))</f>
        <v>No</v>
      </c>
    </row>
    <row r="155" spans="1:12" x14ac:dyDescent="0.2">
      <c r="A155" s="53" t="s">
        <v>1531</v>
      </c>
      <c r="B155" s="37" t="s">
        <v>213</v>
      </c>
      <c r="C155" s="49">
        <v>158.39736841999999</v>
      </c>
      <c r="D155" s="46" t="str">
        <f t="shared" si="20"/>
        <v>N/A</v>
      </c>
      <c r="E155" s="49">
        <v>95.756302520999995</v>
      </c>
      <c r="F155" s="46" t="str">
        <f t="shared" si="21"/>
        <v>N/A</v>
      </c>
      <c r="G155" s="49">
        <v>676.83050847000004</v>
      </c>
      <c r="H155" s="46" t="str">
        <f t="shared" si="22"/>
        <v>N/A</v>
      </c>
      <c r="I155" s="12">
        <v>-39.5</v>
      </c>
      <c r="J155" s="12">
        <v>606.79999999999995</v>
      </c>
      <c r="K155" s="47" t="s">
        <v>739</v>
      </c>
      <c r="L155" s="9" t="str">
        <f t="shared" si="23"/>
        <v>No</v>
      </c>
    </row>
    <row r="156" spans="1:12" ht="25.5" x14ac:dyDescent="0.2">
      <c r="A156" s="53" t="s">
        <v>1532</v>
      </c>
      <c r="B156" s="37" t="s">
        <v>213</v>
      </c>
      <c r="C156" s="49">
        <v>1066.3639144000001</v>
      </c>
      <c r="D156" s="46" t="str">
        <f t="shared" si="20"/>
        <v>N/A</v>
      </c>
      <c r="E156" s="49">
        <v>177.89759036000001</v>
      </c>
      <c r="F156" s="46" t="str">
        <f t="shared" si="21"/>
        <v>N/A</v>
      </c>
      <c r="G156" s="49">
        <v>1274.5182482</v>
      </c>
      <c r="H156" s="46" t="str">
        <f t="shared" si="22"/>
        <v>N/A</v>
      </c>
      <c r="I156" s="12">
        <v>-83.3</v>
      </c>
      <c r="J156" s="12">
        <v>616.4</v>
      </c>
      <c r="K156" s="47" t="s">
        <v>739</v>
      </c>
      <c r="L156" s="9" t="str">
        <f t="shared" si="23"/>
        <v>No</v>
      </c>
    </row>
    <row r="157" spans="1:12" x14ac:dyDescent="0.2">
      <c r="A157" s="53" t="s">
        <v>1533</v>
      </c>
      <c r="B157" s="37" t="s">
        <v>213</v>
      </c>
      <c r="C157" s="49">
        <v>604.03558719</v>
      </c>
      <c r="D157" s="46" t="str">
        <f t="shared" si="20"/>
        <v>N/A</v>
      </c>
      <c r="E157" s="49">
        <v>320.78473997999998</v>
      </c>
      <c r="F157" s="46" t="str">
        <f t="shared" si="21"/>
        <v>N/A</v>
      </c>
      <c r="G157" s="49">
        <v>338.97572584</v>
      </c>
      <c r="H157" s="46" t="str">
        <f t="shared" si="22"/>
        <v>N/A</v>
      </c>
      <c r="I157" s="12">
        <v>-46.9</v>
      </c>
      <c r="J157" s="12">
        <v>5.6710000000000003</v>
      </c>
      <c r="K157" s="47" t="s">
        <v>739</v>
      </c>
      <c r="L157" s="9" t="str">
        <f t="shared" si="23"/>
        <v>Yes</v>
      </c>
    </row>
    <row r="158" spans="1:12" x14ac:dyDescent="0.2">
      <c r="A158" s="53" t="s">
        <v>1534</v>
      </c>
      <c r="B158" s="37" t="s">
        <v>213</v>
      </c>
      <c r="C158" s="49">
        <v>479.44642420999998</v>
      </c>
      <c r="D158" s="46" t="str">
        <f t="shared" si="20"/>
        <v>N/A</v>
      </c>
      <c r="E158" s="49">
        <v>428.43876590000002</v>
      </c>
      <c r="F158" s="46" t="str">
        <f t="shared" si="21"/>
        <v>N/A</v>
      </c>
      <c r="G158" s="49">
        <v>596.69859813000005</v>
      </c>
      <c r="H158" s="46" t="str">
        <f t="shared" si="22"/>
        <v>N/A</v>
      </c>
      <c r="I158" s="12">
        <v>-10.6</v>
      </c>
      <c r="J158" s="12">
        <v>39.270000000000003</v>
      </c>
      <c r="K158" s="47" t="s">
        <v>739</v>
      </c>
      <c r="L158" s="9" t="str">
        <f t="shared" si="23"/>
        <v>No</v>
      </c>
    </row>
    <row r="159" spans="1:12" x14ac:dyDescent="0.2">
      <c r="A159" s="48" t="s">
        <v>1535</v>
      </c>
      <c r="B159" s="37" t="s">
        <v>213</v>
      </c>
      <c r="C159" s="49">
        <v>36.921429625999998</v>
      </c>
      <c r="D159" s="46" t="str">
        <f t="shared" si="20"/>
        <v>N/A</v>
      </c>
      <c r="E159" s="49">
        <v>11.720953904</v>
      </c>
      <c r="F159" s="46" t="str">
        <f t="shared" si="21"/>
        <v>N/A</v>
      </c>
      <c r="G159" s="49">
        <v>21.69007732</v>
      </c>
      <c r="H159" s="46" t="str">
        <f t="shared" si="22"/>
        <v>N/A</v>
      </c>
      <c r="I159" s="12">
        <v>-68.3</v>
      </c>
      <c r="J159" s="12">
        <v>85.05</v>
      </c>
      <c r="K159" s="47" t="s">
        <v>739</v>
      </c>
      <c r="L159" s="9" t="str">
        <f t="shared" si="23"/>
        <v>No</v>
      </c>
    </row>
    <row r="160" spans="1:12" x14ac:dyDescent="0.2">
      <c r="A160" s="53" t="s">
        <v>1536</v>
      </c>
      <c r="B160" s="37" t="s">
        <v>213</v>
      </c>
      <c r="C160" s="49">
        <v>531.26052632000005</v>
      </c>
      <c r="D160" s="46" t="str">
        <f t="shared" si="20"/>
        <v>N/A</v>
      </c>
      <c r="E160" s="49">
        <v>363.09243696999999</v>
      </c>
      <c r="F160" s="46" t="str">
        <f t="shared" si="21"/>
        <v>N/A</v>
      </c>
      <c r="G160" s="49">
        <v>1005.3135593</v>
      </c>
      <c r="H160" s="46" t="str">
        <f t="shared" si="22"/>
        <v>N/A</v>
      </c>
      <c r="I160" s="12">
        <v>-31.7</v>
      </c>
      <c r="J160" s="12">
        <v>176.9</v>
      </c>
      <c r="K160" s="47" t="s">
        <v>739</v>
      </c>
      <c r="L160" s="9" t="str">
        <f t="shared" si="23"/>
        <v>No</v>
      </c>
    </row>
    <row r="161" spans="1:12" ht="25.5" x14ac:dyDescent="0.2">
      <c r="A161" s="53" t="s">
        <v>1537</v>
      </c>
      <c r="B161" s="37" t="s">
        <v>213</v>
      </c>
      <c r="C161" s="49">
        <v>77.507645260000004</v>
      </c>
      <c r="D161" s="46" t="str">
        <f t="shared" si="20"/>
        <v>N/A</v>
      </c>
      <c r="E161" s="49">
        <v>47.403614458</v>
      </c>
      <c r="F161" s="46" t="str">
        <f t="shared" si="21"/>
        <v>N/A</v>
      </c>
      <c r="G161" s="49">
        <v>30.854014598999999</v>
      </c>
      <c r="H161" s="46" t="str">
        <f t="shared" si="22"/>
        <v>N/A</v>
      </c>
      <c r="I161" s="12">
        <v>-38.799999999999997</v>
      </c>
      <c r="J161" s="12">
        <v>-34.9</v>
      </c>
      <c r="K161" s="47" t="s">
        <v>739</v>
      </c>
      <c r="L161" s="9" t="str">
        <f t="shared" si="23"/>
        <v>No</v>
      </c>
    </row>
    <row r="162" spans="1:12" x14ac:dyDescent="0.2">
      <c r="A162" s="53" t="s">
        <v>1538</v>
      </c>
      <c r="B162" s="37" t="s">
        <v>213</v>
      </c>
      <c r="C162" s="49">
        <v>4.7376715810999999</v>
      </c>
      <c r="D162" s="46" t="str">
        <f t="shared" si="20"/>
        <v>N/A</v>
      </c>
      <c r="E162" s="49">
        <v>7.5153452685</v>
      </c>
      <c r="F162" s="46" t="str">
        <f t="shared" si="21"/>
        <v>N/A</v>
      </c>
      <c r="G162" s="49">
        <v>4.7020466445000002</v>
      </c>
      <c r="H162" s="46" t="str">
        <f t="shared" si="22"/>
        <v>N/A</v>
      </c>
      <c r="I162" s="12">
        <v>58.63</v>
      </c>
      <c r="J162" s="12">
        <v>-37.4</v>
      </c>
      <c r="K162" s="47" t="s">
        <v>739</v>
      </c>
      <c r="L162" s="9" t="str">
        <f t="shared" si="23"/>
        <v>No</v>
      </c>
    </row>
    <row r="163" spans="1:12" x14ac:dyDescent="0.2">
      <c r="A163" s="53" t="s">
        <v>1539</v>
      </c>
      <c r="B163" s="37" t="s">
        <v>213</v>
      </c>
      <c r="C163" s="49">
        <v>3.2833780815</v>
      </c>
      <c r="D163" s="46" t="str">
        <f t="shared" si="20"/>
        <v>N/A</v>
      </c>
      <c r="E163" s="49">
        <v>2.8019312294000001</v>
      </c>
      <c r="F163" s="46" t="str">
        <f t="shared" si="21"/>
        <v>N/A</v>
      </c>
      <c r="G163" s="49">
        <v>0.49818276220000002</v>
      </c>
      <c r="H163" s="46" t="str">
        <f t="shared" si="22"/>
        <v>N/A</v>
      </c>
      <c r="I163" s="12">
        <v>-14.7</v>
      </c>
      <c r="J163" s="12">
        <v>-82.2</v>
      </c>
      <c r="K163" s="47" t="s">
        <v>739</v>
      </c>
      <c r="L163" s="9" t="str">
        <f t="shared" si="23"/>
        <v>No</v>
      </c>
    </row>
    <row r="164" spans="1:12" x14ac:dyDescent="0.2">
      <c r="A164" s="48" t="s">
        <v>1540</v>
      </c>
      <c r="B164" s="37" t="s">
        <v>213</v>
      </c>
      <c r="C164" s="49">
        <v>62.025697829000002</v>
      </c>
      <c r="D164" s="46" t="str">
        <f t="shared" si="20"/>
        <v>N/A</v>
      </c>
      <c r="E164" s="49">
        <v>35.841791479000001</v>
      </c>
      <c r="F164" s="46" t="str">
        <f t="shared" si="21"/>
        <v>N/A</v>
      </c>
      <c r="G164" s="49">
        <v>46.287210051999999</v>
      </c>
      <c r="H164" s="46" t="str">
        <f t="shared" si="22"/>
        <v>N/A</v>
      </c>
      <c r="I164" s="12">
        <v>-42.2</v>
      </c>
      <c r="J164" s="12">
        <v>29.14</v>
      </c>
      <c r="K164" s="47" t="s">
        <v>739</v>
      </c>
      <c r="L164" s="9" t="str">
        <f t="shared" si="23"/>
        <v>Yes</v>
      </c>
    </row>
    <row r="165" spans="1:12" x14ac:dyDescent="0.2">
      <c r="A165" s="53" t="s">
        <v>1541</v>
      </c>
      <c r="B165" s="37" t="s">
        <v>213</v>
      </c>
      <c r="C165" s="49">
        <v>131.92105262999999</v>
      </c>
      <c r="D165" s="46" t="str">
        <f t="shared" si="20"/>
        <v>N/A</v>
      </c>
      <c r="E165" s="49">
        <v>21.731092437000001</v>
      </c>
      <c r="F165" s="46" t="str">
        <f t="shared" si="21"/>
        <v>N/A</v>
      </c>
      <c r="G165" s="49">
        <v>16.686440678</v>
      </c>
      <c r="H165" s="46" t="str">
        <f t="shared" si="22"/>
        <v>N/A</v>
      </c>
      <c r="I165" s="12">
        <v>-83.5</v>
      </c>
      <c r="J165" s="12">
        <v>-23.2</v>
      </c>
      <c r="K165" s="47" t="s">
        <v>739</v>
      </c>
      <c r="L165" s="9" t="str">
        <f t="shared" si="23"/>
        <v>Yes</v>
      </c>
    </row>
    <row r="166" spans="1:12" x14ac:dyDescent="0.2">
      <c r="A166" s="53" t="s">
        <v>1542</v>
      </c>
      <c r="B166" s="37" t="s">
        <v>213</v>
      </c>
      <c r="C166" s="49">
        <v>942.41896024000005</v>
      </c>
      <c r="D166" s="46" t="str">
        <f t="shared" si="20"/>
        <v>N/A</v>
      </c>
      <c r="E166" s="49">
        <v>1209.9216867</v>
      </c>
      <c r="F166" s="46" t="str">
        <f t="shared" si="21"/>
        <v>N/A</v>
      </c>
      <c r="G166" s="49">
        <v>2043.7518247999999</v>
      </c>
      <c r="H166" s="46" t="str">
        <f t="shared" si="22"/>
        <v>N/A</v>
      </c>
      <c r="I166" s="12">
        <v>28.38</v>
      </c>
      <c r="J166" s="12">
        <v>68.92</v>
      </c>
      <c r="K166" s="47" t="s">
        <v>739</v>
      </c>
      <c r="L166" s="9" t="str">
        <f t="shared" si="23"/>
        <v>No</v>
      </c>
    </row>
    <row r="167" spans="1:12" x14ac:dyDescent="0.2">
      <c r="A167" s="53" t="s">
        <v>1543</v>
      </c>
      <c r="B167" s="37" t="s">
        <v>213</v>
      </c>
      <c r="C167" s="49">
        <v>1.6059989831999999</v>
      </c>
      <c r="D167" s="46" t="str">
        <f t="shared" si="20"/>
        <v>N/A</v>
      </c>
      <c r="E167" s="49">
        <v>2.6334185847999998</v>
      </c>
      <c r="F167" s="46" t="str">
        <f t="shared" si="21"/>
        <v>N/A</v>
      </c>
      <c r="G167" s="49">
        <v>1.4202760590000001</v>
      </c>
      <c r="H167" s="46" t="str">
        <f t="shared" si="22"/>
        <v>N/A</v>
      </c>
      <c r="I167" s="12">
        <v>63.97</v>
      </c>
      <c r="J167" s="12">
        <v>-46.1</v>
      </c>
      <c r="K167" s="47" t="s">
        <v>739</v>
      </c>
      <c r="L167" s="9" t="str">
        <f t="shared" si="23"/>
        <v>No</v>
      </c>
    </row>
    <row r="168" spans="1:12" x14ac:dyDescent="0.2">
      <c r="A168" s="53" t="s">
        <v>1544</v>
      </c>
      <c r="B168" s="37" t="s">
        <v>213</v>
      </c>
      <c r="C168" s="49">
        <v>14.282645838000001</v>
      </c>
      <c r="D168" s="46" t="str">
        <f t="shared" si="20"/>
        <v>N/A</v>
      </c>
      <c r="E168" s="49">
        <v>8.6841733395999992</v>
      </c>
      <c r="F168" s="46" t="str">
        <f t="shared" si="21"/>
        <v>N/A</v>
      </c>
      <c r="G168" s="49">
        <v>0.62409138109999995</v>
      </c>
      <c r="H168" s="46" t="str">
        <f t="shared" si="22"/>
        <v>N/A</v>
      </c>
      <c r="I168" s="12">
        <v>-39.200000000000003</v>
      </c>
      <c r="J168" s="12">
        <v>-92.8</v>
      </c>
      <c r="K168" s="47" t="s">
        <v>739</v>
      </c>
      <c r="L168" s="9" t="str">
        <f t="shared" si="23"/>
        <v>No</v>
      </c>
    </row>
    <row r="169" spans="1:12" x14ac:dyDescent="0.2">
      <c r="A169" s="48" t="s">
        <v>1545</v>
      </c>
      <c r="B169" s="37" t="s">
        <v>213</v>
      </c>
      <c r="C169" s="49">
        <v>239.71525624</v>
      </c>
      <c r="D169" s="46" t="str">
        <f t="shared" si="20"/>
        <v>N/A</v>
      </c>
      <c r="E169" s="49">
        <v>231.84062818000001</v>
      </c>
      <c r="F169" s="46" t="str">
        <f t="shared" si="21"/>
        <v>N/A</v>
      </c>
      <c r="G169" s="49">
        <v>276.24855026</v>
      </c>
      <c r="H169" s="46" t="str">
        <f t="shared" si="22"/>
        <v>N/A</v>
      </c>
      <c r="I169" s="12">
        <v>-3.28</v>
      </c>
      <c r="J169" s="12">
        <v>19.149999999999999</v>
      </c>
      <c r="K169" s="47" t="s">
        <v>739</v>
      </c>
      <c r="L169" s="9" t="str">
        <f t="shared" si="23"/>
        <v>Yes</v>
      </c>
    </row>
    <row r="170" spans="1:12" x14ac:dyDescent="0.2">
      <c r="A170" s="53" t="s">
        <v>1546</v>
      </c>
      <c r="B170" s="37" t="s">
        <v>213</v>
      </c>
      <c r="C170" s="49">
        <v>262.02105262999999</v>
      </c>
      <c r="D170" s="46" t="str">
        <f t="shared" si="20"/>
        <v>N/A</v>
      </c>
      <c r="E170" s="49">
        <v>327.65546217999997</v>
      </c>
      <c r="F170" s="46" t="str">
        <f t="shared" si="21"/>
        <v>N/A</v>
      </c>
      <c r="G170" s="49">
        <v>352.91525424000002</v>
      </c>
      <c r="H170" s="46" t="str">
        <f t="shared" si="22"/>
        <v>N/A</v>
      </c>
      <c r="I170" s="12">
        <v>25.05</v>
      </c>
      <c r="J170" s="12">
        <v>7.7089999999999996</v>
      </c>
      <c r="K170" s="47" t="s">
        <v>739</v>
      </c>
      <c r="L170" s="9" t="str">
        <f t="shared" si="23"/>
        <v>Yes</v>
      </c>
    </row>
    <row r="171" spans="1:12" x14ac:dyDescent="0.2">
      <c r="A171" s="53" t="s">
        <v>1547</v>
      </c>
      <c r="B171" s="37" t="s">
        <v>213</v>
      </c>
      <c r="C171" s="49">
        <v>446.26605504999998</v>
      </c>
      <c r="D171" s="46" t="str">
        <f t="shared" si="20"/>
        <v>N/A</v>
      </c>
      <c r="E171" s="49">
        <v>331.15662651000002</v>
      </c>
      <c r="F171" s="46" t="str">
        <f t="shared" si="21"/>
        <v>N/A</v>
      </c>
      <c r="G171" s="49">
        <v>338.75912409</v>
      </c>
      <c r="H171" s="46" t="str">
        <f t="shared" si="22"/>
        <v>N/A</v>
      </c>
      <c r="I171" s="12">
        <v>-25.8</v>
      </c>
      <c r="J171" s="12">
        <v>2.2959999999999998</v>
      </c>
      <c r="K171" s="47" t="s">
        <v>739</v>
      </c>
      <c r="L171" s="9" t="str">
        <f t="shared" si="23"/>
        <v>Yes</v>
      </c>
    </row>
    <row r="172" spans="1:12" x14ac:dyDescent="0.2">
      <c r="A172" s="53" t="s">
        <v>1548</v>
      </c>
      <c r="B172" s="37" t="s">
        <v>213</v>
      </c>
      <c r="C172" s="49">
        <v>121.12455516</v>
      </c>
      <c r="D172" s="46" t="str">
        <f t="shared" si="20"/>
        <v>N/A</v>
      </c>
      <c r="E172" s="49">
        <v>119.56351236</v>
      </c>
      <c r="F172" s="46" t="str">
        <f t="shared" si="21"/>
        <v>N/A</v>
      </c>
      <c r="G172" s="49">
        <v>151.77058543999999</v>
      </c>
      <c r="H172" s="46" t="str">
        <f t="shared" si="22"/>
        <v>N/A</v>
      </c>
      <c r="I172" s="12">
        <v>-1.29</v>
      </c>
      <c r="J172" s="12">
        <v>26.94</v>
      </c>
      <c r="K172" s="47" t="s">
        <v>739</v>
      </c>
      <c r="L172" s="9" t="str">
        <f t="shared" si="23"/>
        <v>Yes</v>
      </c>
    </row>
    <row r="173" spans="1:12" x14ac:dyDescent="0.2">
      <c r="A173" s="53" t="s">
        <v>1549</v>
      </c>
      <c r="B173" s="37" t="s">
        <v>213</v>
      </c>
      <c r="C173" s="49">
        <v>278.09690017000003</v>
      </c>
      <c r="D173" s="46" t="str">
        <f t="shared" si="20"/>
        <v>N/A</v>
      </c>
      <c r="E173" s="49">
        <v>287.30781911999998</v>
      </c>
      <c r="F173" s="46" t="str">
        <f t="shared" si="21"/>
        <v>N/A</v>
      </c>
      <c r="G173" s="49">
        <v>339.57087227</v>
      </c>
      <c r="H173" s="46" t="str">
        <f t="shared" si="22"/>
        <v>N/A</v>
      </c>
      <c r="I173" s="12">
        <v>3.3119999999999998</v>
      </c>
      <c r="J173" s="12">
        <v>18.190000000000001</v>
      </c>
      <c r="K173" s="47" t="s">
        <v>739</v>
      </c>
      <c r="L173" s="9" t="str">
        <f t="shared" si="23"/>
        <v>Yes</v>
      </c>
    </row>
    <row r="174" spans="1:12" x14ac:dyDescent="0.2">
      <c r="A174" s="48" t="s">
        <v>373</v>
      </c>
      <c r="B174" s="37" t="s">
        <v>213</v>
      </c>
      <c r="C174" s="8">
        <v>4.8146507163000001</v>
      </c>
      <c r="D174" s="46" t="str">
        <f t="shared" ref="D174:D203" si="24">IF($B174="N/A","N/A",IF(C174&gt;10,"No",IF(C174&lt;-10,"No","Yes")))</f>
        <v>N/A</v>
      </c>
      <c r="E174" s="8">
        <v>4.9294750617999998</v>
      </c>
      <c r="F174" s="46" t="str">
        <f t="shared" ref="F174:F203" si="25">IF($B174="N/A","N/A",IF(E174&gt;10,"No",IF(E174&lt;-10,"No","Yes")))</f>
        <v>N/A</v>
      </c>
      <c r="G174" s="8">
        <v>6.1855670102999998</v>
      </c>
      <c r="H174" s="46" t="str">
        <f t="shared" ref="H174:H203" si="26">IF($B174="N/A","N/A",IF(G174&gt;10,"No",IF(G174&lt;-10,"No","Yes")))</f>
        <v>N/A</v>
      </c>
      <c r="I174" s="12">
        <v>2.3849999999999998</v>
      </c>
      <c r="J174" s="12">
        <v>25.48</v>
      </c>
      <c r="K174" s="47" t="s">
        <v>739</v>
      </c>
      <c r="L174" s="9" t="str">
        <f t="shared" ref="L174:L203" si="27">IF(J174="Div by 0", "N/A", IF(K174="N/A","N/A", IF(J174&gt;VALUE(MID(K174,1,2)), "No", IF(J174&lt;-1*VALUE(MID(K174,1,2)), "No", "Yes"))))</f>
        <v>Yes</v>
      </c>
    </row>
    <row r="175" spans="1:12" x14ac:dyDescent="0.2">
      <c r="A175" s="53" t="s">
        <v>483</v>
      </c>
      <c r="B175" s="37" t="s">
        <v>213</v>
      </c>
      <c r="C175" s="8">
        <v>6.8421052631999997</v>
      </c>
      <c r="D175" s="46" t="str">
        <f t="shared" si="24"/>
        <v>N/A</v>
      </c>
      <c r="E175" s="8">
        <v>6.7226890756</v>
      </c>
      <c r="F175" s="46" t="str">
        <f t="shared" si="25"/>
        <v>N/A</v>
      </c>
      <c r="G175" s="8">
        <v>14.406779661</v>
      </c>
      <c r="H175" s="46" t="str">
        <f t="shared" si="26"/>
        <v>N/A</v>
      </c>
      <c r="I175" s="12">
        <v>-1.75</v>
      </c>
      <c r="J175" s="12">
        <v>114.3</v>
      </c>
      <c r="K175" s="47" t="s">
        <v>739</v>
      </c>
      <c r="L175" s="9" t="str">
        <f t="shared" si="27"/>
        <v>No</v>
      </c>
    </row>
    <row r="176" spans="1:12" x14ac:dyDescent="0.2">
      <c r="A176" s="53" t="s">
        <v>484</v>
      </c>
      <c r="B176" s="37" t="s">
        <v>213</v>
      </c>
      <c r="C176" s="8">
        <v>7.9510703363999999</v>
      </c>
      <c r="D176" s="46" t="str">
        <f t="shared" si="24"/>
        <v>N/A</v>
      </c>
      <c r="E176" s="8">
        <v>4.8192771083999997</v>
      </c>
      <c r="F176" s="46" t="str">
        <f t="shared" si="25"/>
        <v>N/A</v>
      </c>
      <c r="G176" s="8">
        <v>10.218978101999999</v>
      </c>
      <c r="H176" s="46" t="str">
        <f t="shared" si="26"/>
        <v>N/A</v>
      </c>
      <c r="I176" s="12">
        <v>-39.4</v>
      </c>
      <c r="J176" s="12">
        <v>112</v>
      </c>
      <c r="K176" s="47" t="s">
        <v>739</v>
      </c>
      <c r="L176" s="9" t="str">
        <f t="shared" si="27"/>
        <v>No</v>
      </c>
    </row>
    <row r="177" spans="1:12" x14ac:dyDescent="0.2">
      <c r="A177" s="53" t="s">
        <v>485</v>
      </c>
      <c r="B177" s="37" t="s">
        <v>213</v>
      </c>
      <c r="C177" s="8">
        <v>4.7280122013000003</v>
      </c>
      <c r="D177" s="46" t="str">
        <f t="shared" si="24"/>
        <v>N/A</v>
      </c>
      <c r="E177" s="8">
        <v>5.4560954817000002</v>
      </c>
      <c r="F177" s="46" t="str">
        <f t="shared" si="25"/>
        <v>N/A</v>
      </c>
      <c r="G177" s="8">
        <v>6.6634935745000003</v>
      </c>
      <c r="H177" s="46" t="str">
        <f t="shared" si="26"/>
        <v>N/A</v>
      </c>
      <c r="I177" s="12">
        <v>15.4</v>
      </c>
      <c r="J177" s="12">
        <v>22.13</v>
      </c>
      <c r="K177" s="47" t="s">
        <v>739</v>
      </c>
      <c r="L177" s="9" t="str">
        <f t="shared" si="27"/>
        <v>Yes</v>
      </c>
    </row>
    <row r="178" spans="1:12" x14ac:dyDescent="0.2">
      <c r="A178" s="53" t="s">
        <v>486</v>
      </c>
      <c r="B178" s="37" t="s">
        <v>213</v>
      </c>
      <c r="C178" s="8">
        <v>4.4178667318000002</v>
      </c>
      <c r="D178" s="46" t="str">
        <f t="shared" si="24"/>
        <v>N/A</v>
      </c>
      <c r="E178" s="8">
        <v>4.5925577013999996</v>
      </c>
      <c r="F178" s="46" t="str">
        <f t="shared" si="25"/>
        <v>N/A</v>
      </c>
      <c r="G178" s="8">
        <v>5.5295950156</v>
      </c>
      <c r="H178" s="46" t="str">
        <f t="shared" si="26"/>
        <v>N/A</v>
      </c>
      <c r="I178" s="12">
        <v>3.9540000000000002</v>
      </c>
      <c r="J178" s="12">
        <v>20.399999999999999</v>
      </c>
      <c r="K178" s="47" t="s">
        <v>739</v>
      </c>
      <c r="L178" s="9" t="str">
        <f t="shared" si="27"/>
        <v>Yes</v>
      </c>
    </row>
    <row r="179" spans="1:12" x14ac:dyDescent="0.2">
      <c r="A179" s="48" t="s">
        <v>1550</v>
      </c>
      <c r="B179" s="37" t="s">
        <v>213</v>
      </c>
      <c r="C179" s="8">
        <v>1.4916555899999999</v>
      </c>
      <c r="D179" s="46" t="str">
        <f t="shared" si="24"/>
        <v>N/A</v>
      </c>
      <c r="E179" s="8">
        <v>0.50894285299999997</v>
      </c>
      <c r="F179" s="46" t="str">
        <f t="shared" si="25"/>
        <v>N/A</v>
      </c>
      <c r="G179" s="8">
        <v>0.54768041239999998</v>
      </c>
      <c r="H179" s="46" t="str">
        <f t="shared" si="26"/>
        <v>N/A</v>
      </c>
      <c r="I179" s="12">
        <v>-65.900000000000006</v>
      </c>
      <c r="J179" s="12">
        <v>7.6109999999999998</v>
      </c>
      <c r="K179" s="47" t="s">
        <v>739</v>
      </c>
      <c r="L179" s="9" t="str">
        <f t="shared" si="27"/>
        <v>Yes</v>
      </c>
    </row>
    <row r="180" spans="1:12" x14ac:dyDescent="0.2">
      <c r="A180" s="53" t="s">
        <v>1551</v>
      </c>
      <c r="B180" s="37" t="s">
        <v>213</v>
      </c>
      <c r="C180" s="8">
        <v>18.947368421</v>
      </c>
      <c r="D180" s="46" t="str">
        <f t="shared" si="24"/>
        <v>N/A</v>
      </c>
      <c r="E180" s="8">
        <v>8.4033613445000004</v>
      </c>
      <c r="F180" s="46" t="str">
        <f t="shared" si="25"/>
        <v>N/A</v>
      </c>
      <c r="G180" s="8">
        <v>10.169491525</v>
      </c>
      <c r="H180" s="46" t="str">
        <f t="shared" si="26"/>
        <v>N/A</v>
      </c>
      <c r="I180" s="12">
        <v>-55.6</v>
      </c>
      <c r="J180" s="12">
        <v>21.02</v>
      </c>
      <c r="K180" s="47" t="s">
        <v>739</v>
      </c>
      <c r="L180" s="9" t="str">
        <f t="shared" si="27"/>
        <v>Yes</v>
      </c>
    </row>
    <row r="181" spans="1:12" x14ac:dyDescent="0.2">
      <c r="A181" s="53" t="s">
        <v>1552</v>
      </c>
      <c r="B181" s="37" t="s">
        <v>213</v>
      </c>
      <c r="C181" s="8">
        <v>2.7522935780000002</v>
      </c>
      <c r="D181" s="46" t="str">
        <f t="shared" si="24"/>
        <v>N/A</v>
      </c>
      <c r="E181" s="8">
        <v>1.8072289157000001</v>
      </c>
      <c r="F181" s="46" t="str">
        <f t="shared" si="25"/>
        <v>N/A</v>
      </c>
      <c r="G181" s="8">
        <v>2.1897810219</v>
      </c>
      <c r="H181" s="46" t="str">
        <f t="shared" si="26"/>
        <v>N/A</v>
      </c>
      <c r="I181" s="12">
        <v>-34.299999999999997</v>
      </c>
      <c r="J181" s="12">
        <v>21.17</v>
      </c>
      <c r="K181" s="47" t="s">
        <v>739</v>
      </c>
      <c r="L181" s="9" t="str">
        <f t="shared" si="27"/>
        <v>Yes</v>
      </c>
    </row>
    <row r="182" spans="1:12" x14ac:dyDescent="0.2">
      <c r="A182" s="53" t="s">
        <v>1553</v>
      </c>
      <c r="B182" s="37" t="s">
        <v>213</v>
      </c>
      <c r="C182" s="8">
        <v>0.10167768169999999</v>
      </c>
      <c r="D182" s="46" t="str">
        <f t="shared" si="24"/>
        <v>N/A</v>
      </c>
      <c r="E182" s="8">
        <v>0.2131287298</v>
      </c>
      <c r="F182" s="46" t="str">
        <f t="shared" si="25"/>
        <v>N/A</v>
      </c>
      <c r="G182" s="8">
        <v>0.3331746787</v>
      </c>
      <c r="H182" s="46" t="str">
        <f t="shared" si="26"/>
        <v>N/A</v>
      </c>
      <c r="I182" s="12">
        <v>109.6</v>
      </c>
      <c r="J182" s="12">
        <v>56.33</v>
      </c>
      <c r="K182" s="47" t="s">
        <v>739</v>
      </c>
      <c r="L182" s="9" t="str">
        <f t="shared" si="27"/>
        <v>No</v>
      </c>
    </row>
    <row r="183" spans="1:12" x14ac:dyDescent="0.2">
      <c r="A183" s="53" t="s">
        <v>1554</v>
      </c>
      <c r="B183" s="37" t="s">
        <v>213</v>
      </c>
      <c r="C183" s="8">
        <v>0.43934586279999999</v>
      </c>
      <c r="D183" s="46" t="str">
        <f t="shared" si="24"/>
        <v>N/A</v>
      </c>
      <c r="E183" s="8">
        <v>0.40037682520000001</v>
      </c>
      <c r="F183" s="46" t="str">
        <f t="shared" si="25"/>
        <v>N/A</v>
      </c>
      <c r="G183" s="8">
        <v>0.31152647979999998</v>
      </c>
      <c r="H183" s="46" t="str">
        <f t="shared" si="26"/>
        <v>N/A</v>
      </c>
      <c r="I183" s="12">
        <v>-8.8699999999999992</v>
      </c>
      <c r="J183" s="12">
        <v>-22.2</v>
      </c>
      <c r="K183" s="47" t="s">
        <v>739</v>
      </c>
      <c r="L183" s="9" t="str">
        <f t="shared" si="27"/>
        <v>Yes</v>
      </c>
    </row>
    <row r="184" spans="1:12" x14ac:dyDescent="0.2">
      <c r="A184" s="48" t="s">
        <v>97</v>
      </c>
      <c r="B184" s="37" t="s">
        <v>213</v>
      </c>
      <c r="C184" s="8">
        <v>5.0509525918999998</v>
      </c>
      <c r="D184" s="46" t="str">
        <f t="shared" si="24"/>
        <v>N/A</v>
      </c>
      <c r="E184" s="8">
        <v>3.0245746692000002</v>
      </c>
      <c r="F184" s="46" t="str">
        <f t="shared" si="25"/>
        <v>N/A</v>
      </c>
      <c r="G184" s="8">
        <v>0.86984536079999997</v>
      </c>
      <c r="H184" s="46" t="str">
        <f t="shared" si="26"/>
        <v>N/A</v>
      </c>
      <c r="I184" s="12">
        <v>-40.1</v>
      </c>
      <c r="J184" s="12">
        <v>-71.2</v>
      </c>
      <c r="K184" s="47" t="s">
        <v>739</v>
      </c>
      <c r="L184" s="9" t="str">
        <f t="shared" si="27"/>
        <v>No</v>
      </c>
    </row>
    <row r="185" spans="1:12" x14ac:dyDescent="0.2">
      <c r="A185" s="53" t="s">
        <v>487</v>
      </c>
      <c r="B185" s="37" t="s">
        <v>213</v>
      </c>
      <c r="C185" s="8">
        <v>15.789473684000001</v>
      </c>
      <c r="D185" s="46" t="str">
        <f t="shared" si="24"/>
        <v>N/A</v>
      </c>
      <c r="E185" s="8">
        <v>9.2436974789999997</v>
      </c>
      <c r="F185" s="46" t="str">
        <f t="shared" si="25"/>
        <v>N/A</v>
      </c>
      <c r="G185" s="8">
        <v>5.0847457626999999</v>
      </c>
      <c r="H185" s="46" t="str">
        <f t="shared" si="26"/>
        <v>N/A</v>
      </c>
      <c r="I185" s="12">
        <v>-41.5</v>
      </c>
      <c r="J185" s="12">
        <v>-45</v>
      </c>
      <c r="K185" s="47" t="s">
        <v>739</v>
      </c>
      <c r="L185" s="9" t="str">
        <f t="shared" si="27"/>
        <v>No</v>
      </c>
    </row>
    <row r="186" spans="1:12" x14ac:dyDescent="0.2">
      <c r="A186" s="53" t="s">
        <v>488</v>
      </c>
      <c r="B186" s="37" t="s">
        <v>213</v>
      </c>
      <c r="C186" s="8">
        <v>21.406727829000001</v>
      </c>
      <c r="D186" s="46" t="str">
        <f t="shared" si="24"/>
        <v>N/A</v>
      </c>
      <c r="E186" s="8">
        <v>12.650602409999999</v>
      </c>
      <c r="F186" s="46" t="str">
        <f t="shared" si="25"/>
        <v>N/A</v>
      </c>
      <c r="G186" s="8">
        <v>16.058394160999999</v>
      </c>
      <c r="H186" s="46" t="str">
        <f t="shared" si="26"/>
        <v>N/A</v>
      </c>
      <c r="I186" s="12">
        <v>-40.9</v>
      </c>
      <c r="J186" s="12">
        <v>26.94</v>
      </c>
      <c r="K186" s="47" t="s">
        <v>739</v>
      </c>
      <c r="L186" s="9" t="str">
        <f t="shared" si="27"/>
        <v>Yes</v>
      </c>
    </row>
    <row r="187" spans="1:12" x14ac:dyDescent="0.2">
      <c r="A187" s="53" t="s">
        <v>489</v>
      </c>
      <c r="B187" s="37" t="s">
        <v>213</v>
      </c>
      <c r="C187" s="8">
        <v>1.7285205897</v>
      </c>
      <c r="D187" s="46" t="str">
        <f t="shared" si="24"/>
        <v>N/A</v>
      </c>
      <c r="E187" s="8">
        <v>1.8755328218</v>
      </c>
      <c r="F187" s="46" t="str">
        <f t="shared" si="25"/>
        <v>N/A</v>
      </c>
      <c r="G187" s="8">
        <v>0.3807710614</v>
      </c>
      <c r="H187" s="46" t="str">
        <f t="shared" si="26"/>
        <v>N/A</v>
      </c>
      <c r="I187" s="12">
        <v>8.5050000000000008</v>
      </c>
      <c r="J187" s="12">
        <v>-79.7</v>
      </c>
      <c r="K187" s="47" t="s">
        <v>739</v>
      </c>
      <c r="L187" s="9" t="str">
        <f t="shared" si="27"/>
        <v>No</v>
      </c>
    </row>
    <row r="188" spans="1:12" x14ac:dyDescent="0.2">
      <c r="A188" s="53" t="s">
        <v>490</v>
      </c>
      <c r="B188" s="37" t="s">
        <v>213</v>
      </c>
      <c r="C188" s="8">
        <v>4.3446424212999997</v>
      </c>
      <c r="D188" s="46" t="str">
        <f t="shared" si="24"/>
        <v>N/A</v>
      </c>
      <c r="E188" s="8">
        <v>3.1088082901999998</v>
      </c>
      <c r="F188" s="46" t="str">
        <f t="shared" si="25"/>
        <v>N/A</v>
      </c>
      <c r="G188" s="8">
        <v>0.46728971959999999</v>
      </c>
      <c r="H188" s="46" t="str">
        <f t="shared" si="26"/>
        <v>N/A</v>
      </c>
      <c r="I188" s="12">
        <v>-28.4</v>
      </c>
      <c r="J188" s="12">
        <v>-85</v>
      </c>
      <c r="K188" s="47" t="s">
        <v>739</v>
      </c>
      <c r="L188" s="9" t="str">
        <f t="shared" si="27"/>
        <v>No</v>
      </c>
    </row>
    <row r="189" spans="1:12" x14ac:dyDescent="0.2">
      <c r="A189" s="48" t="s">
        <v>118</v>
      </c>
      <c r="B189" s="37" t="s">
        <v>213</v>
      </c>
      <c r="C189" s="8">
        <v>28.385762811999999</v>
      </c>
      <c r="D189" s="46" t="str">
        <f t="shared" si="24"/>
        <v>N/A</v>
      </c>
      <c r="E189" s="8">
        <v>28.137269157999999</v>
      </c>
      <c r="F189" s="46" t="str">
        <f t="shared" si="25"/>
        <v>N/A</v>
      </c>
      <c r="G189" s="8">
        <v>29.993556700999999</v>
      </c>
      <c r="H189" s="46" t="str">
        <f t="shared" si="26"/>
        <v>N/A</v>
      </c>
      <c r="I189" s="12">
        <v>-0.875</v>
      </c>
      <c r="J189" s="12">
        <v>6.5970000000000004</v>
      </c>
      <c r="K189" s="47" t="s">
        <v>739</v>
      </c>
      <c r="L189" s="9" t="str">
        <f t="shared" si="27"/>
        <v>Yes</v>
      </c>
    </row>
    <row r="190" spans="1:12" x14ac:dyDescent="0.2">
      <c r="A190" s="53" t="s">
        <v>491</v>
      </c>
      <c r="B190" s="37" t="s">
        <v>213</v>
      </c>
      <c r="C190" s="8">
        <v>48.421052631999999</v>
      </c>
      <c r="D190" s="46" t="str">
        <f t="shared" si="24"/>
        <v>N/A</v>
      </c>
      <c r="E190" s="8">
        <v>47.899159664000003</v>
      </c>
      <c r="F190" s="46" t="str">
        <f t="shared" si="25"/>
        <v>N/A</v>
      </c>
      <c r="G190" s="8">
        <v>39.830508475000002</v>
      </c>
      <c r="H190" s="46" t="str">
        <f t="shared" si="26"/>
        <v>N/A</v>
      </c>
      <c r="I190" s="12">
        <v>-1.08</v>
      </c>
      <c r="J190" s="12">
        <v>-16.8</v>
      </c>
      <c r="K190" s="47" t="s">
        <v>739</v>
      </c>
      <c r="L190" s="9" t="str">
        <f t="shared" si="27"/>
        <v>Yes</v>
      </c>
    </row>
    <row r="191" spans="1:12" x14ac:dyDescent="0.2">
      <c r="A191" s="53" t="s">
        <v>492</v>
      </c>
      <c r="B191" s="37" t="s">
        <v>213</v>
      </c>
      <c r="C191" s="8">
        <v>49.847094800999997</v>
      </c>
      <c r="D191" s="46" t="str">
        <f t="shared" si="24"/>
        <v>N/A</v>
      </c>
      <c r="E191" s="8">
        <v>40.963855422000002</v>
      </c>
      <c r="F191" s="46" t="str">
        <f t="shared" si="25"/>
        <v>N/A</v>
      </c>
      <c r="G191" s="8">
        <v>51.824817518000003</v>
      </c>
      <c r="H191" s="46" t="str">
        <f t="shared" si="26"/>
        <v>N/A</v>
      </c>
      <c r="I191" s="12">
        <v>-17.8</v>
      </c>
      <c r="J191" s="12">
        <v>26.51</v>
      </c>
      <c r="K191" s="47" t="s">
        <v>739</v>
      </c>
      <c r="L191" s="9" t="str">
        <f t="shared" si="27"/>
        <v>Yes</v>
      </c>
    </row>
    <row r="192" spans="1:12" x14ac:dyDescent="0.2">
      <c r="A192" s="53" t="s">
        <v>493</v>
      </c>
      <c r="B192" s="37" t="s">
        <v>213</v>
      </c>
      <c r="C192" s="8">
        <v>22.114895780000001</v>
      </c>
      <c r="D192" s="46" t="str">
        <f t="shared" si="24"/>
        <v>N/A</v>
      </c>
      <c r="E192" s="8">
        <v>21.781756180999999</v>
      </c>
      <c r="F192" s="46" t="str">
        <f t="shared" si="25"/>
        <v>N/A</v>
      </c>
      <c r="G192" s="8">
        <v>24.083769633999999</v>
      </c>
      <c r="H192" s="46" t="str">
        <f t="shared" si="26"/>
        <v>N/A</v>
      </c>
      <c r="I192" s="12">
        <v>-1.51</v>
      </c>
      <c r="J192" s="12">
        <v>10.57</v>
      </c>
      <c r="K192" s="47" t="s">
        <v>739</v>
      </c>
      <c r="L192" s="9" t="str">
        <f t="shared" si="27"/>
        <v>Yes</v>
      </c>
    </row>
    <row r="193" spans="1:12" x14ac:dyDescent="0.2">
      <c r="A193" s="53" t="s">
        <v>494</v>
      </c>
      <c r="B193" s="37" t="s">
        <v>213</v>
      </c>
      <c r="C193" s="8">
        <v>27.825237979000001</v>
      </c>
      <c r="D193" s="46" t="str">
        <f t="shared" si="24"/>
        <v>N/A</v>
      </c>
      <c r="E193" s="8">
        <v>30.593499764000001</v>
      </c>
      <c r="F193" s="46" t="str">
        <f t="shared" si="25"/>
        <v>N/A</v>
      </c>
      <c r="G193" s="8">
        <v>32.139148493999997</v>
      </c>
      <c r="H193" s="46" t="str">
        <f t="shared" si="26"/>
        <v>N/A</v>
      </c>
      <c r="I193" s="12">
        <v>9.9489999999999998</v>
      </c>
      <c r="J193" s="12">
        <v>5.0519999999999996</v>
      </c>
      <c r="K193" s="47" t="s">
        <v>739</v>
      </c>
      <c r="L193" s="9" t="str">
        <f t="shared" si="27"/>
        <v>Yes</v>
      </c>
    </row>
    <row r="194" spans="1:12" x14ac:dyDescent="0.2">
      <c r="A194" s="48" t="s">
        <v>1555</v>
      </c>
      <c r="B194" s="37" t="s">
        <v>213</v>
      </c>
      <c r="C194" s="38">
        <v>5.4693251533999998</v>
      </c>
      <c r="D194" s="46" t="str">
        <f t="shared" si="24"/>
        <v>N/A</v>
      </c>
      <c r="E194" s="38">
        <v>5.4631268436999996</v>
      </c>
      <c r="F194" s="46" t="str">
        <f t="shared" si="25"/>
        <v>N/A</v>
      </c>
      <c r="G194" s="38">
        <v>6.4895833332999997</v>
      </c>
      <c r="H194" s="46" t="str">
        <f t="shared" si="26"/>
        <v>N/A</v>
      </c>
      <c r="I194" s="12">
        <v>-0.113</v>
      </c>
      <c r="J194" s="12">
        <v>18.79</v>
      </c>
      <c r="K194" s="47" t="s">
        <v>739</v>
      </c>
      <c r="L194" s="9" t="str">
        <f t="shared" si="27"/>
        <v>Yes</v>
      </c>
    </row>
    <row r="195" spans="1:12" x14ac:dyDescent="0.2">
      <c r="A195" s="53" t="s">
        <v>1556</v>
      </c>
      <c r="B195" s="37" t="s">
        <v>213</v>
      </c>
      <c r="C195" s="38">
        <v>2.3846153846</v>
      </c>
      <c r="D195" s="46" t="str">
        <f t="shared" si="24"/>
        <v>N/A</v>
      </c>
      <c r="E195" s="38">
        <v>0</v>
      </c>
      <c r="F195" s="46" t="str">
        <f t="shared" si="25"/>
        <v>N/A</v>
      </c>
      <c r="G195" s="38">
        <v>13.058823529</v>
      </c>
      <c r="H195" s="46" t="str">
        <f t="shared" si="26"/>
        <v>N/A</v>
      </c>
      <c r="I195" s="12">
        <v>-100</v>
      </c>
      <c r="J195" s="12" t="s">
        <v>1747</v>
      </c>
      <c r="K195" s="47" t="s">
        <v>739</v>
      </c>
      <c r="L195" s="9" t="str">
        <f t="shared" si="27"/>
        <v>N/A</v>
      </c>
    </row>
    <row r="196" spans="1:12" x14ac:dyDescent="0.2">
      <c r="A196" s="53" t="s">
        <v>1557</v>
      </c>
      <c r="B196" s="37" t="s">
        <v>213</v>
      </c>
      <c r="C196" s="38">
        <v>6.0769230769</v>
      </c>
      <c r="D196" s="46" t="str">
        <f t="shared" si="24"/>
        <v>N/A</v>
      </c>
      <c r="E196" s="38">
        <v>2.5</v>
      </c>
      <c r="F196" s="46" t="str">
        <f t="shared" si="25"/>
        <v>N/A</v>
      </c>
      <c r="G196" s="38">
        <v>6.2857142857000001</v>
      </c>
      <c r="H196" s="46" t="str">
        <f t="shared" si="26"/>
        <v>N/A</v>
      </c>
      <c r="I196" s="12">
        <v>-58.9</v>
      </c>
      <c r="J196" s="12">
        <v>151.4</v>
      </c>
      <c r="K196" s="47" t="s">
        <v>739</v>
      </c>
      <c r="L196" s="9" t="str">
        <f t="shared" si="27"/>
        <v>No</v>
      </c>
    </row>
    <row r="197" spans="1:12" x14ac:dyDescent="0.2">
      <c r="A197" s="53" t="s">
        <v>1558</v>
      </c>
      <c r="B197" s="37" t="s">
        <v>213</v>
      </c>
      <c r="C197" s="38">
        <v>3.1182795698999999</v>
      </c>
      <c r="D197" s="46" t="str">
        <f t="shared" si="24"/>
        <v>N/A</v>
      </c>
      <c r="E197" s="38">
        <v>3.6640625</v>
      </c>
      <c r="F197" s="46" t="str">
        <f t="shared" si="25"/>
        <v>N/A</v>
      </c>
      <c r="G197" s="38">
        <v>6.4</v>
      </c>
      <c r="H197" s="46" t="str">
        <f t="shared" si="26"/>
        <v>N/A</v>
      </c>
      <c r="I197" s="12">
        <v>17.5</v>
      </c>
      <c r="J197" s="12">
        <v>74.67</v>
      </c>
      <c r="K197" s="47" t="s">
        <v>739</v>
      </c>
      <c r="L197" s="9" t="str">
        <f t="shared" si="27"/>
        <v>No</v>
      </c>
    </row>
    <row r="198" spans="1:12" x14ac:dyDescent="0.2">
      <c r="A198" s="53" t="s">
        <v>1559</v>
      </c>
      <c r="B198" s="37" t="s">
        <v>213</v>
      </c>
      <c r="C198" s="38">
        <v>7.0331491712999998</v>
      </c>
      <c r="D198" s="46" t="str">
        <f t="shared" si="24"/>
        <v>N/A</v>
      </c>
      <c r="E198" s="38">
        <v>6.9897435896999998</v>
      </c>
      <c r="F198" s="46" t="str">
        <f t="shared" si="25"/>
        <v>N/A</v>
      </c>
      <c r="G198" s="38">
        <v>6.0375586853999996</v>
      </c>
      <c r="H198" s="46" t="str">
        <f t="shared" si="26"/>
        <v>N/A</v>
      </c>
      <c r="I198" s="12">
        <v>-0.61699999999999999</v>
      </c>
      <c r="J198" s="12">
        <v>-13.6</v>
      </c>
      <c r="K198" s="47" t="s">
        <v>739</v>
      </c>
      <c r="L198" s="9" t="str">
        <f t="shared" si="27"/>
        <v>Yes</v>
      </c>
    </row>
    <row r="199" spans="1:12" x14ac:dyDescent="0.2">
      <c r="A199" s="48" t="s">
        <v>1560</v>
      </c>
      <c r="B199" s="37" t="s">
        <v>213</v>
      </c>
      <c r="C199" s="38">
        <v>11.435643563999999</v>
      </c>
      <c r="D199" s="46" t="str">
        <f t="shared" si="24"/>
        <v>N/A</v>
      </c>
      <c r="E199" s="38">
        <v>3.4571428571</v>
      </c>
      <c r="F199" s="46" t="str">
        <f t="shared" si="25"/>
        <v>N/A</v>
      </c>
      <c r="G199" s="38">
        <v>13.264705881999999</v>
      </c>
      <c r="H199" s="46" t="str">
        <f t="shared" si="26"/>
        <v>N/A</v>
      </c>
      <c r="I199" s="12">
        <v>-69.8</v>
      </c>
      <c r="J199" s="12">
        <v>283.7</v>
      </c>
      <c r="K199" s="47" t="s">
        <v>739</v>
      </c>
      <c r="L199" s="9" t="str">
        <f t="shared" si="27"/>
        <v>No</v>
      </c>
    </row>
    <row r="200" spans="1:12" x14ac:dyDescent="0.2">
      <c r="A200" s="53" t="s">
        <v>1561</v>
      </c>
      <c r="B200" s="37" t="s">
        <v>213</v>
      </c>
      <c r="C200" s="38">
        <v>14.930555556</v>
      </c>
      <c r="D200" s="46" t="str">
        <f t="shared" si="24"/>
        <v>N/A</v>
      </c>
      <c r="E200" s="38">
        <v>9.4</v>
      </c>
      <c r="F200" s="46" t="str">
        <f t="shared" si="25"/>
        <v>N/A</v>
      </c>
      <c r="G200" s="38">
        <v>36.5</v>
      </c>
      <c r="H200" s="46" t="str">
        <f t="shared" si="26"/>
        <v>N/A</v>
      </c>
      <c r="I200" s="12">
        <v>-37</v>
      </c>
      <c r="J200" s="12">
        <v>288.3</v>
      </c>
      <c r="K200" s="47" t="s">
        <v>739</v>
      </c>
      <c r="L200" s="9" t="str">
        <f t="shared" si="27"/>
        <v>No</v>
      </c>
    </row>
    <row r="201" spans="1:12" x14ac:dyDescent="0.2">
      <c r="A201" s="53" t="s">
        <v>1562</v>
      </c>
      <c r="B201" s="37" t="s">
        <v>213</v>
      </c>
      <c r="C201" s="38">
        <v>5.5555555555999998</v>
      </c>
      <c r="D201" s="46" t="str">
        <f t="shared" si="24"/>
        <v>N/A</v>
      </c>
      <c r="E201" s="38">
        <v>0</v>
      </c>
      <c r="F201" s="46" t="str">
        <f t="shared" si="25"/>
        <v>N/A</v>
      </c>
      <c r="G201" s="38">
        <v>3.3333333333000001</v>
      </c>
      <c r="H201" s="46" t="str">
        <f t="shared" si="26"/>
        <v>N/A</v>
      </c>
      <c r="I201" s="12">
        <v>-100</v>
      </c>
      <c r="J201" s="12" t="s">
        <v>1747</v>
      </c>
      <c r="K201" s="47" t="s">
        <v>739</v>
      </c>
      <c r="L201" s="9" t="str">
        <f t="shared" si="27"/>
        <v>N/A</v>
      </c>
    </row>
    <row r="202" spans="1:12" x14ac:dyDescent="0.2">
      <c r="A202" s="53" t="s">
        <v>1563</v>
      </c>
      <c r="B202" s="37" t="s">
        <v>213</v>
      </c>
      <c r="C202" s="38">
        <v>4</v>
      </c>
      <c r="D202" s="46" t="str">
        <f t="shared" si="24"/>
        <v>N/A</v>
      </c>
      <c r="E202" s="38">
        <v>2.8</v>
      </c>
      <c r="F202" s="46" t="str">
        <f t="shared" si="25"/>
        <v>N/A</v>
      </c>
      <c r="G202" s="38">
        <v>0.42857142860000003</v>
      </c>
      <c r="H202" s="46" t="str">
        <f t="shared" si="26"/>
        <v>N/A</v>
      </c>
      <c r="I202" s="12">
        <v>-30</v>
      </c>
      <c r="J202" s="12">
        <v>-84.7</v>
      </c>
      <c r="K202" s="47" t="s">
        <v>739</v>
      </c>
      <c r="L202" s="9" t="str">
        <f t="shared" si="27"/>
        <v>No</v>
      </c>
    </row>
    <row r="203" spans="1:12" x14ac:dyDescent="0.2">
      <c r="A203" s="53" t="s">
        <v>1564</v>
      </c>
      <c r="B203" s="37" t="s">
        <v>213</v>
      </c>
      <c r="C203" s="38">
        <v>1.2222222222000001</v>
      </c>
      <c r="D203" s="46" t="str">
        <f t="shared" si="24"/>
        <v>N/A</v>
      </c>
      <c r="E203" s="38">
        <v>0.76470588240000004</v>
      </c>
      <c r="F203" s="46" t="str">
        <f t="shared" si="25"/>
        <v>N/A</v>
      </c>
      <c r="G203" s="38">
        <v>0</v>
      </c>
      <c r="H203" s="46" t="str">
        <f t="shared" si="26"/>
        <v>N/A</v>
      </c>
      <c r="I203" s="12">
        <v>-37.4</v>
      </c>
      <c r="J203" s="12">
        <v>-100</v>
      </c>
      <c r="K203" s="47" t="s">
        <v>739</v>
      </c>
      <c r="L203" s="9" t="str">
        <f t="shared" si="27"/>
        <v>No</v>
      </c>
    </row>
    <row r="204" spans="1:12" x14ac:dyDescent="0.2">
      <c r="A204" s="48" t="s">
        <v>127</v>
      </c>
      <c r="B204" s="37" t="s">
        <v>213</v>
      </c>
      <c r="C204" s="38">
        <v>0</v>
      </c>
      <c r="D204" s="46" t="str">
        <f t="shared" ref="D204:D214" si="28">IF($B204="N/A","N/A",IF(C204&gt;10,"No",IF(C204&lt;-10,"No","Yes")))</f>
        <v>N/A</v>
      </c>
      <c r="E204" s="38">
        <v>0</v>
      </c>
      <c r="F204" s="46" t="str">
        <f t="shared" ref="F204:F214" si="29">IF($B204="N/A","N/A",IF(E204&gt;10,"No",IF(E204&lt;-10,"No","Yes")))</f>
        <v>N/A</v>
      </c>
      <c r="G204" s="38">
        <v>0</v>
      </c>
      <c r="H204" s="46" t="str">
        <f t="shared" ref="H204:H214" si="30">IF($B204="N/A","N/A",IF(G204&gt;10,"No",IF(G204&lt;-10,"No","Yes")))</f>
        <v>N/A</v>
      </c>
      <c r="I204" s="12" t="s">
        <v>1747</v>
      </c>
      <c r="J204" s="12" t="s">
        <v>1747</v>
      </c>
      <c r="K204" s="14" t="s">
        <v>213</v>
      </c>
      <c r="L204" s="9" t="str">
        <f t="shared" ref="L204:L214" si="31">IF(J204="Div by 0", "N/A", IF(K204="N/A","N/A", IF(J204&gt;VALUE(MID(K204,1,2)), "No", IF(J204&lt;-1*VALUE(MID(K204,1,2)), "No", "Yes"))))</f>
        <v>N/A</v>
      </c>
    </row>
    <row r="205" spans="1:12" x14ac:dyDescent="0.2">
      <c r="A205" s="48" t="s">
        <v>128</v>
      </c>
      <c r="B205" s="37" t="s">
        <v>213</v>
      </c>
      <c r="C205" s="38">
        <v>11</v>
      </c>
      <c r="D205" s="46" t="str">
        <f t="shared" si="28"/>
        <v>N/A</v>
      </c>
      <c r="E205" s="38">
        <v>0</v>
      </c>
      <c r="F205" s="46" t="str">
        <f t="shared" si="29"/>
        <v>N/A</v>
      </c>
      <c r="G205" s="38">
        <v>0</v>
      </c>
      <c r="H205" s="46" t="str">
        <f t="shared" si="30"/>
        <v>N/A</v>
      </c>
      <c r="I205" s="12">
        <v>-100</v>
      </c>
      <c r="J205" s="12" t="s">
        <v>1747</v>
      </c>
      <c r="K205" s="14" t="s">
        <v>213</v>
      </c>
      <c r="L205" s="9" t="str">
        <f t="shared" si="31"/>
        <v>N/A</v>
      </c>
    </row>
    <row r="206" spans="1:12" ht="25.5" x14ac:dyDescent="0.2">
      <c r="A206" s="48" t="s">
        <v>1612</v>
      </c>
      <c r="B206" s="37" t="s">
        <v>213</v>
      </c>
      <c r="C206" s="38">
        <v>11</v>
      </c>
      <c r="D206" s="46" t="str">
        <f t="shared" si="28"/>
        <v>N/A</v>
      </c>
      <c r="E206" s="38">
        <v>0</v>
      </c>
      <c r="F206" s="46" t="str">
        <f t="shared" si="29"/>
        <v>N/A</v>
      </c>
      <c r="G206" s="38">
        <v>0</v>
      </c>
      <c r="H206" s="46" t="str">
        <f t="shared" si="30"/>
        <v>N/A</v>
      </c>
      <c r="I206" s="12">
        <v>-100</v>
      </c>
      <c r="J206" s="12" t="s">
        <v>1747</v>
      </c>
      <c r="K206" s="14" t="s">
        <v>213</v>
      </c>
      <c r="L206" s="9" t="str">
        <f t="shared" si="31"/>
        <v>N/A</v>
      </c>
    </row>
    <row r="207" spans="1:12" ht="25.5" x14ac:dyDescent="0.2">
      <c r="A207" s="48" t="s">
        <v>1565</v>
      </c>
      <c r="B207" s="37" t="s">
        <v>213</v>
      </c>
      <c r="C207" s="38">
        <v>0</v>
      </c>
      <c r="D207" s="46" t="str">
        <f t="shared" si="28"/>
        <v>N/A</v>
      </c>
      <c r="E207" s="38">
        <v>0</v>
      </c>
      <c r="F207" s="46" t="str">
        <f t="shared" si="29"/>
        <v>N/A</v>
      </c>
      <c r="G207" s="38">
        <v>0</v>
      </c>
      <c r="H207" s="46" t="str">
        <f t="shared" si="30"/>
        <v>N/A</v>
      </c>
      <c r="I207" s="12" t="s">
        <v>1747</v>
      </c>
      <c r="J207" s="12" t="s">
        <v>1747</v>
      </c>
      <c r="K207" s="14" t="s">
        <v>213</v>
      </c>
      <c r="L207" s="9" t="str">
        <f t="shared" si="31"/>
        <v>N/A</v>
      </c>
    </row>
    <row r="208" spans="1:12" x14ac:dyDescent="0.2">
      <c r="A208" s="48" t="s">
        <v>1613</v>
      </c>
      <c r="B208" s="37" t="s">
        <v>213</v>
      </c>
      <c r="C208" s="38">
        <v>0</v>
      </c>
      <c r="D208" s="46" t="str">
        <f t="shared" si="28"/>
        <v>N/A</v>
      </c>
      <c r="E208" s="38">
        <v>0</v>
      </c>
      <c r="F208" s="46" t="str">
        <f t="shared" si="29"/>
        <v>N/A</v>
      </c>
      <c r="G208" s="38">
        <v>0</v>
      </c>
      <c r="H208" s="46" t="str">
        <f t="shared" si="30"/>
        <v>N/A</v>
      </c>
      <c r="I208" s="12" t="s">
        <v>1747</v>
      </c>
      <c r="J208" s="12" t="s">
        <v>1747</v>
      </c>
      <c r="K208" s="14" t="s">
        <v>213</v>
      </c>
      <c r="L208" s="9" t="str">
        <f t="shared" si="31"/>
        <v>N/A</v>
      </c>
    </row>
    <row r="209" spans="1:12" x14ac:dyDescent="0.2">
      <c r="A209" s="48" t="s">
        <v>1614</v>
      </c>
      <c r="B209" s="37" t="s">
        <v>213</v>
      </c>
      <c r="C209" s="38">
        <v>0</v>
      </c>
      <c r="D209" s="46" t="str">
        <f t="shared" si="28"/>
        <v>N/A</v>
      </c>
      <c r="E209" s="38">
        <v>0</v>
      </c>
      <c r="F209" s="46" t="str">
        <f t="shared" si="29"/>
        <v>N/A</v>
      </c>
      <c r="G209" s="38">
        <v>0</v>
      </c>
      <c r="H209" s="46" t="str">
        <f t="shared" si="30"/>
        <v>N/A</v>
      </c>
      <c r="I209" s="12" t="s">
        <v>1747</v>
      </c>
      <c r="J209" s="12" t="s">
        <v>1747</v>
      </c>
      <c r="K209" s="14" t="s">
        <v>213</v>
      </c>
      <c r="L209" s="9" t="str">
        <f t="shared" si="31"/>
        <v>N/A</v>
      </c>
    </row>
    <row r="210" spans="1:12" x14ac:dyDescent="0.2">
      <c r="A210" s="48" t="s">
        <v>125</v>
      </c>
      <c r="B210" s="37" t="s">
        <v>213</v>
      </c>
      <c r="C210" s="49">
        <v>713774</v>
      </c>
      <c r="D210" s="46" t="str">
        <f t="shared" si="28"/>
        <v>N/A</v>
      </c>
      <c r="E210" s="49">
        <v>299105</v>
      </c>
      <c r="F210" s="46" t="str">
        <f t="shared" si="29"/>
        <v>N/A</v>
      </c>
      <c r="G210" s="49">
        <v>186003</v>
      </c>
      <c r="H210" s="46" t="str">
        <f t="shared" si="30"/>
        <v>N/A</v>
      </c>
      <c r="I210" s="12">
        <v>-58.1</v>
      </c>
      <c r="J210" s="12">
        <v>-37.799999999999997</v>
      </c>
      <c r="K210" s="14" t="s">
        <v>213</v>
      </c>
      <c r="L210" s="9" t="str">
        <f t="shared" si="31"/>
        <v>N/A</v>
      </c>
    </row>
    <row r="211" spans="1:12" x14ac:dyDescent="0.2">
      <c r="A211" s="48" t="s">
        <v>1615</v>
      </c>
      <c r="B211" s="37" t="s">
        <v>213</v>
      </c>
      <c r="C211" s="49">
        <v>693697</v>
      </c>
      <c r="D211" s="46" t="str">
        <f t="shared" si="28"/>
        <v>N/A</v>
      </c>
      <c r="E211" s="49">
        <v>287739</v>
      </c>
      <c r="F211" s="46" t="str">
        <f t="shared" si="29"/>
        <v>N/A</v>
      </c>
      <c r="G211" s="49">
        <v>180308</v>
      </c>
      <c r="H211" s="46" t="str">
        <f t="shared" si="30"/>
        <v>N/A</v>
      </c>
      <c r="I211" s="12">
        <v>-58.5</v>
      </c>
      <c r="J211" s="12">
        <v>-37.299999999999997</v>
      </c>
      <c r="K211" s="14" t="s">
        <v>213</v>
      </c>
      <c r="L211" s="9" t="str">
        <f t="shared" si="31"/>
        <v>N/A</v>
      </c>
    </row>
    <row r="212" spans="1:12" x14ac:dyDescent="0.2">
      <c r="A212" s="48" t="s">
        <v>1566</v>
      </c>
      <c r="B212" s="37" t="s">
        <v>213</v>
      </c>
      <c r="C212" s="49">
        <v>9192</v>
      </c>
      <c r="D212" s="46" t="str">
        <f t="shared" si="28"/>
        <v>N/A</v>
      </c>
      <c r="E212" s="49">
        <v>30741</v>
      </c>
      <c r="F212" s="46" t="str">
        <f t="shared" si="29"/>
        <v>N/A</v>
      </c>
      <c r="G212" s="49">
        <v>37508</v>
      </c>
      <c r="H212" s="46" t="str">
        <f t="shared" si="30"/>
        <v>N/A</v>
      </c>
      <c r="I212" s="12">
        <v>234.4</v>
      </c>
      <c r="J212" s="12">
        <v>22.01</v>
      </c>
      <c r="K212" s="14" t="s">
        <v>213</v>
      </c>
      <c r="L212" s="9" t="str">
        <f t="shared" si="31"/>
        <v>N/A</v>
      </c>
    </row>
    <row r="213" spans="1:12" x14ac:dyDescent="0.2">
      <c r="A213" s="48" t="s">
        <v>1616</v>
      </c>
      <c r="B213" s="37" t="s">
        <v>213</v>
      </c>
      <c r="C213" s="49">
        <v>71617</v>
      </c>
      <c r="D213" s="46" t="str">
        <f t="shared" si="28"/>
        <v>N/A</v>
      </c>
      <c r="E213" s="49">
        <v>36395</v>
      </c>
      <c r="F213" s="46" t="str">
        <f t="shared" si="29"/>
        <v>N/A</v>
      </c>
      <c r="G213" s="49">
        <v>38558</v>
      </c>
      <c r="H213" s="46" t="str">
        <f t="shared" si="30"/>
        <v>N/A</v>
      </c>
      <c r="I213" s="12">
        <v>-49.2</v>
      </c>
      <c r="J213" s="12">
        <v>5.9429999999999996</v>
      </c>
      <c r="K213" s="14" t="s">
        <v>213</v>
      </c>
      <c r="L213" s="9" t="str">
        <f t="shared" si="31"/>
        <v>N/A</v>
      </c>
    </row>
    <row r="214" spans="1:12" x14ac:dyDescent="0.2">
      <c r="A214" s="53" t="s">
        <v>1617</v>
      </c>
      <c r="B214" s="37" t="s">
        <v>213</v>
      </c>
      <c r="C214" s="49">
        <v>22283</v>
      </c>
      <c r="D214" s="46" t="str">
        <f t="shared" si="28"/>
        <v>N/A</v>
      </c>
      <c r="E214" s="49">
        <v>15612</v>
      </c>
      <c r="F214" s="46" t="str">
        <f t="shared" si="29"/>
        <v>N/A</v>
      </c>
      <c r="G214" s="49">
        <v>16004</v>
      </c>
      <c r="H214" s="46" t="str">
        <f t="shared" si="30"/>
        <v>N/A</v>
      </c>
      <c r="I214" s="12">
        <v>-29.9</v>
      </c>
      <c r="J214" s="12">
        <v>2.5110000000000001</v>
      </c>
      <c r="K214" s="14" t="s">
        <v>213</v>
      </c>
      <c r="L214" s="9" t="str">
        <f t="shared" si="31"/>
        <v>N/A</v>
      </c>
    </row>
    <row r="215" spans="1:12" ht="25.5" x14ac:dyDescent="0.2">
      <c r="A215" s="48" t="s">
        <v>1380</v>
      </c>
      <c r="B215" s="37" t="s">
        <v>213</v>
      </c>
      <c r="C215" s="49">
        <v>3598</v>
      </c>
      <c r="D215" s="46" t="str">
        <f t="shared" ref="D215:D229" si="32">IF($B215="N/A","N/A",IF(C215&gt;10,"No",IF(C215&lt;-10,"No","Yes")))</f>
        <v>N/A</v>
      </c>
      <c r="E215" s="49">
        <v>5080</v>
      </c>
      <c r="F215" s="46" t="str">
        <f t="shared" ref="F215:F229" si="33">IF($B215="N/A","N/A",IF(E215&gt;10,"No",IF(E215&lt;-10,"No","Yes")))</f>
        <v>N/A</v>
      </c>
      <c r="G215" s="49">
        <v>5739</v>
      </c>
      <c r="H215" s="46" t="str">
        <f t="shared" ref="H215:H229" si="34">IF($B215="N/A","N/A",IF(G215&gt;10,"No",IF(G215&lt;-10,"No","Yes")))</f>
        <v>N/A</v>
      </c>
      <c r="I215" s="12">
        <v>41.19</v>
      </c>
      <c r="J215" s="12">
        <v>12.97</v>
      </c>
      <c r="K215" s="47" t="s">
        <v>739</v>
      </c>
      <c r="L215" s="9" t="str">
        <f t="shared" ref="L215:L229" si="35">IF(J215="Div by 0", "N/A", IF(K215="N/A","N/A", IF(J215&gt;VALUE(MID(K215,1,2)), "No", IF(J215&lt;-1*VALUE(MID(K215,1,2)), "No", "Yes"))))</f>
        <v>Yes</v>
      </c>
    </row>
    <row r="216" spans="1:12" x14ac:dyDescent="0.2">
      <c r="A216" s="48" t="s">
        <v>649</v>
      </c>
      <c r="B216" s="37" t="s">
        <v>213</v>
      </c>
      <c r="C216" s="38">
        <v>22</v>
      </c>
      <c r="D216" s="46" t="str">
        <f t="shared" si="32"/>
        <v>N/A</v>
      </c>
      <c r="E216" s="38">
        <v>24</v>
      </c>
      <c r="F216" s="46" t="str">
        <f t="shared" si="33"/>
        <v>N/A</v>
      </c>
      <c r="G216" s="38">
        <v>17</v>
      </c>
      <c r="H216" s="46" t="str">
        <f t="shared" si="34"/>
        <v>N/A</v>
      </c>
      <c r="I216" s="12">
        <v>9.0909999999999993</v>
      </c>
      <c r="J216" s="12">
        <v>-29.2</v>
      </c>
      <c r="K216" s="47" t="s">
        <v>739</v>
      </c>
      <c r="L216" s="9" t="str">
        <f t="shared" si="35"/>
        <v>Yes</v>
      </c>
    </row>
    <row r="217" spans="1:12" ht="25.5" x14ac:dyDescent="0.2">
      <c r="A217" s="48" t="s">
        <v>1381</v>
      </c>
      <c r="B217" s="37" t="s">
        <v>213</v>
      </c>
      <c r="C217" s="49">
        <v>163.54545454999999</v>
      </c>
      <c r="D217" s="46" t="str">
        <f t="shared" si="32"/>
        <v>N/A</v>
      </c>
      <c r="E217" s="49">
        <v>211.66666667000001</v>
      </c>
      <c r="F217" s="46" t="str">
        <f t="shared" si="33"/>
        <v>N/A</v>
      </c>
      <c r="G217" s="49">
        <v>337.58823529</v>
      </c>
      <c r="H217" s="46" t="str">
        <f t="shared" si="34"/>
        <v>N/A</v>
      </c>
      <c r="I217" s="12">
        <v>29.42</v>
      </c>
      <c r="J217" s="12">
        <v>59.49</v>
      </c>
      <c r="K217" s="47" t="s">
        <v>739</v>
      </c>
      <c r="L217" s="9" t="str">
        <f t="shared" si="35"/>
        <v>No</v>
      </c>
    </row>
    <row r="218" spans="1:12" ht="25.5" x14ac:dyDescent="0.2">
      <c r="A218" s="48" t="s">
        <v>1382</v>
      </c>
      <c r="B218" s="37" t="s">
        <v>213</v>
      </c>
      <c r="C218" s="49">
        <v>0</v>
      </c>
      <c r="D218" s="46" t="str">
        <f t="shared" si="32"/>
        <v>N/A</v>
      </c>
      <c r="E218" s="49">
        <v>0</v>
      </c>
      <c r="F218" s="46" t="str">
        <f t="shared" si="33"/>
        <v>N/A</v>
      </c>
      <c r="G218" s="49">
        <v>0</v>
      </c>
      <c r="H218" s="46" t="str">
        <f t="shared" si="34"/>
        <v>N/A</v>
      </c>
      <c r="I218" s="12" t="s">
        <v>1747</v>
      </c>
      <c r="J218" s="12" t="s">
        <v>1747</v>
      </c>
      <c r="K218" s="47" t="s">
        <v>739</v>
      </c>
      <c r="L218" s="9" t="str">
        <f t="shared" si="35"/>
        <v>N/A</v>
      </c>
    </row>
    <row r="219" spans="1:12" x14ac:dyDescent="0.2">
      <c r="A219" s="48" t="s">
        <v>516</v>
      </c>
      <c r="B219" s="37" t="s">
        <v>213</v>
      </c>
      <c r="C219" s="38">
        <v>0</v>
      </c>
      <c r="D219" s="46" t="str">
        <f t="shared" si="32"/>
        <v>N/A</v>
      </c>
      <c r="E219" s="38">
        <v>0</v>
      </c>
      <c r="F219" s="46" t="str">
        <f t="shared" si="33"/>
        <v>N/A</v>
      </c>
      <c r="G219" s="38">
        <v>0</v>
      </c>
      <c r="H219" s="46" t="str">
        <f t="shared" si="34"/>
        <v>N/A</v>
      </c>
      <c r="I219" s="12" t="s">
        <v>1747</v>
      </c>
      <c r="J219" s="12" t="s">
        <v>1747</v>
      </c>
      <c r="K219" s="47" t="s">
        <v>739</v>
      </c>
      <c r="L219" s="9" t="str">
        <f t="shared" si="35"/>
        <v>N/A</v>
      </c>
    </row>
    <row r="220" spans="1:12" ht="25.5" x14ac:dyDescent="0.2">
      <c r="A220" s="48" t="s">
        <v>1383</v>
      </c>
      <c r="B220" s="37" t="s">
        <v>213</v>
      </c>
      <c r="C220" s="49" t="s">
        <v>1747</v>
      </c>
      <c r="D220" s="46" t="str">
        <f t="shared" si="32"/>
        <v>N/A</v>
      </c>
      <c r="E220" s="49" t="s">
        <v>1747</v>
      </c>
      <c r="F220" s="46" t="str">
        <f t="shared" si="33"/>
        <v>N/A</v>
      </c>
      <c r="G220" s="49" t="s">
        <v>1747</v>
      </c>
      <c r="H220" s="46" t="str">
        <f t="shared" si="34"/>
        <v>N/A</v>
      </c>
      <c r="I220" s="12" t="s">
        <v>1747</v>
      </c>
      <c r="J220" s="12" t="s">
        <v>1747</v>
      </c>
      <c r="K220" s="47" t="s">
        <v>739</v>
      </c>
      <c r="L220" s="9" t="str">
        <f t="shared" si="35"/>
        <v>N/A</v>
      </c>
    </row>
    <row r="221" spans="1:12" ht="25.5" x14ac:dyDescent="0.2">
      <c r="A221" s="48" t="s">
        <v>1384</v>
      </c>
      <c r="B221" s="37" t="s">
        <v>213</v>
      </c>
      <c r="C221" s="49">
        <v>130865</v>
      </c>
      <c r="D221" s="46" t="str">
        <f t="shared" si="32"/>
        <v>N/A</v>
      </c>
      <c r="E221" s="49">
        <v>171176</v>
      </c>
      <c r="F221" s="46" t="str">
        <f t="shared" si="33"/>
        <v>N/A</v>
      </c>
      <c r="G221" s="49">
        <v>125659</v>
      </c>
      <c r="H221" s="46" t="str">
        <f t="shared" si="34"/>
        <v>N/A</v>
      </c>
      <c r="I221" s="12">
        <v>30.8</v>
      </c>
      <c r="J221" s="12">
        <v>-26.6</v>
      </c>
      <c r="K221" s="47" t="s">
        <v>739</v>
      </c>
      <c r="L221" s="9" t="str">
        <f t="shared" si="35"/>
        <v>Yes</v>
      </c>
    </row>
    <row r="222" spans="1:12" x14ac:dyDescent="0.2">
      <c r="A222" s="48" t="s">
        <v>517</v>
      </c>
      <c r="B222" s="37" t="s">
        <v>213</v>
      </c>
      <c r="C222" s="38">
        <v>393</v>
      </c>
      <c r="D222" s="46" t="str">
        <f t="shared" si="32"/>
        <v>N/A</v>
      </c>
      <c r="E222" s="38">
        <v>466</v>
      </c>
      <c r="F222" s="46" t="str">
        <f t="shared" si="33"/>
        <v>N/A</v>
      </c>
      <c r="G222" s="38">
        <v>348</v>
      </c>
      <c r="H222" s="46" t="str">
        <f t="shared" si="34"/>
        <v>N/A</v>
      </c>
      <c r="I222" s="12">
        <v>18.579999999999998</v>
      </c>
      <c r="J222" s="12">
        <v>-25.3</v>
      </c>
      <c r="K222" s="47" t="s">
        <v>739</v>
      </c>
      <c r="L222" s="9" t="str">
        <f t="shared" si="35"/>
        <v>Yes</v>
      </c>
    </row>
    <row r="223" spans="1:12" ht="25.5" x14ac:dyDescent="0.2">
      <c r="A223" s="48" t="s">
        <v>1385</v>
      </c>
      <c r="B223" s="37" t="s">
        <v>213</v>
      </c>
      <c r="C223" s="49">
        <v>332.98982188000002</v>
      </c>
      <c r="D223" s="46" t="str">
        <f t="shared" si="32"/>
        <v>N/A</v>
      </c>
      <c r="E223" s="49">
        <v>367.33047210000001</v>
      </c>
      <c r="F223" s="46" t="str">
        <f t="shared" si="33"/>
        <v>N/A</v>
      </c>
      <c r="G223" s="49">
        <v>361.08908045999999</v>
      </c>
      <c r="H223" s="46" t="str">
        <f t="shared" si="34"/>
        <v>N/A</v>
      </c>
      <c r="I223" s="12">
        <v>10.31</v>
      </c>
      <c r="J223" s="12">
        <v>-1.7</v>
      </c>
      <c r="K223" s="47" t="s">
        <v>739</v>
      </c>
      <c r="L223" s="9" t="str">
        <f t="shared" si="35"/>
        <v>Yes</v>
      </c>
    </row>
    <row r="224" spans="1:12" ht="25.5" x14ac:dyDescent="0.2">
      <c r="A224" s="48" t="s">
        <v>1386</v>
      </c>
      <c r="B224" s="37" t="s">
        <v>213</v>
      </c>
      <c r="C224" s="49">
        <v>0</v>
      </c>
      <c r="D224" s="46" t="str">
        <f t="shared" si="32"/>
        <v>N/A</v>
      </c>
      <c r="E224" s="49">
        <v>0</v>
      </c>
      <c r="F224" s="46" t="str">
        <f t="shared" si="33"/>
        <v>N/A</v>
      </c>
      <c r="G224" s="49">
        <v>0</v>
      </c>
      <c r="H224" s="46" t="str">
        <f t="shared" si="34"/>
        <v>N/A</v>
      </c>
      <c r="I224" s="12" t="s">
        <v>1747</v>
      </c>
      <c r="J224" s="12" t="s">
        <v>1747</v>
      </c>
      <c r="K224" s="47" t="s">
        <v>739</v>
      </c>
      <c r="L224" s="9" t="str">
        <f t="shared" si="35"/>
        <v>N/A</v>
      </c>
    </row>
    <row r="225" spans="1:12" x14ac:dyDescent="0.2">
      <c r="A225" s="48" t="s">
        <v>518</v>
      </c>
      <c r="B225" s="37" t="s">
        <v>213</v>
      </c>
      <c r="C225" s="38">
        <v>0</v>
      </c>
      <c r="D225" s="46" t="str">
        <f t="shared" si="32"/>
        <v>N/A</v>
      </c>
      <c r="E225" s="38">
        <v>0</v>
      </c>
      <c r="F225" s="46" t="str">
        <f t="shared" si="33"/>
        <v>N/A</v>
      </c>
      <c r="G225" s="38">
        <v>0</v>
      </c>
      <c r="H225" s="46" t="str">
        <f t="shared" si="34"/>
        <v>N/A</v>
      </c>
      <c r="I225" s="12" t="s">
        <v>1747</v>
      </c>
      <c r="J225" s="12" t="s">
        <v>1747</v>
      </c>
      <c r="K225" s="47" t="s">
        <v>739</v>
      </c>
      <c r="L225" s="9" t="str">
        <f t="shared" si="35"/>
        <v>N/A</v>
      </c>
    </row>
    <row r="226" spans="1:12" ht="25.5" x14ac:dyDescent="0.2">
      <c r="A226" s="48" t="s">
        <v>1387</v>
      </c>
      <c r="B226" s="37" t="s">
        <v>213</v>
      </c>
      <c r="C226" s="49" t="s">
        <v>1747</v>
      </c>
      <c r="D226" s="46" t="str">
        <f t="shared" si="32"/>
        <v>N/A</v>
      </c>
      <c r="E226" s="49" t="s">
        <v>1747</v>
      </c>
      <c r="F226" s="46" t="str">
        <f t="shared" si="33"/>
        <v>N/A</v>
      </c>
      <c r="G226" s="49" t="s">
        <v>1747</v>
      </c>
      <c r="H226" s="46" t="str">
        <f t="shared" si="34"/>
        <v>N/A</v>
      </c>
      <c r="I226" s="12" t="s">
        <v>1747</v>
      </c>
      <c r="J226" s="12" t="s">
        <v>1747</v>
      </c>
      <c r="K226" s="47" t="s">
        <v>739</v>
      </c>
      <c r="L226" s="9" t="str">
        <f t="shared" si="35"/>
        <v>N/A</v>
      </c>
    </row>
    <row r="227" spans="1:12" ht="25.5" x14ac:dyDescent="0.2">
      <c r="A227" s="48" t="s">
        <v>1388</v>
      </c>
      <c r="B227" s="37" t="s">
        <v>213</v>
      </c>
      <c r="C227" s="49">
        <v>25369</v>
      </c>
      <c r="D227" s="46" t="str">
        <f t="shared" si="32"/>
        <v>N/A</v>
      </c>
      <c r="E227" s="49">
        <v>0</v>
      </c>
      <c r="F227" s="46" t="str">
        <f t="shared" si="33"/>
        <v>N/A</v>
      </c>
      <c r="G227" s="49">
        <v>248</v>
      </c>
      <c r="H227" s="46" t="str">
        <f t="shared" si="34"/>
        <v>N/A</v>
      </c>
      <c r="I227" s="12">
        <v>-100</v>
      </c>
      <c r="J227" s="12" t="s">
        <v>1747</v>
      </c>
      <c r="K227" s="47" t="s">
        <v>739</v>
      </c>
      <c r="L227" s="9" t="str">
        <f t="shared" si="35"/>
        <v>N/A</v>
      </c>
    </row>
    <row r="228" spans="1:12" ht="25.5" x14ac:dyDescent="0.2">
      <c r="A228" s="48" t="s">
        <v>519</v>
      </c>
      <c r="B228" s="37" t="s">
        <v>213</v>
      </c>
      <c r="C228" s="38">
        <v>25</v>
      </c>
      <c r="D228" s="46" t="str">
        <f t="shared" si="32"/>
        <v>N/A</v>
      </c>
      <c r="E228" s="38">
        <v>0</v>
      </c>
      <c r="F228" s="46" t="str">
        <f t="shared" si="33"/>
        <v>N/A</v>
      </c>
      <c r="G228" s="38">
        <v>11</v>
      </c>
      <c r="H228" s="46" t="str">
        <f t="shared" si="34"/>
        <v>N/A</v>
      </c>
      <c r="I228" s="12">
        <v>-100</v>
      </c>
      <c r="J228" s="12" t="s">
        <v>1747</v>
      </c>
      <c r="K228" s="47" t="s">
        <v>739</v>
      </c>
      <c r="L228" s="9" t="str">
        <f t="shared" si="35"/>
        <v>N/A</v>
      </c>
    </row>
    <row r="229" spans="1:12" ht="25.5" x14ac:dyDescent="0.2">
      <c r="A229" s="48" t="s">
        <v>1389</v>
      </c>
      <c r="B229" s="37" t="s">
        <v>213</v>
      </c>
      <c r="C229" s="49">
        <v>1014.76</v>
      </c>
      <c r="D229" s="46" t="str">
        <f t="shared" si="32"/>
        <v>N/A</v>
      </c>
      <c r="E229" s="49" t="s">
        <v>1747</v>
      </c>
      <c r="F229" s="46" t="str">
        <f t="shared" si="33"/>
        <v>N/A</v>
      </c>
      <c r="G229" s="49">
        <v>124</v>
      </c>
      <c r="H229" s="46" t="str">
        <f t="shared" si="34"/>
        <v>N/A</v>
      </c>
      <c r="I229" s="12" t="s">
        <v>1747</v>
      </c>
      <c r="J229" s="12" t="s">
        <v>1747</v>
      </c>
      <c r="K229" s="47" t="s">
        <v>739</v>
      </c>
      <c r="L229" s="9" t="str">
        <f t="shared" si="35"/>
        <v>N/A</v>
      </c>
    </row>
    <row r="230" spans="1:12" x14ac:dyDescent="0.2">
      <c r="A230" s="4" t="s">
        <v>1390</v>
      </c>
      <c r="B230" s="37" t="s">
        <v>213</v>
      </c>
      <c r="C230" s="54">
        <v>25369</v>
      </c>
      <c r="D230" s="46" t="str">
        <f t="shared" ref="D230:D253" si="36">IF($B230="N/A","N/A",IF(C230&gt;10,"No",IF(C230&lt;-10,"No","Yes")))</f>
        <v>N/A</v>
      </c>
      <c r="E230" s="54" t="s">
        <v>1747</v>
      </c>
      <c r="F230" s="46" t="str">
        <f t="shared" ref="F230:F253" si="37">IF($B230="N/A","N/A",IF(E230&gt;10,"No",IF(E230&lt;-10,"No","Yes")))</f>
        <v>N/A</v>
      </c>
      <c r="G230" s="54">
        <v>248</v>
      </c>
      <c r="H230" s="46" t="str">
        <f t="shared" ref="H230:H253" si="38">IF($B230="N/A","N/A",IF(G230&gt;10,"No",IF(G230&lt;-10,"No","Yes")))</f>
        <v>N/A</v>
      </c>
      <c r="I230" s="12" t="s">
        <v>1747</v>
      </c>
      <c r="J230" s="12" t="s">
        <v>1747</v>
      </c>
      <c r="K230" s="47" t="s">
        <v>739</v>
      </c>
      <c r="L230" s="9" t="str">
        <f t="shared" ref="L230:L253" si="39">IF(J230="Div by 0", "N/A", IF(K230="N/A","N/A", IF(J230&gt;VALUE(MID(K230,1,2)), "No", IF(J230&lt;-1*VALUE(MID(K230,1,2)), "No", "Yes"))))</f>
        <v>N/A</v>
      </c>
    </row>
    <row r="231" spans="1:12" x14ac:dyDescent="0.2">
      <c r="A231" s="4" t="s">
        <v>1567</v>
      </c>
      <c r="B231" s="37" t="s">
        <v>213</v>
      </c>
      <c r="C231" s="52">
        <v>25</v>
      </c>
      <c r="D231" s="52" t="str">
        <f t="shared" si="36"/>
        <v>N/A</v>
      </c>
      <c r="E231" s="52" t="s">
        <v>1747</v>
      </c>
      <c r="F231" s="52" t="str">
        <f t="shared" si="37"/>
        <v>N/A</v>
      </c>
      <c r="G231" s="52">
        <v>11</v>
      </c>
      <c r="H231" s="46" t="str">
        <f t="shared" si="38"/>
        <v>N/A</v>
      </c>
      <c r="I231" s="12" t="s">
        <v>1747</v>
      </c>
      <c r="J231" s="12" t="s">
        <v>1747</v>
      </c>
      <c r="K231" s="47" t="s">
        <v>739</v>
      </c>
      <c r="L231" s="9" t="str">
        <f t="shared" si="39"/>
        <v>N/A</v>
      </c>
    </row>
    <row r="232" spans="1:12" x14ac:dyDescent="0.2">
      <c r="A232" s="4" t="s">
        <v>1568</v>
      </c>
      <c r="B232" s="37" t="s">
        <v>213</v>
      </c>
      <c r="C232" s="54">
        <v>1014.76</v>
      </c>
      <c r="D232" s="46" t="str">
        <f t="shared" si="36"/>
        <v>N/A</v>
      </c>
      <c r="E232" s="54" t="s">
        <v>1747</v>
      </c>
      <c r="F232" s="46" t="str">
        <f t="shared" si="37"/>
        <v>N/A</v>
      </c>
      <c r="G232" s="54">
        <v>124</v>
      </c>
      <c r="H232" s="46" t="str">
        <f t="shared" si="38"/>
        <v>N/A</v>
      </c>
      <c r="I232" s="12" t="s">
        <v>1747</v>
      </c>
      <c r="J232" s="12" t="s">
        <v>1747</v>
      </c>
      <c r="K232" s="47" t="s">
        <v>739</v>
      </c>
      <c r="L232" s="9" t="str">
        <f t="shared" si="39"/>
        <v>N/A</v>
      </c>
    </row>
    <row r="233" spans="1:12" x14ac:dyDescent="0.2">
      <c r="A233" s="55" t="s">
        <v>1569</v>
      </c>
      <c r="B233" s="37" t="s">
        <v>213</v>
      </c>
      <c r="C233" s="54">
        <v>773.64705881999998</v>
      </c>
      <c r="D233" s="46" t="str">
        <f t="shared" si="36"/>
        <v>N/A</v>
      </c>
      <c r="E233" s="54" t="s">
        <v>1747</v>
      </c>
      <c r="F233" s="46" t="str">
        <f t="shared" si="37"/>
        <v>N/A</v>
      </c>
      <c r="G233" s="54" t="s">
        <v>1747</v>
      </c>
      <c r="H233" s="46" t="str">
        <f t="shared" si="38"/>
        <v>N/A</v>
      </c>
      <c r="I233" s="12" t="s">
        <v>1747</v>
      </c>
      <c r="J233" s="12" t="s">
        <v>1747</v>
      </c>
      <c r="K233" s="47" t="s">
        <v>739</v>
      </c>
      <c r="L233" s="9" t="str">
        <f t="shared" si="39"/>
        <v>N/A</v>
      </c>
    </row>
    <row r="234" spans="1:12" x14ac:dyDescent="0.2">
      <c r="A234" s="55" t="s">
        <v>1570</v>
      </c>
      <c r="B234" s="37" t="s">
        <v>213</v>
      </c>
      <c r="C234" s="54">
        <v>1527.125</v>
      </c>
      <c r="D234" s="46" t="str">
        <f t="shared" si="36"/>
        <v>N/A</v>
      </c>
      <c r="E234" s="54" t="s">
        <v>1747</v>
      </c>
      <c r="F234" s="46" t="str">
        <f t="shared" si="37"/>
        <v>N/A</v>
      </c>
      <c r="G234" s="54" t="s">
        <v>1747</v>
      </c>
      <c r="H234" s="46" t="str">
        <f t="shared" si="38"/>
        <v>N/A</v>
      </c>
      <c r="I234" s="12" t="s">
        <v>1747</v>
      </c>
      <c r="J234" s="12" t="s">
        <v>1747</v>
      </c>
      <c r="K234" s="47" t="s">
        <v>739</v>
      </c>
      <c r="L234" s="9" t="str">
        <f t="shared" si="39"/>
        <v>N/A</v>
      </c>
    </row>
    <row r="235" spans="1:12" x14ac:dyDescent="0.2">
      <c r="A235" s="55" t="s">
        <v>1571</v>
      </c>
      <c r="B235" s="37" t="s">
        <v>213</v>
      </c>
      <c r="C235" s="54" t="s">
        <v>1747</v>
      </c>
      <c r="D235" s="46" t="str">
        <f t="shared" si="36"/>
        <v>N/A</v>
      </c>
      <c r="E235" s="54" t="s">
        <v>1747</v>
      </c>
      <c r="F235" s="46" t="str">
        <f t="shared" si="37"/>
        <v>N/A</v>
      </c>
      <c r="G235" s="54">
        <v>124</v>
      </c>
      <c r="H235" s="46" t="str">
        <f t="shared" si="38"/>
        <v>N/A</v>
      </c>
      <c r="I235" s="12" t="s">
        <v>1747</v>
      </c>
      <c r="J235" s="12" t="s">
        <v>1747</v>
      </c>
      <c r="K235" s="47" t="s">
        <v>739</v>
      </c>
      <c r="L235" s="9" t="str">
        <f t="shared" si="39"/>
        <v>N/A</v>
      </c>
    </row>
    <row r="236" spans="1:12" x14ac:dyDescent="0.2">
      <c r="A236" s="55" t="s">
        <v>1572</v>
      </c>
      <c r="B236" s="37" t="s">
        <v>213</v>
      </c>
      <c r="C236" s="54" t="s">
        <v>1747</v>
      </c>
      <c r="D236" s="46" t="str">
        <f t="shared" si="36"/>
        <v>N/A</v>
      </c>
      <c r="E236" s="54" t="s">
        <v>1747</v>
      </c>
      <c r="F236" s="46" t="str">
        <f t="shared" si="37"/>
        <v>N/A</v>
      </c>
      <c r="G236" s="54" t="s">
        <v>1747</v>
      </c>
      <c r="H236" s="46" t="str">
        <f t="shared" si="38"/>
        <v>N/A</v>
      </c>
      <c r="I236" s="12" t="s">
        <v>1747</v>
      </c>
      <c r="J236" s="12" t="s">
        <v>1747</v>
      </c>
      <c r="K236" s="47" t="s">
        <v>739</v>
      </c>
      <c r="L236" s="9" t="str">
        <f t="shared" si="39"/>
        <v>N/A</v>
      </c>
    </row>
    <row r="237" spans="1:12" x14ac:dyDescent="0.2">
      <c r="A237" s="48" t="s">
        <v>1573</v>
      </c>
      <c r="B237" s="37" t="s">
        <v>213</v>
      </c>
      <c r="C237" s="46">
        <v>0.3692216807</v>
      </c>
      <c r="D237" s="46" t="str">
        <f t="shared" si="36"/>
        <v>N/A</v>
      </c>
      <c r="E237" s="46">
        <v>0</v>
      </c>
      <c r="F237" s="46" t="str">
        <f t="shared" si="37"/>
        <v>N/A</v>
      </c>
      <c r="G237" s="46">
        <v>3.2216494800000002E-2</v>
      </c>
      <c r="H237" s="46" t="str">
        <f t="shared" si="38"/>
        <v>N/A</v>
      </c>
      <c r="I237" s="12">
        <v>-100</v>
      </c>
      <c r="J237" s="12" t="s">
        <v>1747</v>
      </c>
      <c r="K237" s="47" t="s">
        <v>739</v>
      </c>
      <c r="L237" s="9" t="str">
        <f t="shared" si="39"/>
        <v>N/A</v>
      </c>
    </row>
    <row r="238" spans="1:12" x14ac:dyDescent="0.2">
      <c r="A238" s="53" t="s">
        <v>1574</v>
      </c>
      <c r="B238" s="37" t="s">
        <v>213</v>
      </c>
      <c r="C238" s="46">
        <v>4.4736842105000001</v>
      </c>
      <c r="D238" s="46" t="str">
        <f t="shared" si="36"/>
        <v>N/A</v>
      </c>
      <c r="E238" s="46">
        <v>0</v>
      </c>
      <c r="F238" s="46" t="str">
        <f t="shared" si="37"/>
        <v>N/A</v>
      </c>
      <c r="G238" s="46">
        <v>0</v>
      </c>
      <c r="H238" s="46" t="str">
        <f t="shared" si="38"/>
        <v>N/A</v>
      </c>
      <c r="I238" s="12">
        <v>-100</v>
      </c>
      <c r="J238" s="12" t="s">
        <v>1747</v>
      </c>
      <c r="K238" s="47" t="s">
        <v>739</v>
      </c>
      <c r="L238" s="9" t="str">
        <f t="shared" si="39"/>
        <v>N/A</v>
      </c>
    </row>
    <row r="239" spans="1:12" x14ac:dyDescent="0.2">
      <c r="A239" s="53" t="s">
        <v>1575</v>
      </c>
      <c r="B239" s="37" t="s">
        <v>213</v>
      </c>
      <c r="C239" s="46">
        <v>2.4464831804</v>
      </c>
      <c r="D239" s="46" t="str">
        <f t="shared" si="36"/>
        <v>N/A</v>
      </c>
      <c r="E239" s="46">
        <v>0</v>
      </c>
      <c r="F239" s="46" t="str">
        <f t="shared" si="37"/>
        <v>N/A</v>
      </c>
      <c r="G239" s="46">
        <v>0</v>
      </c>
      <c r="H239" s="46" t="str">
        <f t="shared" si="38"/>
        <v>N/A</v>
      </c>
      <c r="I239" s="12">
        <v>-100</v>
      </c>
      <c r="J239" s="12" t="s">
        <v>1747</v>
      </c>
      <c r="K239" s="47" t="s">
        <v>739</v>
      </c>
      <c r="L239" s="9" t="str">
        <f t="shared" si="39"/>
        <v>N/A</v>
      </c>
    </row>
    <row r="240" spans="1:12" x14ac:dyDescent="0.2">
      <c r="A240" s="53" t="s">
        <v>1576</v>
      </c>
      <c r="B240" s="37" t="s">
        <v>213</v>
      </c>
      <c r="C240" s="46">
        <v>0</v>
      </c>
      <c r="D240" s="46" t="str">
        <f t="shared" si="36"/>
        <v>N/A</v>
      </c>
      <c r="E240" s="46">
        <v>0</v>
      </c>
      <c r="F240" s="46" t="str">
        <f t="shared" si="37"/>
        <v>N/A</v>
      </c>
      <c r="G240" s="46">
        <v>9.5192765299999996E-2</v>
      </c>
      <c r="H240" s="46" t="str">
        <f t="shared" si="38"/>
        <v>N/A</v>
      </c>
      <c r="I240" s="12" t="s">
        <v>1747</v>
      </c>
      <c r="J240" s="12" t="s">
        <v>1747</v>
      </c>
      <c r="K240" s="47" t="s">
        <v>739</v>
      </c>
      <c r="L240" s="9" t="str">
        <f t="shared" si="39"/>
        <v>N/A</v>
      </c>
    </row>
    <row r="241" spans="1:12" x14ac:dyDescent="0.2">
      <c r="A241" s="53" t="s">
        <v>1577</v>
      </c>
      <c r="B241" s="37" t="s">
        <v>213</v>
      </c>
      <c r="C241" s="46">
        <v>0</v>
      </c>
      <c r="D241" s="46" t="str">
        <f t="shared" si="36"/>
        <v>N/A</v>
      </c>
      <c r="E241" s="46">
        <v>0</v>
      </c>
      <c r="F241" s="46" t="str">
        <f t="shared" si="37"/>
        <v>N/A</v>
      </c>
      <c r="G241" s="46">
        <v>0</v>
      </c>
      <c r="H241" s="46" t="str">
        <f t="shared" si="38"/>
        <v>N/A</v>
      </c>
      <c r="I241" s="12" t="s">
        <v>1747</v>
      </c>
      <c r="J241" s="12" t="s">
        <v>1747</v>
      </c>
      <c r="K241" s="47" t="s">
        <v>739</v>
      </c>
      <c r="L241" s="9" t="str">
        <f t="shared" si="39"/>
        <v>N/A</v>
      </c>
    </row>
    <row r="242" spans="1:12" ht="25.5" x14ac:dyDescent="0.2">
      <c r="A242" s="4" t="s">
        <v>1402</v>
      </c>
      <c r="B242" s="37" t="s">
        <v>213</v>
      </c>
      <c r="C242" s="54">
        <v>25369</v>
      </c>
      <c r="D242" s="46" t="str">
        <f t="shared" si="36"/>
        <v>N/A</v>
      </c>
      <c r="E242" s="54" t="s">
        <v>1747</v>
      </c>
      <c r="F242" s="46" t="str">
        <f t="shared" si="37"/>
        <v>N/A</v>
      </c>
      <c r="G242" s="54">
        <v>248</v>
      </c>
      <c r="H242" s="46" t="str">
        <f t="shared" si="38"/>
        <v>N/A</v>
      </c>
      <c r="I242" s="12" t="s">
        <v>1747</v>
      </c>
      <c r="J242" s="12" t="s">
        <v>1747</v>
      </c>
      <c r="K242" s="47" t="s">
        <v>739</v>
      </c>
      <c r="L242" s="9" t="str">
        <f t="shared" si="39"/>
        <v>N/A</v>
      </c>
    </row>
    <row r="243" spans="1:12" x14ac:dyDescent="0.2">
      <c r="A243" s="4" t="s">
        <v>1578</v>
      </c>
      <c r="B243" s="37" t="s">
        <v>213</v>
      </c>
      <c r="C243" s="52">
        <v>25</v>
      </c>
      <c r="D243" s="52" t="str">
        <f t="shared" si="36"/>
        <v>N/A</v>
      </c>
      <c r="E243" s="52" t="s">
        <v>1747</v>
      </c>
      <c r="F243" s="52" t="str">
        <f t="shared" si="37"/>
        <v>N/A</v>
      </c>
      <c r="G243" s="52">
        <v>11</v>
      </c>
      <c r="H243" s="46" t="str">
        <f t="shared" si="38"/>
        <v>N/A</v>
      </c>
      <c r="I243" s="12" t="s">
        <v>1747</v>
      </c>
      <c r="J243" s="12" t="s">
        <v>1747</v>
      </c>
      <c r="K243" s="47" t="s">
        <v>739</v>
      </c>
      <c r="L243" s="9" t="str">
        <f t="shared" si="39"/>
        <v>N/A</v>
      </c>
    </row>
    <row r="244" spans="1:12" ht="25.5" x14ac:dyDescent="0.2">
      <c r="A244" s="4" t="s">
        <v>1579</v>
      </c>
      <c r="B244" s="37" t="s">
        <v>213</v>
      </c>
      <c r="C244" s="54">
        <v>1014.76</v>
      </c>
      <c r="D244" s="46" t="str">
        <f t="shared" si="36"/>
        <v>N/A</v>
      </c>
      <c r="E244" s="54" t="s">
        <v>1747</v>
      </c>
      <c r="F244" s="46" t="str">
        <f t="shared" si="37"/>
        <v>N/A</v>
      </c>
      <c r="G244" s="54">
        <v>124</v>
      </c>
      <c r="H244" s="46" t="str">
        <f t="shared" si="38"/>
        <v>N/A</v>
      </c>
      <c r="I244" s="12" t="s">
        <v>1747</v>
      </c>
      <c r="J244" s="12" t="s">
        <v>1747</v>
      </c>
      <c r="K244" s="47" t="s">
        <v>739</v>
      </c>
      <c r="L244" s="9" t="str">
        <f t="shared" si="39"/>
        <v>N/A</v>
      </c>
    </row>
    <row r="245" spans="1:12" ht="25.5" x14ac:dyDescent="0.2">
      <c r="A245" s="55" t="s">
        <v>1580</v>
      </c>
      <c r="B245" s="37" t="s">
        <v>213</v>
      </c>
      <c r="C245" s="54">
        <v>773.64705881999998</v>
      </c>
      <c r="D245" s="46" t="str">
        <f t="shared" si="36"/>
        <v>N/A</v>
      </c>
      <c r="E245" s="54" t="s">
        <v>1747</v>
      </c>
      <c r="F245" s="46" t="str">
        <f t="shared" si="37"/>
        <v>N/A</v>
      </c>
      <c r="G245" s="54" t="s">
        <v>1747</v>
      </c>
      <c r="H245" s="46" t="str">
        <f t="shared" si="38"/>
        <v>N/A</v>
      </c>
      <c r="I245" s="12" t="s">
        <v>1747</v>
      </c>
      <c r="J245" s="12" t="s">
        <v>1747</v>
      </c>
      <c r="K245" s="47" t="s">
        <v>739</v>
      </c>
      <c r="L245" s="9" t="str">
        <f t="shared" si="39"/>
        <v>N/A</v>
      </c>
    </row>
    <row r="246" spans="1:12" ht="25.5" x14ac:dyDescent="0.2">
      <c r="A246" s="55" t="s">
        <v>1581</v>
      </c>
      <c r="B246" s="37" t="s">
        <v>213</v>
      </c>
      <c r="C246" s="54">
        <v>1527.125</v>
      </c>
      <c r="D246" s="46" t="str">
        <f t="shared" si="36"/>
        <v>N/A</v>
      </c>
      <c r="E246" s="54" t="s">
        <v>1747</v>
      </c>
      <c r="F246" s="46" t="str">
        <f t="shared" si="37"/>
        <v>N/A</v>
      </c>
      <c r="G246" s="54" t="s">
        <v>1747</v>
      </c>
      <c r="H246" s="46" t="str">
        <f t="shared" si="38"/>
        <v>N/A</v>
      </c>
      <c r="I246" s="12" t="s">
        <v>1747</v>
      </c>
      <c r="J246" s="12" t="s">
        <v>1747</v>
      </c>
      <c r="K246" s="47" t="s">
        <v>739</v>
      </c>
      <c r="L246" s="9" t="str">
        <f t="shared" si="39"/>
        <v>N/A</v>
      </c>
    </row>
    <row r="247" spans="1:12" ht="25.5" x14ac:dyDescent="0.2">
      <c r="A247" s="55" t="s">
        <v>1582</v>
      </c>
      <c r="B247" s="37" t="s">
        <v>213</v>
      </c>
      <c r="C247" s="54" t="s">
        <v>1747</v>
      </c>
      <c r="D247" s="46" t="str">
        <f t="shared" si="36"/>
        <v>N/A</v>
      </c>
      <c r="E247" s="54" t="s">
        <v>1747</v>
      </c>
      <c r="F247" s="46" t="str">
        <f t="shared" si="37"/>
        <v>N/A</v>
      </c>
      <c r="G247" s="54">
        <v>124</v>
      </c>
      <c r="H247" s="46" t="str">
        <f t="shared" si="38"/>
        <v>N/A</v>
      </c>
      <c r="I247" s="12" t="s">
        <v>1747</v>
      </c>
      <c r="J247" s="12" t="s">
        <v>1747</v>
      </c>
      <c r="K247" s="47" t="s">
        <v>739</v>
      </c>
      <c r="L247" s="9" t="str">
        <f t="shared" si="39"/>
        <v>N/A</v>
      </c>
    </row>
    <row r="248" spans="1:12" ht="25.5" x14ac:dyDescent="0.2">
      <c r="A248" s="55" t="s">
        <v>1583</v>
      </c>
      <c r="B248" s="37" t="s">
        <v>213</v>
      </c>
      <c r="C248" s="54" t="s">
        <v>1747</v>
      </c>
      <c r="D248" s="46" t="str">
        <f t="shared" si="36"/>
        <v>N/A</v>
      </c>
      <c r="E248" s="54" t="s">
        <v>1747</v>
      </c>
      <c r="F248" s="46" t="str">
        <f t="shared" si="37"/>
        <v>N/A</v>
      </c>
      <c r="G248" s="54" t="s">
        <v>1747</v>
      </c>
      <c r="H248" s="46" t="str">
        <f t="shared" si="38"/>
        <v>N/A</v>
      </c>
      <c r="I248" s="12" t="s">
        <v>1747</v>
      </c>
      <c r="J248" s="12" t="s">
        <v>1747</v>
      </c>
      <c r="K248" s="47" t="s">
        <v>739</v>
      </c>
      <c r="L248" s="9" t="str">
        <f t="shared" si="39"/>
        <v>N/A</v>
      </c>
    </row>
    <row r="249" spans="1:12" ht="25.5" x14ac:dyDescent="0.2">
      <c r="A249" s="48" t="s">
        <v>1584</v>
      </c>
      <c r="B249" s="37" t="s">
        <v>213</v>
      </c>
      <c r="C249" s="46">
        <v>0.3692216807</v>
      </c>
      <c r="D249" s="46" t="str">
        <f t="shared" si="36"/>
        <v>N/A</v>
      </c>
      <c r="E249" s="46">
        <v>0</v>
      </c>
      <c r="F249" s="46" t="str">
        <f t="shared" si="37"/>
        <v>N/A</v>
      </c>
      <c r="G249" s="46">
        <v>3.2216494800000002E-2</v>
      </c>
      <c r="H249" s="46" t="str">
        <f t="shared" si="38"/>
        <v>N/A</v>
      </c>
      <c r="I249" s="12">
        <v>-100</v>
      </c>
      <c r="J249" s="12" t="s">
        <v>1747</v>
      </c>
      <c r="K249" s="47" t="s">
        <v>739</v>
      </c>
      <c r="L249" s="9" t="str">
        <f t="shared" si="39"/>
        <v>N/A</v>
      </c>
    </row>
    <row r="250" spans="1:12" ht="25.5" x14ac:dyDescent="0.2">
      <c r="A250" s="53" t="s">
        <v>1585</v>
      </c>
      <c r="B250" s="37" t="s">
        <v>213</v>
      </c>
      <c r="C250" s="46">
        <v>4.4736842105000001</v>
      </c>
      <c r="D250" s="46" t="str">
        <f t="shared" si="36"/>
        <v>N/A</v>
      </c>
      <c r="E250" s="46">
        <v>0</v>
      </c>
      <c r="F250" s="46" t="str">
        <f t="shared" si="37"/>
        <v>N/A</v>
      </c>
      <c r="G250" s="46">
        <v>0</v>
      </c>
      <c r="H250" s="46" t="str">
        <f t="shared" si="38"/>
        <v>N/A</v>
      </c>
      <c r="I250" s="12">
        <v>-100</v>
      </c>
      <c r="J250" s="12" t="s">
        <v>1747</v>
      </c>
      <c r="K250" s="47" t="s">
        <v>739</v>
      </c>
      <c r="L250" s="9" t="str">
        <f t="shared" si="39"/>
        <v>N/A</v>
      </c>
    </row>
    <row r="251" spans="1:12" ht="25.5" x14ac:dyDescent="0.2">
      <c r="A251" s="53" t="s">
        <v>1586</v>
      </c>
      <c r="B251" s="37" t="s">
        <v>213</v>
      </c>
      <c r="C251" s="46">
        <v>2.4464831804</v>
      </c>
      <c r="D251" s="46" t="str">
        <f t="shared" si="36"/>
        <v>N/A</v>
      </c>
      <c r="E251" s="46">
        <v>0</v>
      </c>
      <c r="F251" s="46" t="str">
        <f t="shared" si="37"/>
        <v>N/A</v>
      </c>
      <c r="G251" s="46">
        <v>0</v>
      </c>
      <c r="H251" s="46" t="str">
        <f t="shared" si="38"/>
        <v>N/A</v>
      </c>
      <c r="I251" s="12">
        <v>-100</v>
      </c>
      <c r="J251" s="12" t="s">
        <v>1747</v>
      </c>
      <c r="K251" s="47" t="s">
        <v>739</v>
      </c>
      <c r="L251" s="9" t="str">
        <f t="shared" si="39"/>
        <v>N/A</v>
      </c>
    </row>
    <row r="252" spans="1:12" ht="25.5" x14ac:dyDescent="0.2">
      <c r="A252" s="53" t="s">
        <v>1587</v>
      </c>
      <c r="B252" s="37" t="s">
        <v>213</v>
      </c>
      <c r="C252" s="46">
        <v>0</v>
      </c>
      <c r="D252" s="46" t="str">
        <f t="shared" si="36"/>
        <v>N/A</v>
      </c>
      <c r="E252" s="46">
        <v>0</v>
      </c>
      <c r="F252" s="46" t="str">
        <f t="shared" si="37"/>
        <v>N/A</v>
      </c>
      <c r="G252" s="46">
        <v>9.5192765299999996E-2</v>
      </c>
      <c r="H252" s="46" t="str">
        <f t="shared" si="38"/>
        <v>N/A</v>
      </c>
      <c r="I252" s="12" t="s">
        <v>1747</v>
      </c>
      <c r="J252" s="12" t="s">
        <v>1747</v>
      </c>
      <c r="K252" s="47" t="s">
        <v>739</v>
      </c>
      <c r="L252" s="9" t="str">
        <f t="shared" si="39"/>
        <v>N/A</v>
      </c>
    </row>
    <row r="253" spans="1:12" ht="25.5" x14ac:dyDescent="0.2">
      <c r="A253" s="53" t="s">
        <v>1588</v>
      </c>
      <c r="B253" s="37" t="s">
        <v>213</v>
      </c>
      <c r="C253" s="46">
        <v>0</v>
      </c>
      <c r="D253" s="46" t="str">
        <f t="shared" si="36"/>
        <v>N/A</v>
      </c>
      <c r="E253" s="46">
        <v>0</v>
      </c>
      <c r="F253" s="46" t="str">
        <f t="shared" si="37"/>
        <v>N/A</v>
      </c>
      <c r="G253" s="46">
        <v>0</v>
      </c>
      <c r="H253" s="46" t="str">
        <f t="shared" si="38"/>
        <v>N/A</v>
      </c>
      <c r="I253" s="12" t="s">
        <v>1747</v>
      </c>
      <c r="J253" s="12" t="s">
        <v>1747</v>
      </c>
      <c r="K253" s="47" t="s">
        <v>739</v>
      </c>
      <c r="L253" s="9" t="str">
        <f t="shared" si="39"/>
        <v>N/A</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25154</v>
      </c>
      <c r="D7" s="34" t="str">
        <f>IF($B7="N/A","N/A",IF(C7&gt;15,"No",IF(C7&lt;-15,"No","Yes")))</f>
        <v>N/A</v>
      </c>
      <c r="E7" s="33">
        <v>27042</v>
      </c>
      <c r="F7" s="34" t="str">
        <f>IF($B7="N/A","N/A",IF(E7&gt;15,"No",IF(E7&lt;-15,"No","Yes")))</f>
        <v>N/A</v>
      </c>
      <c r="G7" s="33">
        <v>26348</v>
      </c>
      <c r="H7" s="34" t="str">
        <f>IF($B7="N/A","N/A",IF(G7&gt;15,"No",IF(G7&lt;-15,"No","Yes")))</f>
        <v>N/A</v>
      </c>
      <c r="I7" s="35">
        <v>7.5060000000000002</v>
      </c>
      <c r="J7" s="35">
        <v>-2.57</v>
      </c>
      <c r="K7" s="34" t="str">
        <f t="shared" ref="K7:K24" si="0">IF(J7="Div by 0", "N/A", IF(J7="N/A","N/A", IF(J7&gt;30, "No", IF(J7&lt;-30, "No", "Yes"))))</f>
        <v>Yes</v>
      </c>
    </row>
    <row r="8" spans="1:11" x14ac:dyDescent="0.2">
      <c r="A8" s="28" t="s">
        <v>361</v>
      </c>
      <c r="B8" s="32" t="s">
        <v>213</v>
      </c>
      <c r="C8" s="36" t="s">
        <v>213</v>
      </c>
      <c r="D8" s="34" t="str">
        <f>IF($B8="N/A","N/A",IF(C8&gt;15,"No",IF(C8&lt;-15,"No","Yes")))</f>
        <v>N/A</v>
      </c>
      <c r="E8" s="36">
        <v>12.303084091000001</v>
      </c>
      <c r="F8" s="34" t="str">
        <f>IF($B8="N/A","N/A",IF(E8&gt;15,"No",IF(E8&lt;-15,"No","Yes")))</f>
        <v>N/A</v>
      </c>
      <c r="G8" s="36">
        <v>13.283740700999999</v>
      </c>
      <c r="H8" s="34" t="str">
        <f>IF($B8="N/A","N/A",IF(G8&gt;15,"No",IF(G8&lt;-15,"No","Yes")))</f>
        <v>N/A</v>
      </c>
      <c r="I8" s="35" t="s">
        <v>213</v>
      </c>
      <c r="J8" s="35">
        <v>7.9710000000000001</v>
      </c>
      <c r="K8" s="34" t="str">
        <f t="shared" si="0"/>
        <v>Yes</v>
      </c>
    </row>
    <row r="9" spans="1:11" x14ac:dyDescent="0.2">
      <c r="A9" s="28" t="s">
        <v>302</v>
      </c>
      <c r="B9" s="37" t="s">
        <v>213</v>
      </c>
      <c r="C9" s="9">
        <v>81.092470382000002</v>
      </c>
      <c r="D9" s="9" t="str">
        <f>IF($B9="N/A","N/A",IF(C9&gt;15,"No",IF(C9&lt;-15,"No","Yes")))</f>
        <v>N/A</v>
      </c>
      <c r="E9" s="9">
        <v>87.696915908999998</v>
      </c>
      <c r="F9" s="9" t="str">
        <f>IF($B9="N/A","N/A",IF(E9&gt;15,"No",IF(E9&lt;-15,"No","Yes")))</f>
        <v>N/A</v>
      </c>
      <c r="G9" s="9">
        <v>86.716259299000001</v>
      </c>
      <c r="H9" s="9" t="str">
        <f>IF($B9="N/A","N/A",IF(G9&gt;15,"No",IF(G9&lt;-15,"No","Yes")))</f>
        <v>N/A</v>
      </c>
      <c r="I9" s="10">
        <v>8.1440000000000001</v>
      </c>
      <c r="J9" s="10">
        <v>-1.1200000000000001</v>
      </c>
      <c r="K9" s="9" t="str">
        <f t="shared" si="0"/>
        <v>Yes</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98.306432376999993</v>
      </c>
      <c r="D11" s="9" t="str">
        <f>IF(OR($B11="N/A",$C11="N/A"),"N/A",IF(C11&gt;100,"No",IF(C11&lt;95,"No","Yes")))</f>
        <v>Yes</v>
      </c>
      <c r="E11" s="9">
        <v>99.722653649999998</v>
      </c>
      <c r="F11" s="9" t="str">
        <f>IF(OR($B11="N/A",$E11="N/A"),"N/A",IF(E11&gt;100,"No",IF(E11&lt;95,"No","Yes")))</f>
        <v>Yes</v>
      </c>
      <c r="G11" s="9">
        <v>99.677394868999997</v>
      </c>
      <c r="H11" s="9" t="str">
        <f>IF($B11="N/A","N/A",IF(G11&gt;100,"No",IF(G11&lt;95,"No","Yes")))</f>
        <v>Yes</v>
      </c>
      <c r="I11" s="10">
        <v>1.4410000000000001</v>
      </c>
      <c r="J11" s="10">
        <v>-4.4999999999999998E-2</v>
      </c>
      <c r="K11" s="9" t="str">
        <f t="shared" si="0"/>
        <v>Yes</v>
      </c>
    </row>
    <row r="12" spans="1:11" x14ac:dyDescent="0.2">
      <c r="A12" s="28" t="s">
        <v>304</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8" t="s">
        <v>818</v>
      </c>
      <c r="B13" s="37" t="s">
        <v>214</v>
      </c>
      <c r="C13" s="9">
        <v>35.811401764999999</v>
      </c>
      <c r="D13" s="9" t="str">
        <f t="shared" si="1"/>
        <v>No</v>
      </c>
      <c r="E13" s="9">
        <v>39.826935878</v>
      </c>
      <c r="F13" s="9" t="str">
        <f t="shared" si="2"/>
        <v>No</v>
      </c>
      <c r="G13" s="9">
        <v>37.031273720999998</v>
      </c>
      <c r="H13" s="9" t="str">
        <f t="shared" si="3"/>
        <v>No</v>
      </c>
      <c r="I13" s="10">
        <v>11.21</v>
      </c>
      <c r="J13" s="10">
        <v>-7.02</v>
      </c>
      <c r="K13" s="9" t="str">
        <f t="shared" si="0"/>
        <v>Yes</v>
      </c>
    </row>
    <row r="14" spans="1:11" x14ac:dyDescent="0.2">
      <c r="A14" s="31" t="s">
        <v>305</v>
      </c>
      <c r="B14" s="37" t="s">
        <v>213</v>
      </c>
      <c r="C14" s="38">
        <v>4756</v>
      </c>
      <c r="D14" s="9" t="str">
        <f>IF($B14="N/A","N/A",IF(C14&gt;15,"No",IF(C14&lt;-15,"No","Yes")))</f>
        <v>N/A</v>
      </c>
      <c r="E14" s="38">
        <v>3327</v>
      </c>
      <c r="F14" s="9" t="str">
        <f>IF($B14="N/A","N/A",IF(E14&gt;15,"No",IF(E14&lt;-15,"No","Yes")))</f>
        <v>N/A</v>
      </c>
      <c r="G14" s="38">
        <v>3500</v>
      </c>
      <c r="H14" s="9" t="str">
        <f>IF($B14="N/A","N/A",IF(G14&gt;15,"No",IF(G14&lt;-15,"No","Yes")))</f>
        <v>N/A</v>
      </c>
      <c r="I14" s="10">
        <v>-30</v>
      </c>
      <c r="J14" s="10">
        <v>5.2</v>
      </c>
      <c r="K14" s="9" t="str">
        <f t="shared" si="0"/>
        <v>Yes</v>
      </c>
    </row>
    <row r="15" spans="1:11" x14ac:dyDescent="0.2">
      <c r="A15" s="28" t="s">
        <v>435</v>
      </c>
      <c r="B15" s="37" t="s">
        <v>215</v>
      </c>
      <c r="C15" s="9">
        <v>16.295206056000001</v>
      </c>
      <c r="D15" s="9" t="str">
        <f>IF($B15="N/A","N/A",IF(C15&gt;20,"No",IF(C15&lt;5,"No","Yes")))</f>
        <v>Yes</v>
      </c>
      <c r="E15" s="9">
        <v>1.2323414488</v>
      </c>
      <c r="F15" s="9" t="str">
        <f>IF($B15="N/A","N/A",IF(E15&gt;20,"No",IF(E15&lt;5,"No","Yes")))</f>
        <v>No</v>
      </c>
      <c r="G15" s="9">
        <v>1.0571428571000001</v>
      </c>
      <c r="H15" s="9" t="str">
        <f>IF($B15="N/A","N/A",IF(G15&gt;20,"No",IF(G15&lt;5,"No","Yes")))</f>
        <v>No</v>
      </c>
      <c r="I15" s="10">
        <v>-92.4</v>
      </c>
      <c r="J15" s="10">
        <v>-14.2</v>
      </c>
      <c r="K15" s="9" t="str">
        <f t="shared" si="0"/>
        <v>Yes</v>
      </c>
    </row>
    <row r="16" spans="1:11" x14ac:dyDescent="0.2">
      <c r="A16" s="28" t="s">
        <v>436</v>
      </c>
      <c r="B16" s="37" t="s">
        <v>213</v>
      </c>
      <c r="C16" s="9" t="s">
        <v>213</v>
      </c>
      <c r="D16" s="9" t="str">
        <f>IF($B16="N/A","N/A",IF(C16&gt;15,"No",IF(C16&lt;-15,"No","Yes")))</f>
        <v>N/A</v>
      </c>
      <c r="E16" s="9">
        <v>98.767658550999997</v>
      </c>
      <c r="F16" s="9" t="str">
        <f>IF($B16="N/A","N/A",IF(E16&gt;15,"No",IF(E16&lt;-15,"No","Yes")))</f>
        <v>N/A</v>
      </c>
      <c r="G16" s="9">
        <v>98.942857142999998</v>
      </c>
      <c r="H16" s="9" t="str">
        <f>IF($B16="N/A","N/A",IF(G16&gt;15,"No",IF(G16&lt;-15,"No","Yes")))</f>
        <v>N/A</v>
      </c>
      <c r="I16" s="10" t="s">
        <v>213</v>
      </c>
      <c r="J16" s="10">
        <v>0.1774</v>
      </c>
      <c r="K16" s="9" t="str">
        <f t="shared" si="0"/>
        <v>Yes</v>
      </c>
    </row>
    <row r="17" spans="1:11" x14ac:dyDescent="0.2">
      <c r="A17" s="28" t="s">
        <v>437</v>
      </c>
      <c r="B17" s="37" t="s">
        <v>213</v>
      </c>
      <c r="C17" s="9">
        <v>2.8174936921999998</v>
      </c>
      <c r="D17" s="9" t="str">
        <f>IF($B17="N/A","N/A",IF(C17&gt;15,"No",IF(C17&lt;-15,"No","Yes")))</f>
        <v>N/A</v>
      </c>
      <c r="E17" s="9">
        <v>1.7433122934</v>
      </c>
      <c r="F17" s="9" t="str">
        <f>IF($B17="N/A","N/A",IF(E17&gt;15,"No",IF(E17&lt;-15,"No","Yes")))</f>
        <v>N/A</v>
      </c>
      <c r="G17" s="9">
        <v>1.7428571428999999</v>
      </c>
      <c r="H17" s="9" t="str">
        <f>IF($B17="N/A","N/A",IF(G17&gt;15,"No",IF(G17&lt;-15,"No","Yes")))</f>
        <v>N/A</v>
      </c>
      <c r="I17" s="10">
        <v>-38.1</v>
      </c>
      <c r="J17" s="10">
        <v>-2.5999999999999999E-2</v>
      </c>
      <c r="K17" s="9" t="str">
        <f t="shared" si="0"/>
        <v>Yes</v>
      </c>
    </row>
    <row r="18" spans="1:11" x14ac:dyDescent="0.2">
      <c r="A18" s="28" t="s">
        <v>819</v>
      </c>
      <c r="B18" s="37" t="s">
        <v>213</v>
      </c>
      <c r="C18" s="98">
        <v>15216.156716</v>
      </c>
      <c r="D18" s="9" t="str">
        <f>IF($B18="N/A","N/A",IF(C18&gt;15,"No",IF(C18&lt;-15,"No","Yes")))</f>
        <v>N/A</v>
      </c>
      <c r="E18" s="98">
        <v>28566.155171999999</v>
      </c>
      <c r="F18" s="9" t="str">
        <f>IF($B18="N/A","N/A",IF(E18&gt;15,"No",IF(E18&lt;-15,"No","Yes")))</f>
        <v>N/A</v>
      </c>
      <c r="G18" s="98">
        <v>9544.1803278999996</v>
      </c>
      <c r="H18" s="9" t="str">
        <f>IF($B18="N/A","N/A",IF(G18&gt;15,"No",IF(G18&lt;-15,"No","Yes")))</f>
        <v>N/A</v>
      </c>
      <c r="I18" s="10">
        <v>87.74</v>
      </c>
      <c r="J18" s="10">
        <v>-66.599999999999994</v>
      </c>
      <c r="K18" s="9" t="str">
        <f t="shared" si="0"/>
        <v>No</v>
      </c>
    </row>
    <row r="19" spans="1:11" x14ac:dyDescent="0.2">
      <c r="A19" s="3" t="s">
        <v>306</v>
      </c>
      <c r="B19" s="37" t="s">
        <v>213</v>
      </c>
      <c r="C19" s="38">
        <v>282</v>
      </c>
      <c r="D19" s="37" t="s">
        <v>213</v>
      </c>
      <c r="E19" s="38">
        <v>329</v>
      </c>
      <c r="F19" s="37" t="s">
        <v>213</v>
      </c>
      <c r="G19" s="38">
        <v>272</v>
      </c>
      <c r="H19" s="9" t="str">
        <f>IF($B19="N/A","N/A",IF(G19&gt;15,"No",IF(G19&lt;-15,"No","Yes")))</f>
        <v>N/A</v>
      </c>
      <c r="I19" s="10">
        <v>16.670000000000002</v>
      </c>
      <c r="J19" s="10">
        <v>-17.3</v>
      </c>
      <c r="K19" s="9" t="str">
        <f t="shared" si="0"/>
        <v>Yes</v>
      </c>
    </row>
    <row r="20" spans="1:11" x14ac:dyDescent="0.2">
      <c r="A20" s="3" t="s">
        <v>346</v>
      </c>
      <c r="B20" s="37" t="s">
        <v>213</v>
      </c>
      <c r="C20" s="8" t="s">
        <v>213</v>
      </c>
      <c r="D20" s="37" t="s">
        <v>213</v>
      </c>
      <c r="E20" s="8">
        <v>1.2166259892</v>
      </c>
      <c r="F20" s="37" t="s">
        <v>213</v>
      </c>
      <c r="G20" s="8">
        <v>1.0323364202</v>
      </c>
      <c r="H20" s="9" t="str">
        <f>IF($B20="N/A","N/A",IF(G20&gt;15,"No",IF(G20&lt;-15,"No","Yes")))</f>
        <v>N/A</v>
      </c>
      <c r="I20" s="10" t="s">
        <v>213</v>
      </c>
      <c r="J20" s="10">
        <v>-15.1</v>
      </c>
      <c r="K20" s="9" t="str">
        <f t="shared" si="0"/>
        <v>Yes</v>
      </c>
    </row>
    <row r="21" spans="1:11" ht="25.5" x14ac:dyDescent="0.2">
      <c r="A21" s="3" t="s">
        <v>820</v>
      </c>
      <c r="B21" s="37" t="s">
        <v>213</v>
      </c>
      <c r="C21" s="39">
        <v>5599.8971631000004</v>
      </c>
      <c r="D21" s="9" t="str">
        <f>IF($B21="N/A","N/A",IF(C21&gt;60,"No",IF(C21&lt;15,"No","Yes")))</f>
        <v>N/A</v>
      </c>
      <c r="E21" s="39">
        <v>6802.0212766000004</v>
      </c>
      <c r="F21" s="9" t="str">
        <f>IF($B21="N/A","N/A",IF(E21&gt;60,"No",IF(E21&lt;15,"No","Yes")))</f>
        <v>N/A</v>
      </c>
      <c r="G21" s="39">
        <v>4703.2316176000004</v>
      </c>
      <c r="H21" s="9" t="str">
        <f>IF($B21="N/A","N/A",IF(G21&gt;60,"No",IF(G21&lt;15,"No","Yes")))</f>
        <v>N/A</v>
      </c>
      <c r="I21" s="10">
        <v>21.47</v>
      </c>
      <c r="J21" s="10">
        <v>-30.9</v>
      </c>
      <c r="K21" s="9" t="str">
        <f t="shared" si="0"/>
        <v>No</v>
      </c>
    </row>
    <row r="22" spans="1:11" x14ac:dyDescent="0.2">
      <c r="A22" s="3" t="s">
        <v>821</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3981</v>
      </c>
      <c r="D6" s="9" t="str">
        <f>IF($B6="N/A","N/A",IF(C6&gt;15,"No",IF(C6&lt;-15,"No","Yes")))</f>
        <v>N/A</v>
      </c>
      <c r="E6" s="38">
        <v>3286</v>
      </c>
      <c r="F6" s="9" t="str">
        <f>IF($B6="N/A","N/A",IF(E6&gt;15,"No",IF(E6&lt;-15,"No","Yes")))</f>
        <v>N/A</v>
      </c>
      <c r="G6" s="38">
        <v>3463</v>
      </c>
      <c r="H6" s="9" t="str">
        <f>IF($B6="N/A","N/A",IF(G6&gt;15,"No",IF(G6&lt;-15,"No","Yes")))</f>
        <v>N/A</v>
      </c>
      <c r="I6" s="10">
        <v>-17.5</v>
      </c>
      <c r="J6" s="10">
        <v>5.3860000000000001</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8019.1356443000004</v>
      </c>
      <c r="D9" s="9" t="str">
        <f>IF($B9="N/A","N/A",IF(C9&gt;7000,"No",IF(C9&lt;2000,"No","Yes")))</f>
        <v>No</v>
      </c>
      <c r="E9" s="98">
        <v>7054.9506998999996</v>
      </c>
      <c r="F9" s="9" t="str">
        <f>IF($B9="N/A","N/A",IF(E9&gt;7000,"No",IF(E9&lt;2000,"No","Yes")))</f>
        <v>No</v>
      </c>
      <c r="G9" s="98">
        <v>6188.4753104000001</v>
      </c>
      <c r="H9" s="9" t="str">
        <f>IF($B9="N/A","N/A",IF(G9&gt;7000,"No",IF(G9&lt;2000,"No","Yes")))</f>
        <v>Yes</v>
      </c>
      <c r="I9" s="10">
        <v>-12</v>
      </c>
      <c r="J9" s="10">
        <v>-12.3</v>
      </c>
      <c r="K9" s="9" t="str">
        <f t="shared" si="0"/>
        <v>Yes</v>
      </c>
    </row>
    <row r="10" spans="1:11" x14ac:dyDescent="0.2">
      <c r="A10" s="112" t="s">
        <v>825</v>
      </c>
      <c r="B10" s="37" t="s">
        <v>213</v>
      </c>
      <c r="C10" s="98">
        <v>1318.7450017000001</v>
      </c>
      <c r="D10" s="9" t="str">
        <f>IF($B10="N/A","N/A",IF(C10&gt;15,"No",IF(C10&lt;-15,"No","Yes")))</f>
        <v>N/A</v>
      </c>
      <c r="E10" s="98">
        <v>1417.633951</v>
      </c>
      <c r="F10" s="9" t="str">
        <f>IF($B10="N/A","N/A",IF(E10&gt;15,"No",IF(E10&lt;-15,"No","Yes")))</f>
        <v>N/A</v>
      </c>
      <c r="G10" s="98">
        <v>1290.0728389000001</v>
      </c>
      <c r="H10" s="9" t="str">
        <f>IF($B10="N/A","N/A",IF(G10&gt;15,"No",IF(G10&lt;-15,"No","Yes")))</f>
        <v>N/A</v>
      </c>
      <c r="I10" s="10">
        <v>7.4989999999999997</v>
      </c>
      <c r="J10" s="10">
        <v>-9</v>
      </c>
      <c r="K10" s="9" t="str">
        <f t="shared" si="0"/>
        <v>Yes</v>
      </c>
    </row>
    <row r="11" spans="1:11" x14ac:dyDescent="0.2">
      <c r="A11" s="112" t="s">
        <v>309</v>
      </c>
      <c r="B11" s="37" t="s">
        <v>219</v>
      </c>
      <c r="C11" s="9">
        <v>1.532278322</v>
      </c>
      <c r="D11" s="9" t="str">
        <f>IF($B11="N/A","N/A",IF(C11&gt;10,"No",IF(C11&lt;=0,"No","Yes")))</f>
        <v>Yes</v>
      </c>
      <c r="E11" s="9">
        <v>2.0693852707999998</v>
      </c>
      <c r="F11" s="9" t="str">
        <f>IF($B11="N/A","N/A",IF(E11&gt;10,"No",IF(E11&lt;=0,"No","Yes")))</f>
        <v>Yes</v>
      </c>
      <c r="G11" s="9">
        <v>2.3678891135</v>
      </c>
      <c r="H11" s="9" t="str">
        <f>IF($B11="N/A","N/A",IF(G11&gt;10,"No",IF(G11&lt;=0,"No","Yes")))</f>
        <v>Yes</v>
      </c>
      <c r="I11" s="10">
        <v>35.049999999999997</v>
      </c>
      <c r="J11" s="10">
        <v>14.42</v>
      </c>
      <c r="K11" s="9" t="str">
        <f t="shared" si="0"/>
        <v>Yes</v>
      </c>
    </row>
    <row r="12" spans="1:11" x14ac:dyDescent="0.2">
      <c r="A12" s="112" t="s">
        <v>826</v>
      </c>
      <c r="B12" s="37" t="s">
        <v>213</v>
      </c>
      <c r="C12" s="98">
        <v>6205.2622951000003</v>
      </c>
      <c r="D12" s="9" t="str">
        <f>IF($B12="N/A","N/A",IF(C12&gt;15,"No",IF(C12&lt;-15,"No","Yes")))</f>
        <v>N/A</v>
      </c>
      <c r="E12" s="98">
        <v>2885.2205881999998</v>
      </c>
      <c r="F12" s="9" t="str">
        <f>IF($B12="N/A","N/A",IF(E12&gt;15,"No",IF(E12&lt;-15,"No","Yes")))</f>
        <v>N/A</v>
      </c>
      <c r="G12" s="98">
        <v>2857.1951220000001</v>
      </c>
      <c r="H12" s="9" t="str">
        <f>IF($B12="N/A","N/A",IF(G12&gt;15,"No",IF(G12&lt;-15,"No","Yes")))</f>
        <v>N/A</v>
      </c>
      <c r="I12" s="10">
        <v>-53.5</v>
      </c>
      <c r="J12" s="10">
        <v>-0.97099999999999997</v>
      </c>
      <c r="K12" s="9" t="str">
        <f t="shared" si="0"/>
        <v>Yes</v>
      </c>
    </row>
    <row r="13" spans="1:11" x14ac:dyDescent="0.2">
      <c r="A13" s="112" t="s">
        <v>310</v>
      </c>
      <c r="B13" s="37" t="s">
        <v>214</v>
      </c>
      <c r="C13" s="8">
        <v>100</v>
      </c>
      <c r="D13" s="9" t="str">
        <f>IF($B13="N/A","N/A",IF(C13&gt;100,"No",IF(C13&lt;95,"No","Yes")))</f>
        <v>Yes</v>
      </c>
      <c r="E13" s="8">
        <v>100</v>
      </c>
      <c r="F13" s="9" t="str">
        <f>IF($B13="N/A","N/A",IF(E13&gt;100,"No",IF(E13&lt;95,"No","Yes")))</f>
        <v>Yes</v>
      </c>
      <c r="G13" s="8">
        <v>100</v>
      </c>
      <c r="H13" s="9" t="str">
        <f>IF($B13="N/A","N/A",IF(G13&gt;100,"No",IF(G13&lt;95,"No","Yes")))</f>
        <v>Yes</v>
      </c>
      <c r="I13" s="10">
        <v>0</v>
      </c>
      <c r="J13" s="10">
        <v>0</v>
      </c>
      <c r="K13" s="9" t="str">
        <f t="shared" si="0"/>
        <v>Yes</v>
      </c>
    </row>
    <row r="14" spans="1:11" x14ac:dyDescent="0.2">
      <c r="A14" s="112" t="s">
        <v>827</v>
      </c>
      <c r="B14" s="37" t="s">
        <v>220</v>
      </c>
      <c r="C14" s="8">
        <v>1.2112534538999999</v>
      </c>
      <c r="D14" s="9" t="str">
        <f>IF($B14="N/A","N/A",IF(C14&gt;1,"Yes","No"))</f>
        <v>Yes</v>
      </c>
      <c r="E14" s="8">
        <v>1.1965916006999999</v>
      </c>
      <c r="F14" s="9" t="str">
        <f>IF($B14="N/A","N/A",IF(E14&gt;1,"Yes","No"))</f>
        <v>Yes</v>
      </c>
      <c r="G14" s="8">
        <v>1.1954952352999999</v>
      </c>
      <c r="H14" s="9" t="str">
        <f>IF($B14="N/A","N/A",IF(G14&gt;1,"Yes","No"))</f>
        <v>Yes</v>
      </c>
      <c r="I14" s="10">
        <v>-1.21</v>
      </c>
      <c r="J14" s="10">
        <v>-9.1999999999999998E-2</v>
      </c>
      <c r="K14" s="9" t="str">
        <f t="shared" si="0"/>
        <v>Yes</v>
      </c>
    </row>
    <row r="15" spans="1:11" x14ac:dyDescent="0.2">
      <c r="A15" s="112" t="s">
        <v>311</v>
      </c>
      <c r="B15" s="37" t="s">
        <v>214</v>
      </c>
      <c r="C15" s="8">
        <v>98.040693293000004</v>
      </c>
      <c r="D15" s="9" t="str">
        <f>IF($B15="N/A","N/A",IF(C15&gt;100,"No",IF(C15&lt;95,"No","Yes")))</f>
        <v>Yes</v>
      </c>
      <c r="E15" s="8">
        <v>98.782714546999998</v>
      </c>
      <c r="F15" s="9" t="str">
        <f>IF($B15="N/A","N/A",IF(E15&gt;100,"No",IF(E15&lt;95,"No","Yes")))</f>
        <v>Yes</v>
      </c>
      <c r="G15" s="8">
        <v>99.047069015000005</v>
      </c>
      <c r="H15" s="9" t="str">
        <f>IF($B15="N/A","N/A",IF(G15&gt;100,"No",IF(G15&lt;95,"No","Yes")))</f>
        <v>Yes</v>
      </c>
      <c r="I15" s="10">
        <v>0.75690000000000002</v>
      </c>
      <c r="J15" s="10">
        <v>0.2676</v>
      </c>
      <c r="K15" s="9" t="str">
        <f t="shared" si="0"/>
        <v>Yes</v>
      </c>
    </row>
    <row r="16" spans="1:11" x14ac:dyDescent="0.2">
      <c r="A16" s="112" t="s">
        <v>828</v>
      </c>
      <c r="B16" s="37" t="s">
        <v>221</v>
      </c>
      <c r="C16" s="8">
        <v>9.8050217781000004</v>
      </c>
      <c r="D16" s="9" t="str">
        <f>IF($B16="N/A","N/A",IF(C16&gt;3,"Yes","No"))</f>
        <v>Yes</v>
      </c>
      <c r="E16" s="8">
        <v>9.7578558225999998</v>
      </c>
      <c r="F16" s="9" t="str">
        <f>IF($B16="N/A","N/A",IF(E16&gt;3,"Yes","No"))</f>
        <v>Yes</v>
      </c>
      <c r="G16" s="8">
        <v>9.5959183672999995</v>
      </c>
      <c r="H16" s="9" t="str">
        <f>IF($B16="N/A","N/A",IF(G16&gt;3,"Yes","No"))</f>
        <v>Yes</v>
      </c>
      <c r="I16" s="10">
        <v>-0.48099999999999998</v>
      </c>
      <c r="J16" s="10">
        <v>-1.66</v>
      </c>
      <c r="K16" s="9" t="str">
        <f t="shared" si="0"/>
        <v>Yes</v>
      </c>
    </row>
    <row r="17" spans="1:11" x14ac:dyDescent="0.2">
      <c r="A17" s="112" t="s">
        <v>829</v>
      </c>
      <c r="B17" s="37" t="s">
        <v>222</v>
      </c>
      <c r="C17" s="8">
        <v>6.1617683998999997</v>
      </c>
      <c r="D17" s="9" t="str">
        <f>IF($B17="N/A","N/A",IF(C17&gt;=8,"No",IF(C17&lt;2,"No","Yes")))</f>
        <v>Yes</v>
      </c>
      <c r="E17" s="8">
        <v>4.9750456482000001</v>
      </c>
      <c r="F17" s="9" t="str">
        <f>IF($B17="N/A","N/A",IF(E17&gt;=8,"No",IF(E17&lt;2,"No","Yes")))</f>
        <v>Yes</v>
      </c>
      <c r="G17" s="8">
        <v>4.7938203869000002</v>
      </c>
      <c r="H17" s="9" t="str">
        <f>IF($B17="N/A","N/A",IF(G17&gt;=8,"No",IF(G17&lt;2,"No","Yes")))</f>
        <v>Yes</v>
      </c>
      <c r="I17" s="10">
        <v>-19.3</v>
      </c>
      <c r="J17" s="10">
        <v>-3.64</v>
      </c>
      <c r="K17" s="9" t="str">
        <f t="shared" si="0"/>
        <v>Yes</v>
      </c>
    </row>
    <row r="18" spans="1:11" x14ac:dyDescent="0.2">
      <c r="A18" s="112" t="s">
        <v>830</v>
      </c>
      <c r="B18" s="37" t="s">
        <v>222</v>
      </c>
      <c r="C18" s="8">
        <v>6.0808841998999998</v>
      </c>
      <c r="D18" s="9" t="str">
        <f>IF($B18="N/A","N/A",IF(C18&gt;=8,"No",IF(C18&lt;2,"No","Yes")))</f>
        <v>Yes</v>
      </c>
      <c r="E18" s="8">
        <v>4.976567255</v>
      </c>
      <c r="F18" s="9" t="str">
        <f>IF($B18="N/A","N/A",IF(E18&gt;=8,"No",IF(E18&lt;2,"No","Yes")))</f>
        <v>Yes</v>
      </c>
      <c r="G18" s="8">
        <v>4.7969968235999998</v>
      </c>
      <c r="H18" s="9" t="str">
        <f>IF($B18="N/A","N/A",IF(G18&gt;=8,"No",IF(G18&lt;2,"No","Yes")))</f>
        <v>Yes</v>
      </c>
      <c r="I18" s="10">
        <v>-18.2</v>
      </c>
      <c r="J18" s="10">
        <v>-3.61</v>
      </c>
      <c r="K18" s="9" t="str">
        <f t="shared" si="0"/>
        <v>Yes</v>
      </c>
    </row>
    <row r="19" spans="1:11" x14ac:dyDescent="0.2">
      <c r="A19" s="112" t="s">
        <v>312</v>
      </c>
      <c r="B19" s="37"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12" t="s">
        <v>31</v>
      </c>
      <c r="B20" s="62" t="s">
        <v>214</v>
      </c>
      <c r="C20" s="8">
        <v>100</v>
      </c>
      <c r="D20" s="9" t="str">
        <f>IF($B20="N/A","N/A",IF(C20&gt;100,"No",IF(C20&lt;95,"No","Yes")))</f>
        <v>Yes</v>
      </c>
      <c r="E20" s="8">
        <v>100</v>
      </c>
      <c r="F20" s="9" t="str">
        <f>IF($B20="N/A","N/A",IF(E20&gt;100,"No",IF(E20&lt;95,"No","Yes")))</f>
        <v>Yes</v>
      </c>
      <c r="G20" s="8">
        <v>100</v>
      </c>
      <c r="H20" s="9" t="str">
        <f>IF($B20="N/A","N/A",IF(G20&gt;100,"No",IF(G20&lt;95,"No","Yes")))</f>
        <v>Yes</v>
      </c>
      <c r="I20" s="10">
        <v>0</v>
      </c>
      <c r="J20" s="10">
        <v>0</v>
      </c>
      <c r="K20" s="9" t="str">
        <f t="shared" si="0"/>
        <v>Yes</v>
      </c>
    </row>
    <row r="21" spans="1:11" x14ac:dyDescent="0.2">
      <c r="A21" s="112" t="s">
        <v>313</v>
      </c>
      <c r="B21" s="37" t="s">
        <v>214</v>
      </c>
      <c r="C21" s="8">
        <v>99.572971615</v>
      </c>
      <c r="D21" s="9" t="str">
        <f>IF($B21="N/A","N/A",IF(C21&gt;100,"No",IF(C21&lt;95,"No","Yes")))</f>
        <v>Yes</v>
      </c>
      <c r="E21" s="8">
        <v>99.604382228000006</v>
      </c>
      <c r="F21" s="9" t="str">
        <f>IF($B21="N/A","N/A",IF(E21&gt;100,"No",IF(E21&lt;95,"No","Yes")))</f>
        <v>Yes</v>
      </c>
      <c r="G21" s="8">
        <v>99.364712677</v>
      </c>
      <c r="H21" s="9" t="str">
        <f>IF($B21="N/A","N/A",IF(G21&gt;100,"No",IF(G21&lt;95,"No","Yes")))</f>
        <v>Yes</v>
      </c>
      <c r="I21" s="10">
        <v>3.15E-2</v>
      </c>
      <c r="J21" s="10">
        <v>-0.24099999999999999</v>
      </c>
      <c r="K21" s="9" t="str">
        <f t="shared" si="0"/>
        <v>Yes</v>
      </c>
    </row>
    <row r="22" spans="1:11" x14ac:dyDescent="0.2">
      <c r="A22" s="112" t="s">
        <v>1709</v>
      </c>
      <c r="B22" s="37" t="s">
        <v>224</v>
      </c>
      <c r="C22" s="8">
        <v>7.5357950300000004E-2</v>
      </c>
      <c r="D22" s="9" t="str">
        <f>IF($B22="N/A","N/A",IF(C22&gt;5,"No",IF(C22&lt;=0,"No","Yes")))</f>
        <v>Yes</v>
      </c>
      <c r="E22" s="8">
        <v>9.1296408999999995E-2</v>
      </c>
      <c r="F22" s="9" t="str">
        <f>IF($B22="N/A","N/A",IF(E22&gt;5,"No",IF(E22&lt;=0,"No","Yes")))</f>
        <v>Yes</v>
      </c>
      <c r="G22" s="8">
        <v>0.20213687550000001</v>
      </c>
      <c r="H22" s="9" t="str">
        <f>IF($B22="N/A","N/A",IF(G22&gt;5,"No",IF(G22&lt;=0,"No","Yes")))</f>
        <v>Yes</v>
      </c>
      <c r="I22" s="10">
        <v>21.15</v>
      </c>
      <c r="J22" s="10">
        <v>121.4</v>
      </c>
      <c r="K22" s="9" t="str">
        <f t="shared" si="0"/>
        <v>No</v>
      </c>
    </row>
    <row r="23" spans="1:11" x14ac:dyDescent="0.2">
      <c r="A23" s="112" t="s">
        <v>314</v>
      </c>
      <c r="B23" s="37"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2" t="s">
        <v>831</v>
      </c>
      <c r="B24" s="37" t="s">
        <v>225</v>
      </c>
      <c r="C24" s="8">
        <v>5.3345892992000001</v>
      </c>
      <c r="D24" s="9" t="str">
        <f>IF($B24="N/A","N/A",IF(C24&gt;=2,"Yes","No"))</f>
        <v>Yes</v>
      </c>
      <c r="E24" s="8">
        <v>5.0788192330999999</v>
      </c>
      <c r="F24" s="9" t="str">
        <f>IF($B24="N/A","N/A",IF(E24&gt;=2,"Yes","No"))</f>
        <v>Yes</v>
      </c>
      <c r="G24" s="8">
        <v>5.2428530175999999</v>
      </c>
      <c r="H24" s="9" t="str">
        <f>IF($B24="N/A","N/A",IF(G24&gt;=2,"Yes","No"))</f>
        <v>Yes</v>
      </c>
      <c r="I24" s="10">
        <v>-4.79</v>
      </c>
      <c r="J24" s="10">
        <v>3.23</v>
      </c>
      <c r="K24" s="9" t="str">
        <f t="shared" si="0"/>
        <v>Yes</v>
      </c>
    </row>
    <row r="25" spans="1:11" x14ac:dyDescent="0.2">
      <c r="A25" s="112" t="s">
        <v>832</v>
      </c>
      <c r="B25" s="37" t="s">
        <v>226</v>
      </c>
      <c r="C25" s="8">
        <v>3.893494097</v>
      </c>
      <c r="D25" s="9" t="str">
        <f>IF($B25="N/A","N/A",IF(C25&gt;30,"No",IF(C25&lt;5,"No","Yes")))</f>
        <v>No</v>
      </c>
      <c r="E25" s="8">
        <v>3.6518563603</v>
      </c>
      <c r="F25" s="9" t="str">
        <f>IF($B25="N/A","N/A",IF(E25&gt;30,"No",IF(E25&lt;5,"No","Yes")))</f>
        <v>No</v>
      </c>
      <c r="G25" s="8">
        <v>4.1004909037999999</v>
      </c>
      <c r="H25" s="9" t="str">
        <f>IF($B25="N/A","N/A",IF(G25&gt;30,"No",IF(G25&lt;5,"No","Yes")))</f>
        <v>No</v>
      </c>
      <c r="I25" s="10">
        <v>-6.21</v>
      </c>
      <c r="J25" s="10">
        <v>12.29</v>
      </c>
      <c r="K25" s="9" t="str">
        <f t="shared" si="0"/>
        <v>Yes</v>
      </c>
    </row>
    <row r="26" spans="1:11" x14ac:dyDescent="0.2">
      <c r="A26" s="112" t="s">
        <v>833</v>
      </c>
      <c r="B26" s="37" t="s">
        <v>227</v>
      </c>
      <c r="C26" s="8">
        <v>31.022356192</v>
      </c>
      <c r="D26" s="9" t="str">
        <f>IF($B26="N/A","N/A",IF(C26&gt;75,"No",IF(C26&lt;15,"No","Yes")))</f>
        <v>Yes</v>
      </c>
      <c r="E26" s="8">
        <v>31.771150335000002</v>
      </c>
      <c r="F26" s="9" t="str">
        <f>IF($B26="N/A","N/A",IF(E26&gt;75,"No",IF(E26&lt;15,"No","Yes")))</f>
        <v>Yes</v>
      </c>
      <c r="G26" s="8">
        <v>30.349408027999999</v>
      </c>
      <c r="H26" s="9" t="str">
        <f>IF($B26="N/A","N/A",IF(G26&gt;75,"No",IF(G26&lt;15,"No","Yes")))</f>
        <v>Yes</v>
      </c>
      <c r="I26" s="10">
        <v>2.4140000000000001</v>
      </c>
      <c r="J26" s="10">
        <v>-4.47</v>
      </c>
      <c r="K26" s="9" t="str">
        <f t="shared" si="0"/>
        <v>Yes</v>
      </c>
    </row>
    <row r="27" spans="1:11" x14ac:dyDescent="0.2">
      <c r="A27" s="112" t="s">
        <v>834</v>
      </c>
      <c r="B27" s="37" t="s">
        <v>228</v>
      </c>
      <c r="C27" s="8">
        <v>65.084149710999995</v>
      </c>
      <c r="D27" s="9" t="str">
        <f>IF($B27="N/A","N/A",IF(C27&gt;70,"No",IF(C27&lt;25,"No","Yes")))</f>
        <v>Yes</v>
      </c>
      <c r="E27" s="8">
        <v>64.576993305000002</v>
      </c>
      <c r="F27" s="9" t="str">
        <f>IF($B27="N/A","N/A",IF(E27&gt;70,"No",IF(E27&lt;25,"No","Yes")))</f>
        <v>Yes</v>
      </c>
      <c r="G27" s="8">
        <v>65.550101068000004</v>
      </c>
      <c r="H27" s="9" t="str">
        <f>IF($B27="N/A","N/A",IF(G27&gt;70,"No",IF(G27&lt;25,"No","Yes")))</f>
        <v>Yes</v>
      </c>
      <c r="I27" s="10">
        <v>-0.77900000000000003</v>
      </c>
      <c r="J27" s="10">
        <v>1.5069999999999999</v>
      </c>
      <c r="K27" s="9" t="str">
        <f t="shared" si="0"/>
        <v>Yes</v>
      </c>
    </row>
    <row r="28" spans="1:11" x14ac:dyDescent="0.2">
      <c r="A28" s="112" t="s">
        <v>318</v>
      </c>
      <c r="B28" s="37" t="s">
        <v>229</v>
      </c>
      <c r="C28" s="8">
        <v>55.790002512000001</v>
      </c>
      <c r="D28" s="9" t="str">
        <f>IF($B28="N/A","N/A",IF(C28&gt;70,"No",IF(C28&lt;35,"No","Yes")))</f>
        <v>Yes</v>
      </c>
      <c r="E28" s="8">
        <v>56.299452221999999</v>
      </c>
      <c r="F28" s="9" t="str">
        <f>IF($B28="N/A","N/A",IF(E28&gt;70,"No",IF(E28&lt;35,"No","Yes")))</f>
        <v>Yes</v>
      </c>
      <c r="G28" s="8">
        <v>57.695639618999998</v>
      </c>
      <c r="H28" s="9" t="str">
        <f>IF($B28="N/A","N/A",IF(G28&gt;70,"No",IF(G28&lt;35,"No","Yes")))</f>
        <v>Yes</v>
      </c>
      <c r="I28" s="10">
        <v>0.91320000000000001</v>
      </c>
      <c r="J28" s="10">
        <v>2.48</v>
      </c>
      <c r="K28" s="9" t="str">
        <f t="shared" si="0"/>
        <v>Yes</v>
      </c>
    </row>
    <row r="29" spans="1:11" x14ac:dyDescent="0.2">
      <c r="A29" s="112" t="s">
        <v>835</v>
      </c>
      <c r="B29" s="37" t="s">
        <v>220</v>
      </c>
      <c r="C29" s="8">
        <v>2.1985592075999998</v>
      </c>
      <c r="D29" s="9" t="str">
        <f>IF($B29="N/A","N/A",IF(C29&gt;1,"Yes","No"))</f>
        <v>Yes</v>
      </c>
      <c r="E29" s="8">
        <v>2.1562162161999998</v>
      </c>
      <c r="F29" s="9" t="str">
        <f>IF($B29="N/A","N/A",IF(E29&gt;1,"Yes","No"))</f>
        <v>Yes</v>
      </c>
      <c r="G29" s="8">
        <v>2.047047047</v>
      </c>
      <c r="H29" s="9" t="str">
        <f>IF($B29="N/A","N/A",IF(G29&gt;1,"Yes","No"))</f>
        <v>Yes</v>
      </c>
      <c r="I29" s="10">
        <v>-1.93</v>
      </c>
      <c r="J29" s="10">
        <v>-5.0599999999999996</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2" t="s">
        <v>836</v>
      </c>
      <c r="B31" s="37"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
      <c r="A32" s="112" t="s">
        <v>320</v>
      </c>
      <c r="B32" s="37"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2" t="s">
        <v>322</v>
      </c>
      <c r="B34" s="37" t="s">
        <v>230</v>
      </c>
      <c r="C34" s="8">
        <v>0</v>
      </c>
      <c r="D34" s="9" t="str">
        <f>IF($B34="N/A","N/A",IF(C34&gt;=90,"Yes","No"))</f>
        <v>No</v>
      </c>
      <c r="E34" s="8">
        <v>0</v>
      </c>
      <c r="F34" s="9" t="str">
        <f>IF($B34="N/A","N/A",IF(E34&gt;=90,"Yes","No"))</f>
        <v>No</v>
      </c>
      <c r="G34" s="8">
        <v>0</v>
      </c>
      <c r="H34" s="9" t="str">
        <f>IF($B34="N/A","N/A",IF(G34&gt;=90,"Yes","No"))</f>
        <v>No</v>
      </c>
      <c r="I34" s="10" t="s">
        <v>1747</v>
      </c>
      <c r="J34" s="10" t="s">
        <v>1747</v>
      </c>
      <c r="K34" s="9" t="str">
        <f t="shared" si="0"/>
        <v>N/A</v>
      </c>
    </row>
    <row r="35" spans="1:11" x14ac:dyDescent="0.2">
      <c r="A35" s="112" t="s">
        <v>323</v>
      </c>
      <c r="B35" s="37" t="s">
        <v>213</v>
      </c>
      <c r="C35" s="8">
        <v>4.4963576990999998</v>
      </c>
      <c r="D35" s="9" t="str">
        <f>IF($B35="N/A","N/A",IF(C35&gt;15,"No",IF(C35&lt;-15,"No","Yes")))</f>
        <v>N/A</v>
      </c>
      <c r="E35" s="8">
        <v>4.3822276324000002</v>
      </c>
      <c r="F35" s="9" t="str">
        <f>IF($B35="N/A","N/A",IF(E35&gt;15,"No",IF(E35&lt;-15,"No","Yes")))</f>
        <v>N/A</v>
      </c>
      <c r="G35" s="8">
        <v>4.9090384059999996</v>
      </c>
      <c r="H35" s="9" t="str">
        <f>IF($B35="N/A","N/A",IF(G35&gt;15,"No",IF(G35&lt;-15,"No","Yes")))</f>
        <v>N/A</v>
      </c>
      <c r="I35" s="10">
        <v>-2.54</v>
      </c>
      <c r="J35" s="10">
        <v>12.02</v>
      </c>
      <c r="K35" s="9" t="str">
        <f t="shared" si="0"/>
        <v>Yes</v>
      </c>
    </row>
    <row r="36" spans="1:11" ht="25.5" x14ac:dyDescent="0.2">
      <c r="A36" s="112" t="s">
        <v>369</v>
      </c>
      <c r="B36" s="37" t="s">
        <v>213</v>
      </c>
      <c r="C36" s="8">
        <v>21.979402159999999</v>
      </c>
      <c r="D36" s="9" t="str">
        <f>IF($B36="N/A","N/A",IF(C36&gt;15,"No",IF(C36&lt;-15,"No","Yes")))</f>
        <v>N/A</v>
      </c>
      <c r="E36" s="8">
        <v>23.676202068999999</v>
      </c>
      <c r="F36" s="9" t="str">
        <f>IF($B36="N/A","N/A",IF(E36&gt;15,"No",IF(E36&lt;-15,"No","Yes")))</f>
        <v>N/A</v>
      </c>
      <c r="G36" s="8">
        <v>23.852151314</v>
      </c>
      <c r="H36" s="9" t="str">
        <f>IF($B36="N/A","N/A",IF(G36&gt;15,"No",IF(G36&lt;-15,"No","Yes")))</f>
        <v>N/A</v>
      </c>
      <c r="I36" s="10">
        <v>7.72</v>
      </c>
      <c r="J36" s="10">
        <v>0.74309999999999998</v>
      </c>
      <c r="K36" s="9" t="str">
        <f t="shared" si="0"/>
        <v>Yes</v>
      </c>
    </row>
    <row r="37" spans="1:11" x14ac:dyDescent="0.2">
      <c r="A37" s="112" t="s">
        <v>374</v>
      </c>
      <c r="B37" s="37" t="s">
        <v>231</v>
      </c>
      <c r="C37" s="8">
        <v>82.743029390000004</v>
      </c>
      <c r="D37" s="9" t="str">
        <f>IF($B37="N/A","N/A",IF(C37&gt;90,"No",IF(C37&lt;75,"No","Yes")))</f>
        <v>Yes</v>
      </c>
      <c r="E37" s="8">
        <v>85.727328057999998</v>
      </c>
      <c r="F37" s="9" t="str">
        <f>IF($B37="N/A","N/A",IF(E37&gt;90,"No",IF(E37&lt;75,"No","Yes")))</f>
        <v>Yes</v>
      </c>
      <c r="G37" s="8">
        <v>86.254692462999998</v>
      </c>
      <c r="H37" s="9" t="str">
        <f>IF($B37="N/A","N/A",IF(G37&gt;90,"No",IF(G37&lt;75,"No","Yes")))</f>
        <v>Yes</v>
      </c>
      <c r="I37" s="10">
        <v>3.6070000000000002</v>
      </c>
      <c r="J37" s="10">
        <v>0.61519999999999997</v>
      </c>
      <c r="K37" s="9" t="str">
        <f>IF(J37="Div by 0", "N/A", IF(J37="N/A","N/A", IF(J37&gt;30, "No", IF(J37&lt;-30, "No", "Yes"))))</f>
        <v>Yes</v>
      </c>
    </row>
    <row r="38" spans="1:11" x14ac:dyDescent="0.2">
      <c r="A38" s="112" t="s">
        <v>375</v>
      </c>
      <c r="B38" s="37" t="s">
        <v>232</v>
      </c>
      <c r="C38" s="8">
        <v>13.840743531999999</v>
      </c>
      <c r="D38" s="9" t="str">
        <f>IF($B38="N/A","N/A",IF(C38&gt;10,"No",IF(C38&lt;1,"No","Yes")))</f>
        <v>No</v>
      </c>
      <c r="E38" s="8">
        <v>11.320754717</v>
      </c>
      <c r="F38" s="9" t="str">
        <f>IF($B38="N/A","N/A",IF(E38&gt;10,"No",IF(E38&lt;1,"No","Yes")))</f>
        <v>No</v>
      </c>
      <c r="G38" s="8">
        <v>10.597747618</v>
      </c>
      <c r="H38" s="9" t="str">
        <f>IF($B38="N/A","N/A",IF(G38&gt;10,"No",IF(G38&lt;1,"No","Yes")))</f>
        <v>No</v>
      </c>
      <c r="I38" s="10">
        <v>-18.2</v>
      </c>
      <c r="J38" s="10">
        <v>-6.39</v>
      </c>
      <c r="K38" s="9" t="str">
        <f>IF(J38="Div by 0", "N/A", IF(J38="N/A","N/A", IF(J38&gt;30, "No", IF(J38&lt;-30, "No", "Yes"))))</f>
        <v>Yes</v>
      </c>
    </row>
    <row r="39" spans="1:11" x14ac:dyDescent="0.2">
      <c r="A39" s="112" t="s">
        <v>376</v>
      </c>
      <c r="B39" s="37" t="s">
        <v>233</v>
      </c>
      <c r="C39" s="8">
        <v>1.2559658377</v>
      </c>
      <c r="D39" s="9" t="str">
        <f>IF($B39="N/A","N/A",IF(C39&gt;2,"No",IF(C39&lt;=0,"No","Yes")))</f>
        <v>Yes</v>
      </c>
      <c r="E39" s="8">
        <v>0.97382836279999996</v>
      </c>
      <c r="F39" s="9" t="str">
        <f>IF($B39="N/A","N/A",IF(E39&gt;2,"No",IF(E39&lt;=0,"No","Yes")))</f>
        <v>Yes</v>
      </c>
      <c r="G39" s="8">
        <v>1.1550678602</v>
      </c>
      <c r="H39" s="9" t="str">
        <f>IF($B39="N/A","N/A",IF(G39&gt;2,"No",IF(G39&lt;=0,"No","Yes")))</f>
        <v>Yes</v>
      </c>
      <c r="I39" s="10">
        <v>-22.5</v>
      </c>
      <c r="J39" s="10">
        <v>18.61</v>
      </c>
      <c r="K39" s="9" t="str">
        <f>IF(J39="Div by 0", "N/A", IF(J39="N/A","N/A", IF(J39&gt;30, "No", IF(J39&lt;-30, "No", "Yes"))))</f>
        <v>Yes</v>
      </c>
    </row>
    <row r="40" spans="1:11" x14ac:dyDescent="0.2">
      <c r="A40" s="112" t="s">
        <v>377</v>
      </c>
      <c r="B40" s="37" t="s">
        <v>234</v>
      </c>
      <c r="C40" s="8">
        <v>1.7332328561000001</v>
      </c>
      <c r="D40" s="9" t="str">
        <f>IF($B40="N/A","N/A",IF(C40&gt;3,"No",IF(C40&lt;=0,"No","Yes")))</f>
        <v>Yes</v>
      </c>
      <c r="E40" s="8">
        <v>1.4303104078</v>
      </c>
      <c r="F40" s="9" t="str">
        <f>IF($B40="N/A","N/A",IF(E40&gt;3,"No",IF(E40&lt;=0,"No","Yes")))</f>
        <v>Yes</v>
      </c>
      <c r="G40" s="8">
        <v>1.5304649148</v>
      </c>
      <c r="H40" s="9" t="str">
        <f>IF($B40="N/A","N/A",IF(G40&gt;3,"No",IF(G40&lt;=0,"No","Yes")))</f>
        <v>Yes</v>
      </c>
      <c r="I40" s="10">
        <v>-17.5</v>
      </c>
      <c r="J40" s="10">
        <v>7.0019999999999998</v>
      </c>
      <c r="K40" s="9" t="str">
        <f>IF(J40="Div by 0", "N/A", IF(J40="N/A","N/A", IF(J40&gt;30, "No", IF(J40&lt;-30, "No", "Yes"))))</f>
        <v>Yes</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775</v>
      </c>
      <c r="D6" s="9" t="str">
        <f>IF($B6="N/A","N/A",IF(C6&gt;15,"No",IF(C6&lt;-15,"No","Yes")))</f>
        <v>N/A</v>
      </c>
      <c r="E6" s="38">
        <v>41</v>
      </c>
      <c r="F6" s="9" t="str">
        <f>IF($B6="N/A","N/A",IF(E6&gt;15,"No",IF(E6&lt;-15,"No","Yes")))</f>
        <v>N/A</v>
      </c>
      <c r="G6" s="38">
        <v>37</v>
      </c>
      <c r="H6" s="9" t="str">
        <f>IF($B6="N/A","N/A",IF(G6&gt;15,"No",IF(G6&lt;-15,"No","Yes")))</f>
        <v>N/A</v>
      </c>
      <c r="I6" s="10">
        <v>-94.7</v>
      </c>
      <c r="J6" s="10">
        <v>-9.76</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1310.9909677000001</v>
      </c>
      <c r="D9" s="9" t="str">
        <f>IF($B9="N/A","N/A",IF(C9&gt;15,"No",IF(C9&lt;-15,"No","Yes")))</f>
        <v>N/A</v>
      </c>
      <c r="E9" s="98">
        <v>1096.8292683</v>
      </c>
      <c r="F9" s="9" t="str">
        <f>IF($B9="N/A","N/A",IF(E9&gt;15,"No",IF(E9&lt;-15,"No","Yes")))</f>
        <v>N/A</v>
      </c>
      <c r="G9" s="98">
        <v>1057.6486485999999</v>
      </c>
      <c r="H9" s="9" t="str">
        <f>IF($B9="N/A","N/A",IF(G9&gt;15,"No",IF(G9&lt;-15,"No","Yes")))</f>
        <v>N/A</v>
      </c>
      <c r="I9" s="10">
        <v>-16.3</v>
      </c>
      <c r="J9" s="10">
        <v>-3.57</v>
      </c>
      <c r="K9" s="9" t="str">
        <f t="shared" si="0"/>
        <v>Yes</v>
      </c>
    </row>
    <row r="10" spans="1:11" x14ac:dyDescent="0.2">
      <c r="A10" s="112" t="s">
        <v>309</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12" t="s">
        <v>826</v>
      </c>
      <c r="B11" s="37" t="s">
        <v>213</v>
      </c>
      <c r="C11" s="98" t="s">
        <v>1747</v>
      </c>
      <c r="D11" s="9" t="str">
        <f>IF($B11="N/A","N/A",IF(C11&gt;15,"No",IF(C11&lt;-15,"No","Yes")))</f>
        <v>N/A</v>
      </c>
      <c r="E11" s="98" t="s">
        <v>1747</v>
      </c>
      <c r="F11" s="9" t="str">
        <f>IF($B11="N/A","N/A",IF(E11&gt;15,"No",IF(E11&lt;-15,"No","Yes")))</f>
        <v>N/A</v>
      </c>
      <c r="G11" s="98" t="s">
        <v>1747</v>
      </c>
      <c r="H11" s="9" t="str">
        <f>IF($B11="N/A","N/A",IF(G11&gt;15,"No",IF(G11&lt;-15,"No","Yes")))</f>
        <v>N/A</v>
      </c>
      <c r="I11" s="10" t="s">
        <v>1747</v>
      </c>
      <c r="J11" s="10" t="s">
        <v>1747</v>
      </c>
      <c r="K11" s="9" t="str">
        <f t="shared" si="0"/>
        <v>N/A</v>
      </c>
    </row>
    <row r="12" spans="1:11" x14ac:dyDescent="0.2">
      <c r="A12" s="112" t="s">
        <v>310</v>
      </c>
      <c r="B12" s="37" t="s">
        <v>214</v>
      </c>
      <c r="C12" s="8">
        <v>100</v>
      </c>
      <c r="D12" s="9" t="str">
        <f>IF($B12="N/A","N/A",IF(C12&gt;100,"No",IF(C12&lt;95,"No","Yes")))</f>
        <v>Yes</v>
      </c>
      <c r="E12" s="8">
        <v>100</v>
      </c>
      <c r="F12" s="9" t="str">
        <f>IF($B12="N/A","N/A",IF(E12&gt;100,"No",IF(E12&lt;95,"No","Yes")))</f>
        <v>Yes</v>
      </c>
      <c r="G12" s="8">
        <v>100</v>
      </c>
      <c r="H12" s="9" t="str">
        <f>IF($B12="N/A","N/A",IF(G12&gt;100,"No",IF(G12&lt;95,"No","Yes")))</f>
        <v>Yes</v>
      </c>
      <c r="I12" s="10">
        <v>0</v>
      </c>
      <c r="J12" s="10">
        <v>0</v>
      </c>
      <c r="K12" s="9" t="str">
        <f t="shared" si="0"/>
        <v>Yes</v>
      </c>
    </row>
    <row r="13" spans="1:11" x14ac:dyDescent="0.2">
      <c r="A13" s="112" t="s">
        <v>827</v>
      </c>
      <c r="B13" s="37" t="s">
        <v>220</v>
      </c>
      <c r="C13" s="8">
        <v>1.2929032257999999</v>
      </c>
      <c r="D13" s="9" t="str">
        <f>IF($B13="N/A","N/A",IF(C13&gt;1,"Yes","No"))</f>
        <v>Yes</v>
      </c>
      <c r="E13" s="8">
        <v>1.2682926829000001</v>
      </c>
      <c r="F13" s="9" t="str">
        <f>IF($B13="N/A","N/A",IF(E13&gt;1,"Yes","No"))</f>
        <v>Yes</v>
      </c>
      <c r="G13" s="8">
        <v>1.4054054054</v>
      </c>
      <c r="H13" s="9" t="str">
        <f>IF($B13="N/A","N/A",IF(G13&gt;1,"Yes","No"))</f>
        <v>Yes</v>
      </c>
      <c r="I13" s="10">
        <v>-1.9</v>
      </c>
      <c r="J13" s="10">
        <v>10.81</v>
      </c>
      <c r="K13" s="9" t="str">
        <f t="shared" si="0"/>
        <v>Yes</v>
      </c>
    </row>
    <row r="14" spans="1:11" x14ac:dyDescent="0.2">
      <c r="A14" s="112" t="s">
        <v>311</v>
      </c>
      <c r="B14" s="37" t="s">
        <v>214</v>
      </c>
      <c r="C14" s="8">
        <v>99.870967742000005</v>
      </c>
      <c r="D14" s="9" t="str">
        <f>IF($B14="N/A","N/A",IF(C14&gt;100,"No",IF(C14&lt;95,"No","Yes")))</f>
        <v>Yes</v>
      </c>
      <c r="E14" s="8">
        <v>100</v>
      </c>
      <c r="F14" s="9" t="str">
        <f>IF($B14="N/A","N/A",IF(E14&gt;100,"No",IF(E14&lt;95,"No","Yes")))</f>
        <v>Yes</v>
      </c>
      <c r="G14" s="8">
        <v>100</v>
      </c>
      <c r="H14" s="9" t="str">
        <f>IF($B14="N/A","N/A",IF(G14&gt;100,"No",IF(G14&lt;95,"No","Yes")))</f>
        <v>Yes</v>
      </c>
      <c r="I14" s="10">
        <v>0.12920000000000001</v>
      </c>
      <c r="J14" s="10">
        <v>0</v>
      </c>
      <c r="K14" s="9" t="str">
        <f t="shared" si="0"/>
        <v>Yes</v>
      </c>
    </row>
    <row r="15" spans="1:11" x14ac:dyDescent="0.2">
      <c r="A15" s="112" t="s">
        <v>828</v>
      </c>
      <c r="B15" s="37" t="s">
        <v>221</v>
      </c>
      <c r="C15" s="8">
        <v>11.918604651000001</v>
      </c>
      <c r="D15" s="9" t="str">
        <f>IF($B15="N/A","N/A",IF(C15&gt;3,"Yes","No"))</f>
        <v>Yes</v>
      </c>
      <c r="E15" s="8">
        <v>12.756097561000001</v>
      </c>
      <c r="F15" s="9" t="str">
        <f>IF($B15="N/A","N/A",IF(E15&gt;3,"Yes","No"))</f>
        <v>Yes</v>
      </c>
      <c r="G15" s="8">
        <v>13</v>
      </c>
      <c r="H15" s="9" t="str">
        <f>IF($B15="N/A","N/A",IF(G15&gt;3,"Yes","No"))</f>
        <v>Yes</v>
      </c>
      <c r="I15" s="10">
        <v>7.0270000000000001</v>
      </c>
      <c r="J15" s="10">
        <v>1.9119999999999999</v>
      </c>
      <c r="K15" s="9" t="str">
        <f t="shared" si="0"/>
        <v>Yes</v>
      </c>
    </row>
    <row r="16" spans="1:11" x14ac:dyDescent="0.2">
      <c r="A16" s="112" t="s">
        <v>829</v>
      </c>
      <c r="B16" s="37" t="s">
        <v>222</v>
      </c>
      <c r="C16" s="8">
        <v>11.375483871</v>
      </c>
      <c r="D16" s="9" t="str">
        <f>IF($B16="N/A","N/A",IF(C16&gt;=8,"No",IF(C16&lt;2,"No","Yes")))</f>
        <v>No</v>
      </c>
      <c r="E16" s="8">
        <v>12.390243902</v>
      </c>
      <c r="F16" s="9" t="str">
        <f>IF($B16="N/A","N/A",IF(E16&gt;=8,"No",IF(E16&lt;2,"No","Yes")))</f>
        <v>No</v>
      </c>
      <c r="G16" s="8">
        <v>9.6216216215999992</v>
      </c>
      <c r="H16" s="9" t="str">
        <f>IF($B16="N/A","N/A",IF(G16&gt;=8,"No",IF(G16&lt;2,"No","Yes")))</f>
        <v>No</v>
      </c>
      <c r="I16" s="10">
        <v>8.9209999999999994</v>
      </c>
      <c r="J16" s="10">
        <v>-22.3</v>
      </c>
      <c r="K16" s="9" t="str">
        <f t="shared" si="0"/>
        <v>Yes</v>
      </c>
    </row>
    <row r="17" spans="1:11" x14ac:dyDescent="0.2">
      <c r="A17" s="112" t="s">
        <v>312</v>
      </c>
      <c r="B17" s="37"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
      <c r="A18" s="112" t="s">
        <v>31</v>
      </c>
      <c r="B18" s="37" t="s">
        <v>214</v>
      </c>
      <c r="C18" s="8">
        <v>100</v>
      </c>
      <c r="D18" s="9" t="str">
        <f>IF($B18="N/A","N/A",IF(C18&gt;100,"No",IF(C18&lt;95,"No","Yes")))</f>
        <v>Yes</v>
      </c>
      <c r="E18" s="8">
        <v>100</v>
      </c>
      <c r="F18" s="9" t="str">
        <f>IF($B18="N/A","N/A",IF(E18&gt;100,"No",IF(E18&lt;95,"No","Yes")))</f>
        <v>Yes</v>
      </c>
      <c r="G18" s="8">
        <v>100</v>
      </c>
      <c r="H18" s="9" t="str">
        <f>IF($B18="N/A","N/A",IF(G18&gt;100,"No",IF(G18&lt;95,"No","Yes")))</f>
        <v>Yes</v>
      </c>
      <c r="I18" s="10">
        <v>0</v>
      </c>
      <c r="J18" s="10">
        <v>0</v>
      </c>
      <c r="K18" s="9" t="str">
        <f t="shared" si="0"/>
        <v>Yes</v>
      </c>
    </row>
    <row r="19" spans="1:11" x14ac:dyDescent="0.2">
      <c r="A19" s="112" t="s">
        <v>313</v>
      </c>
      <c r="B19" s="37" t="s">
        <v>214</v>
      </c>
      <c r="C19" s="8">
        <v>99.225806452</v>
      </c>
      <c r="D19" s="9" t="str">
        <f>IF($B19="N/A","N/A",IF(C19&gt;100,"No",IF(C19&lt;95,"No","Yes")))</f>
        <v>Yes</v>
      </c>
      <c r="E19" s="8">
        <v>100</v>
      </c>
      <c r="F19" s="9" t="str">
        <f>IF($B19="N/A","N/A",IF(E19&gt;100,"No",IF(E19&lt;95,"No","Yes")))</f>
        <v>Yes</v>
      </c>
      <c r="G19" s="8">
        <v>100</v>
      </c>
      <c r="H19" s="9" t="str">
        <f>IF($B19="N/A","N/A",IF(G19&gt;100,"No",IF(G19&lt;95,"No","Yes")))</f>
        <v>Yes</v>
      </c>
      <c r="I19" s="10">
        <v>0.7802</v>
      </c>
      <c r="J19" s="10">
        <v>0</v>
      </c>
      <c r="K19" s="9" t="str">
        <f t="shared" si="0"/>
        <v>Yes</v>
      </c>
    </row>
    <row r="20" spans="1:11" x14ac:dyDescent="0.2">
      <c r="A20" s="112" t="s">
        <v>314</v>
      </c>
      <c r="B20" s="37"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2" t="s">
        <v>831</v>
      </c>
      <c r="B21" s="37" t="s">
        <v>225</v>
      </c>
      <c r="C21" s="8">
        <v>6.9961290322999998</v>
      </c>
      <c r="D21" s="9" t="str">
        <f>IF($B21="N/A","N/A",IF(C21&gt;=2,"Yes","No"))</f>
        <v>Yes</v>
      </c>
      <c r="E21" s="8">
        <v>7.0243902439000001</v>
      </c>
      <c r="F21" s="9" t="str">
        <f>IF($B21="N/A","N/A",IF(E21&gt;=2,"Yes","No"))</f>
        <v>Yes</v>
      </c>
      <c r="G21" s="8">
        <v>8</v>
      </c>
      <c r="H21" s="9" t="str">
        <f>IF($B21="N/A","N/A",IF(G21&gt;=2,"Yes","No"))</f>
        <v>Yes</v>
      </c>
      <c r="I21" s="10">
        <v>0.40400000000000003</v>
      </c>
      <c r="J21" s="10">
        <v>13.89</v>
      </c>
      <c r="K21" s="9" t="str">
        <f t="shared" si="0"/>
        <v>Yes</v>
      </c>
    </row>
    <row r="22" spans="1:11" x14ac:dyDescent="0.2">
      <c r="A22" s="112" t="s">
        <v>832</v>
      </c>
      <c r="B22" s="37" t="s">
        <v>226</v>
      </c>
      <c r="C22" s="8">
        <v>8</v>
      </c>
      <c r="D22" s="9" t="str">
        <f>IF($B22="N/A","N/A",IF(C22&gt;30,"No",IF(C22&lt;5,"No","Yes")))</f>
        <v>Yes</v>
      </c>
      <c r="E22" s="8">
        <v>2.4390243902000002</v>
      </c>
      <c r="F22" s="9" t="str">
        <f>IF($B22="N/A","N/A",IF(E22&gt;30,"No",IF(E22&lt;5,"No","Yes")))</f>
        <v>No</v>
      </c>
      <c r="G22" s="8">
        <v>5.4054054053999998</v>
      </c>
      <c r="H22" s="9" t="str">
        <f>IF($B22="N/A","N/A",IF(G22&gt;30,"No",IF(G22&lt;5,"No","Yes")))</f>
        <v>Yes</v>
      </c>
      <c r="I22" s="10">
        <v>-69.5</v>
      </c>
      <c r="J22" s="10">
        <v>121.6</v>
      </c>
      <c r="K22" s="9" t="str">
        <f t="shared" si="0"/>
        <v>No</v>
      </c>
    </row>
    <row r="23" spans="1:11" x14ac:dyDescent="0.2">
      <c r="A23" s="112" t="s">
        <v>833</v>
      </c>
      <c r="B23" s="37" t="s">
        <v>227</v>
      </c>
      <c r="C23" s="8">
        <v>38.967741934999999</v>
      </c>
      <c r="D23" s="9" t="str">
        <f>IF($B23="N/A","N/A",IF(C23&gt;75,"No",IF(C23&lt;15,"No","Yes")))</f>
        <v>Yes</v>
      </c>
      <c r="E23" s="8">
        <v>51.219512195</v>
      </c>
      <c r="F23" s="9" t="str">
        <f>IF($B23="N/A","N/A",IF(E23&gt;75,"No",IF(E23&lt;15,"No","Yes")))</f>
        <v>Yes</v>
      </c>
      <c r="G23" s="8">
        <v>35.135135134999999</v>
      </c>
      <c r="H23" s="9" t="str">
        <f>IF($B23="N/A","N/A",IF(G23&gt;75,"No",IF(G23&lt;15,"No","Yes")))</f>
        <v>Yes</v>
      </c>
      <c r="I23" s="10">
        <v>31.44</v>
      </c>
      <c r="J23" s="10">
        <v>-31.4</v>
      </c>
      <c r="K23" s="9" t="str">
        <f t="shared" si="0"/>
        <v>No</v>
      </c>
    </row>
    <row r="24" spans="1:11" x14ac:dyDescent="0.2">
      <c r="A24" s="112" t="s">
        <v>834</v>
      </c>
      <c r="B24" s="37" t="s">
        <v>228</v>
      </c>
      <c r="C24" s="8">
        <v>53.032258065000001</v>
      </c>
      <c r="D24" s="9" t="str">
        <f>IF($B24="N/A","N/A",IF(C24&gt;70,"No",IF(C24&lt;25,"No","Yes")))</f>
        <v>Yes</v>
      </c>
      <c r="E24" s="8">
        <v>46.341463415</v>
      </c>
      <c r="F24" s="9" t="str">
        <f>IF($B24="N/A","N/A",IF(E24&gt;70,"No",IF(E24&lt;25,"No","Yes")))</f>
        <v>Yes</v>
      </c>
      <c r="G24" s="8">
        <v>59.459459459000001</v>
      </c>
      <c r="H24" s="9" t="str">
        <f>IF($B24="N/A","N/A",IF(G24&gt;70,"No",IF(G24&lt;25,"No","Yes")))</f>
        <v>Yes</v>
      </c>
      <c r="I24" s="10">
        <v>-12.6</v>
      </c>
      <c r="J24" s="10">
        <v>28.31</v>
      </c>
      <c r="K24" s="9" t="str">
        <f t="shared" si="0"/>
        <v>Yes</v>
      </c>
    </row>
    <row r="25" spans="1:11" x14ac:dyDescent="0.2">
      <c r="A25" s="112" t="s">
        <v>318</v>
      </c>
      <c r="B25" s="37" t="s">
        <v>229</v>
      </c>
      <c r="C25" s="8">
        <v>43.096774193999998</v>
      </c>
      <c r="D25" s="9" t="str">
        <f>IF($B25="N/A","N/A",IF(C25&gt;70,"No",IF(C25&lt;35,"No","Yes")))</f>
        <v>Yes</v>
      </c>
      <c r="E25" s="8">
        <v>48.780487805</v>
      </c>
      <c r="F25" s="9" t="str">
        <f>IF($B25="N/A","N/A",IF(E25&gt;70,"No",IF(E25&lt;35,"No","Yes")))</f>
        <v>Yes</v>
      </c>
      <c r="G25" s="8">
        <v>48.648648649000002</v>
      </c>
      <c r="H25" s="9" t="str">
        <f>IF($B25="N/A","N/A",IF(G25&gt;70,"No",IF(G25&lt;35,"No","Yes")))</f>
        <v>Yes</v>
      </c>
      <c r="I25" s="10">
        <v>13.19</v>
      </c>
      <c r="J25" s="10">
        <v>-0.27</v>
      </c>
      <c r="K25" s="9" t="str">
        <f t="shared" si="0"/>
        <v>Yes</v>
      </c>
    </row>
    <row r="26" spans="1:11" x14ac:dyDescent="0.2">
      <c r="A26" s="112" t="s">
        <v>835</v>
      </c>
      <c r="B26" s="37" t="s">
        <v>220</v>
      </c>
      <c r="C26" s="8">
        <v>2.0299401198</v>
      </c>
      <c r="D26" s="9" t="str">
        <f>IF($B26="N/A","N/A",IF(C26&gt;1,"Yes","No"))</f>
        <v>Yes</v>
      </c>
      <c r="E26" s="8">
        <v>1.85</v>
      </c>
      <c r="F26" s="9" t="str">
        <f>IF($B26="N/A","N/A",IF(E26&gt;1,"Yes","No"))</f>
        <v>Yes</v>
      </c>
      <c r="G26" s="8">
        <v>2.1111111111</v>
      </c>
      <c r="H26" s="9" t="str">
        <f>IF($B26="N/A","N/A",IF(G26&gt;1,"Yes","No"))</f>
        <v>Yes</v>
      </c>
      <c r="I26" s="10">
        <v>-8.86</v>
      </c>
      <c r="J26" s="10">
        <v>14.11</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2" t="s">
        <v>322</v>
      </c>
      <c r="B31" s="37" t="s">
        <v>230</v>
      </c>
      <c r="C31" s="8">
        <v>0</v>
      </c>
      <c r="D31" s="9" t="str">
        <f>IF($B31="N/A","N/A",IF(C31&gt;=90,"Yes","No"))</f>
        <v>No</v>
      </c>
      <c r="E31" s="8">
        <v>0</v>
      </c>
      <c r="F31" s="9" t="str">
        <f>IF($B31="N/A","N/A",IF(E31&gt;=90,"Yes","No"))</f>
        <v>No</v>
      </c>
      <c r="G31" s="8">
        <v>0</v>
      </c>
      <c r="H31" s="9" t="str">
        <f>IF($B31="N/A","N/A",IF(G31&gt;=90,"Yes","No"))</f>
        <v>No</v>
      </c>
      <c r="I31" s="10" t="s">
        <v>1747</v>
      </c>
      <c r="J31" s="10" t="s">
        <v>1747</v>
      </c>
      <c r="K31" s="9" t="str">
        <f t="shared" si="0"/>
        <v>N/A</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20398</v>
      </c>
      <c r="D6" s="9" t="str">
        <f>IF(OR($B6="N/A",$C6="N/A"),"N/A",IF(C6&lt;0,"No","Yes"))</f>
        <v>N/A</v>
      </c>
      <c r="E6" s="38">
        <v>23715</v>
      </c>
      <c r="F6" s="9" t="str">
        <f>IF($B6="N/A","N/A",IF(E6&lt;0,"No","Yes"))</f>
        <v>N/A</v>
      </c>
      <c r="G6" s="38">
        <v>22848</v>
      </c>
      <c r="H6" s="9" t="str">
        <f>IF($B6="N/A","N/A",IF(G6&lt;0,"No","Yes"))</f>
        <v>N/A</v>
      </c>
      <c r="I6" s="10">
        <v>16.260000000000002</v>
      </c>
      <c r="J6" s="10">
        <v>-3.66</v>
      </c>
      <c r="K6" s="9" t="str">
        <f t="shared" ref="K6:K35" si="0">IF(J6="Div by 0", "N/A", IF(J6="N/A","N/A", IF(J6&gt;30, "No", IF(J6&lt;-30, "No", "Yes"))))</f>
        <v>Yes</v>
      </c>
    </row>
    <row r="7" spans="1:11" x14ac:dyDescent="0.2">
      <c r="A7" s="112" t="s">
        <v>438</v>
      </c>
      <c r="B7" s="107" t="s">
        <v>213</v>
      </c>
      <c r="C7" s="9">
        <v>27.615452495</v>
      </c>
      <c r="D7" s="9" t="str">
        <f t="shared" ref="D7:D17" si="1">IF(OR($B7="N/A",$C7="N/A"),"N/A",IF(C7&lt;0,"No","Yes"))</f>
        <v>N/A</v>
      </c>
      <c r="E7" s="9">
        <v>32.236980813999999</v>
      </c>
      <c r="F7" s="9" t="str">
        <f t="shared" ref="F7:F17" si="2">IF($B7="N/A","N/A",IF(E7&lt;0,"No","Yes"))</f>
        <v>N/A</v>
      </c>
      <c r="G7" s="9">
        <v>28.921568626999999</v>
      </c>
      <c r="H7" s="9" t="str">
        <f t="shared" ref="H7:H17" si="3">IF($B7="N/A","N/A",IF(G7&lt;0,"No","Yes"))</f>
        <v>N/A</v>
      </c>
      <c r="I7" s="10">
        <v>16.739999999999998</v>
      </c>
      <c r="J7" s="10">
        <v>-10.3</v>
      </c>
      <c r="K7" s="9" t="str">
        <f t="shared" si="0"/>
        <v>Yes</v>
      </c>
    </row>
    <row r="8" spans="1:11" x14ac:dyDescent="0.2">
      <c r="A8" s="112" t="s">
        <v>439</v>
      </c>
      <c r="B8" s="107" t="s">
        <v>213</v>
      </c>
      <c r="C8" s="9">
        <v>25.982939504000001</v>
      </c>
      <c r="D8" s="9" t="str">
        <f t="shared" si="1"/>
        <v>N/A</v>
      </c>
      <c r="E8" s="9">
        <v>30.613535736999999</v>
      </c>
      <c r="F8" s="9" t="str">
        <f t="shared" si="2"/>
        <v>N/A</v>
      </c>
      <c r="G8" s="9">
        <v>30.435924369999999</v>
      </c>
      <c r="H8" s="9" t="str">
        <f t="shared" si="3"/>
        <v>N/A</v>
      </c>
      <c r="I8" s="10">
        <v>17.82</v>
      </c>
      <c r="J8" s="10">
        <v>-0.57999999999999996</v>
      </c>
      <c r="K8" s="9" t="str">
        <f t="shared" si="0"/>
        <v>Yes</v>
      </c>
    </row>
    <row r="9" spans="1:11" x14ac:dyDescent="0.2">
      <c r="A9" s="112" t="s">
        <v>440</v>
      </c>
      <c r="B9" s="107" t="s">
        <v>213</v>
      </c>
      <c r="C9" s="9">
        <v>17.021276596</v>
      </c>
      <c r="D9" s="9" t="str">
        <f t="shared" si="1"/>
        <v>N/A</v>
      </c>
      <c r="E9" s="9">
        <v>14.239932531999999</v>
      </c>
      <c r="F9" s="9" t="str">
        <f t="shared" si="2"/>
        <v>N/A</v>
      </c>
      <c r="G9" s="9">
        <v>16.106442576999999</v>
      </c>
      <c r="H9" s="9" t="str">
        <f t="shared" si="3"/>
        <v>N/A</v>
      </c>
      <c r="I9" s="10">
        <v>-16.3</v>
      </c>
      <c r="J9" s="10">
        <v>13.11</v>
      </c>
      <c r="K9" s="9" t="str">
        <f t="shared" si="0"/>
        <v>Yes</v>
      </c>
    </row>
    <row r="10" spans="1:11" x14ac:dyDescent="0.2">
      <c r="A10" s="112" t="s">
        <v>441</v>
      </c>
      <c r="B10" s="107" t="s">
        <v>213</v>
      </c>
      <c r="C10" s="9">
        <v>23.521913912999999</v>
      </c>
      <c r="D10" s="9" t="str">
        <f t="shared" si="1"/>
        <v>N/A</v>
      </c>
      <c r="E10" s="9">
        <v>17.621758380999999</v>
      </c>
      <c r="F10" s="9" t="str">
        <f t="shared" si="2"/>
        <v>N/A</v>
      </c>
      <c r="G10" s="9">
        <v>20.18557423</v>
      </c>
      <c r="H10" s="9" t="str">
        <f t="shared" si="3"/>
        <v>N/A</v>
      </c>
      <c r="I10" s="10">
        <v>-25.1</v>
      </c>
      <c r="J10" s="10">
        <v>14.55</v>
      </c>
      <c r="K10" s="9" t="str">
        <f t="shared" si="0"/>
        <v>Yes</v>
      </c>
    </row>
    <row r="11" spans="1:11" x14ac:dyDescent="0.2">
      <c r="A11" s="28" t="s">
        <v>324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28" t="s">
        <v>310</v>
      </c>
      <c r="B12" s="107" t="s">
        <v>213</v>
      </c>
      <c r="C12" s="9">
        <v>86.037846848000001</v>
      </c>
      <c r="D12" s="9" t="str">
        <f t="shared" si="1"/>
        <v>N/A</v>
      </c>
      <c r="E12" s="9">
        <v>98.840396373999994</v>
      </c>
      <c r="F12" s="9" t="str">
        <f t="shared" si="2"/>
        <v>N/A</v>
      </c>
      <c r="G12" s="9">
        <v>97.461484593999998</v>
      </c>
      <c r="H12" s="9" t="str">
        <f t="shared" si="3"/>
        <v>N/A</v>
      </c>
      <c r="I12" s="10">
        <v>14.88</v>
      </c>
      <c r="J12" s="10">
        <v>-1.4</v>
      </c>
      <c r="K12" s="9" t="str">
        <f t="shared" si="0"/>
        <v>Yes</v>
      </c>
    </row>
    <row r="13" spans="1:11" x14ac:dyDescent="0.2">
      <c r="A13" s="28" t="s">
        <v>827</v>
      </c>
      <c r="B13" s="107" t="s">
        <v>213</v>
      </c>
      <c r="C13" s="9">
        <v>1.1631339031000001</v>
      </c>
      <c r="D13" s="9" t="str">
        <f t="shared" si="1"/>
        <v>N/A</v>
      </c>
      <c r="E13" s="9">
        <v>1.179394198</v>
      </c>
      <c r="F13" s="9" t="str">
        <f t="shared" si="2"/>
        <v>N/A</v>
      </c>
      <c r="G13" s="9">
        <v>1.2012753727000001</v>
      </c>
      <c r="H13" s="9" t="str">
        <f t="shared" si="3"/>
        <v>N/A</v>
      </c>
      <c r="I13" s="10">
        <v>1.3979999999999999</v>
      </c>
      <c r="J13" s="10">
        <v>1.855</v>
      </c>
      <c r="K13" s="9" t="str">
        <f t="shared" si="0"/>
        <v>Yes</v>
      </c>
    </row>
    <row r="14" spans="1:11" x14ac:dyDescent="0.2">
      <c r="A14" s="28" t="s">
        <v>311</v>
      </c>
      <c r="B14" s="107" t="s">
        <v>213</v>
      </c>
      <c r="C14" s="9">
        <v>82.410040199999997</v>
      </c>
      <c r="D14" s="9" t="str">
        <f t="shared" si="1"/>
        <v>N/A</v>
      </c>
      <c r="E14" s="9">
        <v>84.777566941000003</v>
      </c>
      <c r="F14" s="9" t="str">
        <f t="shared" si="2"/>
        <v>N/A</v>
      </c>
      <c r="G14" s="9">
        <v>86.677170868000005</v>
      </c>
      <c r="H14" s="9" t="str">
        <f t="shared" si="3"/>
        <v>N/A</v>
      </c>
      <c r="I14" s="10">
        <v>2.8730000000000002</v>
      </c>
      <c r="J14" s="10">
        <v>2.2410000000000001</v>
      </c>
      <c r="K14" s="9" t="str">
        <f t="shared" si="0"/>
        <v>Yes</v>
      </c>
    </row>
    <row r="15" spans="1:11" x14ac:dyDescent="0.2">
      <c r="A15" s="28" t="s">
        <v>828</v>
      </c>
      <c r="B15" s="107" t="s">
        <v>213</v>
      </c>
      <c r="C15" s="9">
        <v>7.8579417013999997</v>
      </c>
      <c r="D15" s="9" t="str">
        <f t="shared" si="1"/>
        <v>N/A</v>
      </c>
      <c r="E15" s="9">
        <v>9.4721711017000008</v>
      </c>
      <c r="F15" s="9" t="str">
        <f t="shared" si="2"/>
        <v>N/A</v>
      </c>
      <c r="G15" s="9">
        <v>9.3788628559999996</v>
      </c>
      <c r="H15" s="9" t="str">
        <f t="shared" si="3"/>
        <v>N/A</v>
      </c>
      <c r="I15" s="10">
        <v>20.54</v>
      </c>
      <c r="J15" s="10">
        <v>-0.98499999999999999</v>
      </c>
      <c r="K15" s="9" t="str">
        <f t="shared" si="0"/>
        <v>Yes</v>
      </c>
    </row>
    <row r="16" spans="1:11" x14ac:dyDescent="0.2">
      <c r="A16" s="28" t="s">
        <v>837</v>
      </c>
      <c r="B16" s="107" t="s">
        <v>213</v>
      </c>
      <c r="C16" s="9">
        <v>18.706888942999999</v>
      </c>
      <c r="D16" s="9" t="str">
        <f t="shared" si="1"/>
        <v>N/A</v>
      </c>
      <c r="E16" s="9">
        <v>27.088135879999999</v>
      </c>
      <c r="F16" s="9" t="str">
        <f t="shared" si="2"/>
        <v>N/A</v>
      </c>
      <c r="G16" s="9">
        <v>24.256443977</v>
      </c>
      <c r="H16" s="9" t="str">
        <f t="shared" si="3"/>
        <v>N/A</v>
      </c>
      <c r="I16" s="10">
        <v>44.8</v>
      </c>
      <c r="J16" s="10">
        <v>-10.5</v>
      </c>
      <c r="K16" s="9" t="str">
        <f t="shared" si="0"/>
        <v>Yes</v>
      </c>
    </row>
    <row r="17" spans="1:11" x14ac:dyDescent="0.2">
      <c r="A17" s="28" t="s">
        <v>830</v>
      </c>
      <c r="B17" s="107" t="s">
        <v>213</v>
      </c>
      <c r="C17" s="9">
        <v>22.181126857999999</v>
      </c>
      <c r="D17" s="9" t="str">
        <f t="shared" si="1"/>
        <v>N/A</v>
      </c>
      <c r="E17" s="9">
        <v>27.351820728</v>
      </c>
      <c r="F17" s="9" t="str">
        <f t="shared" si="2"/>
        <v>N/A</v>
      </c>
      <c r="G17" s="9">
        <v>24.999272132000002</v>
      </c>
      <c r="H17" s="9" t="str">
        <f t="shared" si="3"/>
        <v>N/A</v>
      </c>
      <c r="I17" s="10">
        <v>23.31</v>
      </c>
      <c r="J17" s="10">
        <v>-8.6</v>
      </c>
      <c r="K17" s="9" t="str">
        <f t="shared" si="0"/>
        <v>Yes</v>
      </c>
    </row>
    <row r="18" spans="1:11" x14ac:dyDescent="0.2">
      <c r="A18" s="112" t="s">
        <v>312</v>
      </c>
      <c r="B18" s="37" t="s">
        <v>223</v>
      </c>
      <c r="C18" s="9">
        <v>100</v>
      </c>
      <c r="D18" s="9" t="str">
        <f>IF(OR($B18="N/A",$C18="N/A"),"N/A",IF(C18&gt;100,"No",IF(C18&lt;98,"No","Yes")))</f>
        <v>Yes</v>
      </c>
      <c r="E18" s="9">
        <v>100</v>
      </c>
      <c r="F18" s="9" t="str">
        <f>IF(OR($B18="N/A",$E18="N/A"),"N/A",IF(E18&gt;100,"No",IF(E18&lt;98,"No","Yes")))</f>
        <v>Yes</v>
      </c>
      <c r="G18" s="9">
        <v>100</v>
      </c>
      <c r="H18" s="9" t="str">
        <f>IF($B18="N/A","N/A",IF(G18&gt;100,"No",IF(G18&lt;98,"No","Yes")))</f>
        <v>Yes</v>
      </c>
      <c r="I18" s="10">
        <v>0</v>
      </c>
      <c r="J18" s="10">
        <v>0</v>
      </c>
      <c r="K18" s="9" t="str">
        <f t="shared" si="0"/>
        <v>Yes</v>
      </c>
    </row>
    <row r="19" spans="1:11" x14ac:dyDescent="0.2">
      <c r="A19" s="112" t="s">
        <v>31</v>
      </c>
      <c r="B19" s="37" t="s">
        <v>214</v>
      </c>
      <c r="C19" s="9">
        <v>92.361996274000006</v>
      </c>
      <c r="D19" s="9" t="str">
        <f>IF(OR($B19="N/A",$C19="N/A"),"N/A",IF(C19&gt;100,"No",IF(C19&lt;95,"No","Yes")))</f>
        <v>No</v>
      </c>
      <c r="E19" s="9">
        <v>94.699557241999997</v>
      </c>
      <c r="F19" s="9" t="str">
        <f>IF(OR($B19="N/A",$E19="N/A"),"N/A",IF(E19&gt;100,"No",IF(E19&lt;98,"No","Yes")))</f>
        <v>No</v>
      </c>
      <c r="G19" s="9">
        <v>95.255602241000005</v>
      </c>
      <c r="H19" s="9" t="str">
        <f>IF($B19="N/A","N/A",IF(G19&gt;100,"No",IF(G19&lt;95,"No","Yes")))</f>
        <v>Yes</v>
      </c>
      <c r="I19" s="10">
        <v>2.5310000000000001</v>
      </c>
      <c r="J19" s="10">
        <v>0.58720000000000006</v>
      </c>
      <c r="K19" s="9" t="str">
        <f t="shared" si="0"/>
        <v>Yes</v>
      </c>
    </row>
    <row r="20" spans="1:11" x14ac:dyDescent="0.2">
      <c r="A20" s="28" t="s">
        <v>313</v>
      </c>
      <c r="B20" s="107" t="s">
        <v>213</v>
      </c>
      <c r="C20" s="9">
        <v>99.107755662000002</v>
      </c>
      <c r="D20" s="9" t="str">
        <f t="shared" ref="D20:D35" si="4">IF(OR($B20="N/A",$C20="N/A"),"N/A",IF(C20&lt;0,"No","Yes"))</f>
        <v>N/A</v>
      </c>
      <c r="E20" s="9">
        <v>99.101834281999999</v>
      </c>
      <c r="F20" s="9" t="str">
        <f t="shared" ref="F20:F34" si="5">IF($B20="N/A","N/A",IF(E20&lt;0,"No","Yes"))</f>
        <v>N/A</v>
      </c>
      <c r="G20" s="9">
        <v>99.264705882000001</v>
      </c>
      <c r="H20" s="9" t="str">
        <f t="shared" ref="H20:H35" si="6">IF($B20="N/A","N/A",IF(G20&lt;0,"No","Yes"))</f>
        <v>N/A</v>
      </c>
      <c r="I20" s="10">
        <v>-6.0000000000000001E-3</v>
      </c>
      <c r="J20" s="10">
        <v>0.1643</v>
      </c>
      <c r="K20" s="9" t="str">
        <f t="shared" si="0"/>
        <v>Yes</v>
      </c>
    </row>
    <row r="21" spans="1:11" x14ac:dyDescent="0.2">
      <c r="A21" s="28" t="s">
        <v>838</v>
      </c>
      <c r="B21" s="107" t="s">
        <v>213</v>
      </c>
      <c r="C21" s="9">
        <v>0.72065888810000001</v>
      </c>
      <c r="D21" s="9" t="str">
        <f t="shared" si="4"/>
        <v>N/A</v>
      </c>
      <c r="E21" s="9">
        <v>0.61986084760000004</v>
      </c>
      <c r="F21" s="9" t="str">
        <f t="shared" si="5"/>
        <v>N/A</v>
      </c>
      <c r="G21" s="9">
        <v>0.50770308119999996</v>
      </c>
      <c r="H21" s="9" t="str">
        <f t="shared" si="6"/>
        <v>N/A</v>
      </c>
      <c r="I21" s="10">
        <v>-14</v>
      </c>
      <c r="J21" s="10">
        <v>-18.100000000000001</v>
      </c>
      <c r="K21" s="9" t="str">
        <f t="shared" si="0"/>
        <v>Yes</v>
      </c>
    </row>
    <row r="22" spans="1:11" x14ac:dyDescent="0.2">
      <c r="A22" s="28" t="s">
        <v>314</v>
      </c>
      <c r="B22" s="107"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8" t="s">
        <v>831</v>
      </c>
      <c r="B23" s="107" t="s">
        <v>213</v>
      </c>
      <c r="C23" s="9">
        <v>5.4168055692000001</v>
      </c>
      <c r="D23" s="9" t="str">
        <f t="shared" si="4"/>
        <v>N/A</v>
      </c>
      <c r="E23" s="9">
        <v>6.1331224963000004</v>
      </c>
      <c r="F23" s="9" t="str">
        <f t="shared" si="5"/>
        <v>N/A</v>
      </c>
      <c r="G23" s="9">
        <v>6.0546218487000001</v>
      </c>
      <c r="H23" s="9" t="str">
        <f t="shared" si="6"/>
        <v>N/A</v>
      </c>
      <c r="I23" s="10">
        <v>13.22</v>
      </c>
      <c r="J23" s="10">
        <v>-1.28</v>
      </c>
      <c r="K23" s="9" t="str">
        <f t="shared" si="0"/>
        <v>Yes</v>
      </c>
    </row>
    <row r="24" spans="1:11" x14ac:dyDescent="0.2">
      <c r="A24" s="28" t="s">
        <v>315</v>
      </c>
      <c r="B24" s="107" t="s">
        <v>213</v>
      </c>
      <c r="C24" s="9">
        <v>5.4024904402000002</v>
      </c>
      <c r="D24" s="9" t="str">
        <f t="shared" si="4"/>
        <v>N/A</v>
      </c>
      <c r="E24" s="9">
        <v>4.9462365590999999</v>
      </c>
      <c r="F24" s="9" t="str">
        <f t="shared" si="5"/>
        <v>N/A</v>
      </c>
      <c r="G24" s="9">
        <v>4.4336484593999996</v>
      </c>
      <c r="H24" s="9" t="str">
        <f t="shared" si="6"/>
        <v>N/A</v>
      </c>
      <c r="I24" s="10">
        <v>-8.4499999999999993</v>
      </c>
      <c r="J24" s="10">
        <v>-10.4</v>
      </c>
      <c r="K24" s="9" t="str">
        <f t="shared" si="0"/>
        <v>Yes</v>
      </c>
    </row>
    <row r="25" spans="1:11" x14ac:dyDescent="0.2">
      <c r="A25" s="28" t="s">
        <v>316</v>
      </c>
      <c r="B25" s="107" t="s">
        <v>213</v>
      </c>
      <c r="C25" s="9">
        <v>34.993626826000003</v>
      </c>
      <c r="D25" s="9" t="str">
        <f t="shared" si="4"/>
        <v>N/A</v>
      </c>
      <c r="E25" s="9">
        <v>30.950874974000001</v>
      </c>
      <c r="F25" s="9" t="str">
        <f t="shared" si="5"/>
        <v>N/A</v>
      </c>
      <c r="G25" s="9">
        <v>31.875875350000001</v>
      </c>
      <c r="H25" s="9" t="str">
        <f t="shared" si="6"/>
        <v>N/A</v>
      </c>
      <c r="I25" s="10">
        <v>-11.6</v>
      </c>
      <c r="J25" s="10">
        <v>2.9889999999999999</v>
      </c>
      <c r="K25" s="9" t="str">
        <f t="shared" si="0"/>
        <v>Yes</v>
      </c>
    </row>
    <row r="26" spans="1:11" x14ac:dyDescent="0.2">
      <c r="A26" s="28" t="s">
        <v>317</v>
      </c>
      <c r="B26" s="107" t="s">
        <v>213</v>
      </c>
      <c r="C26" s="9">
        <v>59.603882734000003</v>
      </c>
      <c r="D26" s="9" t="str">
        <f t="shared" si="4"/>
        <v>N/A</v>
      </c>
      <c r="E26" s="9">
        <v>64.102888467</v>
      </c>
      <c r="F26" s="9" t="str">
        <f t="shared" si="5"/>
        <v>N/A</v>
      </c>
      <c r="G26" s="9">
        <v>63.690476189999998</v>
      </c>
      <c r="H26" s="9" t="str">
        <f t="shared" si="6"/>
        <v>N/A</v>
      </c>
      <c r="I26" s="10">
        <v>7.548</v>
      </c>
      <c r="J26" s="10">
        <v>-0.64300000000000002</v>
      </c>
      <c r="K26" s="9" t="str">
        <f t="shared" si="0"/>
        <v>Yes</v>
      </c>
    </row>
    <row r="27" spans="1:11" x14ac:dyDescent="0.2">
      <c r="A27" s="28" t="s">
        <v>318</v>
      </c>
      <c r="B27" s="107" t="s">
        <v>213</v>
      </c>
      <c r="C27" s="9">
        <v>37.631140307999999</v>
      </c>
      <c r="D27" s="9" t="str">
        <f t="shared" si="4"/>
        <v>N/A</v>
      </c>
      <c r="E27" s="9">
        <v>45.140206620000001</v>
      </c>
      <c r="F27" s="9" t="str">
        <f t="shared" si="5"/>
        <v>N/A</v>
      </c>
      <c r="G27" s="9">
        <v>44.861694677999999</v>
      </c>
      <c r="H27" s="9" t="str">
        <f t="shared" si="6"/>
        <v>N/A</v>
      </c>
      <c r="I27" s="10">
        <v>19.95</v>
      </c>
      <c r="J27" s="10">
        <v>-0.61699999999999999</v>
      </c>
      <c r="K27" s="9" t="str">
        <f t="shared" si="0"/>
        <v>Yes</v>
      </c>
    </row>
    <row r="28" spans="1:11" x14ac:dyDescent="0.2">
      <c r="A28" s="28" t="s">
        <v>835</v>
      </c>
      <c r="B28" s="107" t="s">
        <v>213</v>
      </c>
      <c r="C28" s="9">
        <v>2.0891089108999998</v>
      </c>
      <c r="D28" s="9" t="str">
        <f t="shared" si="4"/>
        <v>N/A</v>
      </c>
      <c r="E28" s="9">
        <v>2.0987389071</v>
      </c>
      <c r="F28" s="9" t="str">
        <f t="shared" si="5"/>
        <v>N/A</v>
      </c>
      <c r="G28" s="9">
        <v>2.0983414634000002</v>
      </c>
      <c r="H28" s="9" t="str">
        <f t="shared" si="6"/>
        <v>N/A</v>
      </c>
      <c r="I28" s="10">
        <v>0.46100000000000002</v>
      </c>
      <c r="J28" s="10">
        <v>-1.9E-2</v>
      </c>
      <c r="K28" s="9" t="str">
        <f t="shared" si="0"/>
        <v>Yes</v>
      </c>
    </row>
    <row r="29" spans="1:11" x14ac:dyDescent="0.2">
      <c r="A29" s="28" t="s">
        <v>319</v>
      </c>
      <c r="B29" s="107" t="s">
        <v>213</v>
      </c>
      <c r="C29" s="9">
        <v>0</v>
      </c>
      <c r="D29" s="9" t="str">
        <f t="shared" si="4"/>
        <v>N/A</v>
      </c>
      <c r="E29" s="9">
        <v>0</v>
      </c>
      <c r="F29" s="9" t="str">
        <f t="shared" si="5"/>
        <v>N/A</v>
      </c>
      <c r="G29" s="9">
        <v>0</v>
      </c>
      <c r="H29" s="9" t="str">
        <f t="shared" si="6"/>
        <v>N/A</v>
      </c>
      <c r="I29" s="10" t="s">
        <v>1747</v>
      </c>
      <c r="J29" s="10" t="s">
        <v>1747</v>
      </c>
      <c r="K29" s="9" t="str">
        <f t="shared" si="0"/>
        <v>N/A</v>
      </c>
    </row>
    <row r="30" spans="1:11" x14ac:dyDescent="0.2">
      <c r="A30" s="28" t="s">
        <v>836</v>
      </c>
      <c r="B30" s="107" t="s">
        <v>213</v>
      </c>
      <c r="C30" s="9">
        <v>99.895779051999995</v>
      </c>
      <c r="D30" s="9" t="str">
        <f t="shared" si="4"/>
        <v>N/A</v>
      </c>
      <c r="E30" s="9">
        <v>99.729098551999996</v>
      </c>
      <c r="F30" s="9" t="str">
        <f t="shared" si="5"/>
        <v>N/A</v>
      </c>
      <c r="G30" s="9">
        <v>98.478048779999995</v>
      </c>
      <c r="H30" s="9" t="str">
        <f t="shared" si="6"/>
        <v>N/A</v>
      </c>
      <c r="I30" s="10">
        <v>-0.16700000000000001</v>
      </c>
      <c r="J30" s="10">
        <v>-1.25</v>
      </c>
      <c r="K30" s="9" t="str">
        <f t="shared" si="0"/>
        <v>Yes</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v>99.986958790000003</v>
      </c>
      <c r="D32" s="9" t="str">
        <f t="shared" si="4"/>
        <v>N/A</v>
      </c>
      <c r="E32" s="9">
        <v>99.990633196000005</v>
      </c>
      <c r="F32" s="9" t="str">
        <f t="shared" si="5"/>
        <v>N/A</v>
      </c>
      <c r="G32" s="9">
        <v>100</v>
      </c>
      <c r="H32" s="9" t="str">
        <f t="shared" si="6"/>
        <v>N/A</v>
      </c>
      <c r="I32" s="10">
        <v>3.7000000000000002E-3</v>
      </c>
      <c r="J32" s="10">
        <v>9.4000000000000004E-3</v>
      </c>
      <c r="K32" s="9" t="str">
        <f t="shared" si="0"/>
        <v>Yes</v>
      </c>
    </row>
    <row r="33" spans="1:11" x14ac:dyDescent="0.2">
      <c r="A33" s="28" t="s">
        <v>322</v>
      </c>
      <c r="B33" s="107" t="s">
        <v>213</v>
      </c>
      <c r="C33" s="9">
        <v>0</v>
      </c>
      <c r="D33" s="9" t="str">
        <f t="shared" si="4"/>
        <v>N/A</v>
      </c>
      <c r="E33" s="9">
        <v>0</v>
      </c>
      <c r="F33" s="9" t="str">
        <f t="shared" si="5"/>
        <v>N/A</v>
      </c>
      <c r="G33" s="9">
        <v>0</v>
      </c>
      <c r="H33" s="9" t="str">
        <f t="shared" si="6"/>
        <v>N/A</v>
      </c>
      <c r="I33" s="10" t="s">
        <v>1747</v>
      </c>
      <c r="J33" s="10" t="s">
        <v>1747</v>
      </c>
      <c r="K33" s="9" t="str">
        <f t="shared" si="0"/>
        <v>N/A</v>
      </c>
    </row>
    <row r="34" spans="1:11" x14ac:dyDescent="0.2">
      <c r="A34" s="28" t="s">
        <v>323</v>
      </c>
      <c r="B34" s="107" t="s">
        <v>213</v>
      </c>
      <c r="C34" s="9">
        <v>9.3097362487000002</v>
      </c>
      <c r="D34" s="9" t="str">
        <f t="shared" si="4"/>
        <v>N/A</v>
      </c>
      <c r="E34" s="9">
        <v>9.8882563777999994</v>
      </c>
      <c r="F34" s="9" t="str">
        <f t="shared" si="5"/>
        <v>N/A</v>
      </c>
      <c r="G34" s="9">
        <v>9.0598739496</v>
      </c>
      <c r="H34" s="9" t="str">
        <f t="shared" si="6"/>
        <v>N/A</v>
      </c>
      <c r="I34" s="10">
        <v>6.2140000000000004</v>
      </c>
      <c r="J34" s="10">
        <v>-8.3800000000000008</v>
      </c>
      <c r="K34" s="9" t="str">
        <f t="shared" si="0"/>
        <v>Yes</v>
      </c>
    </row>
    <row r="35" spans="1:11" ht="25.5" x14ac:dyDescent="0.2">
      <c r="A35" s="28" t="s">
        <v>370</v>
      </c>
      <c r="B35" s="107" t="s">
        <v>213</v>
      </c>
      <c r="C35" s="9">
        <v>9.3538582213999995</v>
      </c>
      <c r="D35" s="9" t="str">
        <f t="shared" si="4"/>
        <v>N/A</v>
      </c>
      <c r="E35" s="9">
        <v>9.5424836601000003</v>
      </c>
      <c r="F35" s="9" t="str">
        <f>IF($B35="N/A","N/A",IF(E35&lt;0,"No","Yes"))</f>
        <v>N/A</v>
      </c>
      <c r="G35" s="9">
        <v>10.43855042</v>
      </c>
      <c r="H35" s="9" t="str">
        <f t="shared" si="6"/>
        <v>N/A</v>
      </c>
      <c r="I35" s="10">
        <v>2.0169999999999999</v>
      </c>
      <c r="J35" s="10">
        <v>9.39</v>
      </c>
      <c r="K35" s="9" t="str">
        <f t="shared" si="0"/>
        <v>Yes</v>
      </c>
    </row>
    <row r="36" spans="1:11" x14ac:dyDescent="0.2">
      <c r="A36" s="31" t="s">
        <v>374</v>
      </c>
      <c r="B36" s="1" t="s">
        <v>213</v>
      </c>
      <c r="C36" s="8">
        <v>68.835179920000002</v>
      </c>
      <c r="D36" s="9" t="str">
        <f t="shared" ref="D36:D39" si="7">IF($B36="N/A","N/A",IF(C36&lt;0,"No","Yes"))</f>
        <v>N/A</v>
      </c>
      <c r="E36" s="8">
        <v>69.125026355000003</v>
      </c>
      <c r="F36" s="9" t="str">
        <f t="shared" ref="F36:F39" si="8">IF($B36="N/A","N/A",IF(E36&lt;0,"No","Yes"))</f>
        <v>N/A</v>
      </c>
      <c r="G36" s="8">
        <v>70.890231091999993</v>
      </c>
      <c r="H36" s="9" t="str">
        <f t="shared" ref="H36:H39" si="9">IF($B36="N/A","N/A",IF(G36&lt;0,"No","Yes"))</f>
        <v>N/A</v>
      </c>
      <c r="I36" s="10">
        <v>0.42109999999999997</v>
      </c>
      <c r="J36" s="10">
        <v>2.5539999999999998</v>
      </c>
      <c r="K36" s="9" t="str">
        <f>IF(J36="Div by 0", "N/A", IF(J36="N/A","N/A", IF(J36&gt;30, "No", IF(J36&lt;-30, "No", "Yes"))))</f>
        <v>Yes</v>
      </c>
    </row>
    <row r="37" spans="1:11" x14ac:dyDescent="0.2">
      <c r="A37" s="31" t="s">
        <v>375</v>
      </c>
      <c r="B37" s="1" t="s">
        <v>213</v>
      </c>
      <c r="C37" s="8">
        <v>11.476615354</v>
      </c>
      <c r="D37" s="9" t="str">
        <f t="shared" si="7"/>
        <v>N/A</v>
      </c>
      <c r="E37" s="8">
        <v>14.265232975</v>
      </c>
      <c r="F37" s="9" t="str">
        <f t="shared" si="8"/>
        <v>N/A</v>
      </c>
      <c r="G37" s="8">
        <v>13.392857143000001</v>
      </c>
      <c r="H37" s="9" t="str">
        <f t="shared" si="9"/>
        <v>N/A</v>
      </c>
      <c r="I37" s="10">
        <v>24.3</v>
      </c>
      <c r="J37" s="10">
        <v>-6.12</v>
      </c>
      <c r="K37" s="9" t="str">
        <f>IF(J37="Div by 0", "N/A", IF(J37="N/A","N/A", IF(J37&gt;30, "No", IF(J37&lt;-30, "No", "Yes"))))</f>
        <v>Yes</v>
      </c>
    </row>
    <row r="38" spans="1:11" x14ac:dyDescent="0.2">
      <c r="A38" s="31" t="s">
        <v>376</v>
      </c>
      <c r="B38" s="1" t="s">
        <v>213</v>
      </c>
      <c r="C38" s="8">
        <v>16.428081184</v>
      </c>
      <c r="D38" s="9" t="str">
        <f t="shared" si="7"/>
        <v>N/A</v>
      </c>
      <c r="E38" s="8">
        <v>12.755639889999999</v>
      </c>
      <c r="F38" s="9" t="str">
        <f t="shared" si="8"/>
        <v>N/A</v>
      </c>
      <c r="G38" s="8">
        <v>11.283263305</v>
      </c>
      <c r="H38" s="9" t="str">
        <f t="shared" si="9"/>
        <v>N/A</v>
      </c>
      <c r="I38" s="10">
        <v>-22.4</v>
      </c>
      <c r="J38" s="10">
        <v>-11.5</v>
      </c>
      <c r="K38" s="9" t="str">
        <f>IF(J38="Div by 0", "N/A", IF(J38="N/A","N/A", IF(J38&gt;30, "No", IF(J38&lt;-30, "No", "Yes"))))</f>
        <v>Yes</v>
      </c>
    </row>
    <row r="39" spans="1:11" x14ac:dyDescent="0.2">
      <c r="A39" s="31" t="s">
        <v>377</v>
      </c>
      <c r="B39" s="1" t="s">
        <v>213</v>
      </c>
      <c r="C39" s="8">
        <v>2.6865378958999999</v>
      </c>
      <c r="D39" s="9" t="str">
        <f t="shared" si="7"/>
        <v>N/A</v>
      </c>
      <c r="E39" s="8">
        <v>3.1456883829</v>
      </c>
      <c r="F39" s="9" t="str">
        <f t="shared" si="8"/>
        <v>N/A</v>
      </c>
      <c r="G39" s="8">
        <v>3.0812324929999999</v>
      </c>
      <c r="H39" s="9" t="str">
        <f t="shared" si="9"/>
        <v>N/A</v>
      </c>
      <c r="I39" s="10">
        <v>17.09</v>
      </c>
      <c r="J39" s="10">
        <v>-2.0499999999999998</v>
      </c>
      <c r="K39" s="9" t="str">
        <f>IF(J39="Div by 0", "N/A", IF(J39="N/A","N/A", IF(J39&gt;30, "No", IF(J39&lt;-30, "No", "Yes"))))</f>
        <v>Yes</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7101</v>
      </c>
      <c r="D7" s="34" t="str">
        <f>IF($B7="N/A","N/A",IF(C7&gt;15,"No",IF(C7&lt;-15,"No","Yes")))</f>
        <v>N/A</v>
      </c>
      <c r="E7" s="33">
        <v>1314</v>
      </c>
      <c r="F7" s="34" t="str">
        <f>IF($B7="N/A","N/A",IF(E7&gt;15,"No",IF(E7&lt;-15,"No","Yes")))</f>
        <v>N/A</v>
      </c>
      <c r="G7" s="33">
        <v>1984</v>
      </c>
      <c r="H7" s="34" t="str">
        <f>IF($B7="N/A","N/A",IF(G7&gt;15,"No",IF(G7&lt;-15,"No","Yes")))</f>
        <v>N/A</v>
      </c>
      <c r="I7" s="35">
        <v>-81.5</v>
      </c>
      <c r="J7" s="35">
        <v>50.99</v>
      </c>
      <c r="K7" s="34" t="str">
        <f t="shared" ref="K7:K24" si="0">IF(J7="Div by 0", "N/A", IF(J7="N/A","N/A", IF(J7&gt;30, "No", IF(J7&lt;-30, "No", "Yes"))))</f>
        <v>No</v>
      </c>
    </row>
    <row r="8" spans="1:11" x14ac:dyDescent="0.2">
      <c r="A8" s="109" t="s">
        <v>362</v>
      </c>
      <c r="B8" s="32" t="s">
        <v>213</v>
      </c>
      <c r="C8" s="36" t="s">
        <v>213</v>
      </c>
      <c r="D8" s="34" t="str">
        <f>IF($B8="N/A","N/A",IF(C8&gt;15,"No",IF(C8&lt;-15,"No","Yes")))</f>
        <v>N/A</v>
      </c>
      <c r="E8" s="36">
        <v>100</v>
      </c>
      <c r="F8" s="34" t="str">
        <f>IF($B8="N/A","N/A",IF(E8&gt;15,"No",IF(E8&lt;-15,"No","Yes")))</f>
        <v>N/A</v>
      </c>
      <c r="G8" s="36">
        <v>66.381048387000007</v>
      </c>
      <c r="H8" s="34" t="str">
        <f>IF($B8="N/A","N/A",IF(G8&gt;15,"No",IF(G8&lt;-15,"No","Yes")))</f>
        <v>N/A</v>
      </c>
      <c r="I8" s="35" t="s">
        <v>213</v>
      </c>
      <c r="J8" s="35">
        <v>-33.6</v>
      </c>
      <c r="K8" s="34" t="str">
        <f t="shared" si="0"/>
        <v>No</v>
      </c>
    </row>
    <row r="9" spans="1:11" x14ac:dyDescent="0.2">
      <c r="A9" s="109" t="s">
        <v>119</v>
      </c>
      <c r="B9" s="37" t="s">
        <v>213</v>
      </c>
      <c r="C9" s="8">
        <v>0</v>
      </c>
      <c r="D9" s="9" t="str">
        <f>IF($B9="N/A","N/A",IF(C9&gt;15,"No",IF(C9&lt;-15,"No","Yes")))</f>
        <v>N/A</v>
      </c>
      <c r="E9" s="8">
        <v>0</v>
      </c>
      <c r="F9" s="9" t="str">
        <f>IF($B9="N/A","N/A",IF(E9&gt;15,"No",IF(E9&lt;-15,"No","Yes")))</f>
        <v>N/A</v>
      </c>
      <c r="G9" s="8">
        <v>33.618951613</v>
      </c>
      <c r="H9" s="9" t="str">
        <f>IF($B9="N/A","N/A",IF(G9&gt;15,"No",IF(G9&lt;-15,"No","Yes")))</f>
        <v>N/A</v>
      </c>
      <c r="I9" s="10" t="s">
        <v>1747</v>
      </c>
      <c r="J9" s="10" t="s">
        <v>1747</v>
      </c>
      <c r="K9" s="9" t="str">
        <f t="shared" si="0"/>
        <v>N/A</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88.241092804000004</v>
      </c>
      <c r="D11" s="9" t="str">
        <f>IF(OR($B11="N/A",$C11="N/A"),"N/A",IF(C11&gt;100,"No",IF(C11&lt;95,"No","Yes")))</f>
        <v>No</v>
      </c>
      <c r="E11" s="8">
        <v>76.255707763000004</v>
      </c>
      <c r="F11" s="9" t="str">
        <f>IF(OR($B11="N/A",$E11="N/A"),"N/A",IF(E11&gt;100,"No",IF(E11&lt;95,"No","Yes")))</f>
        <v>No</v>
      </c>
      <c r="G11" s="8">
        <v>67.691532257999995</v>
      </c>
      <c r="H11" s="9" t="str">
        <f>IF($B11="N/A","N/A",IF(G11&gt;100,"No",IF(G11&lt;95,"No","Yes")))</f>
        <v>No</v>
      </c>
      <c r="I11" s="10">
        <v>-13.6</v>
      </c>
      <c r="J11" s="10">
        <v>-11.2</v>
      </c>
      <c r="K11" s="9" t="str">
        <f t="shared" si="0"/>
        <v>Yes</v>
      </c>
    </row>
    <row r="12" spans="1:11" x14ac:dyDescent="0.2">
      <c r="A12" s="109" t="s">
        <v>348</v>
      </c>
      <c r="B12" s="37"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9" t="s">
        <v>840</v>
      </c>
      <c r="B13" s="37" t="s">
        <v>214</v>
      </c>
      <c r="C13" s="8">
        <v>47.739754963999999</v>
      </c>
      <c r="D13" s="9" t="str">
        <f t="shared" si="1"/>
        <v>No</v>
      </c>
      <c r="E13" s="8">
        <v>30.898021309000001</v>
      </c>
      <c r="F13" s="9" t="str">
        <f t="shared" si="2"/>
        <v>No</v>
      </c>
      <c r="G13" s="8">
        <v>40.221774193999998</v>
      </c>
      <c r="H13" s="9" t="str">
        <f t="shared" si="3"/>
        <v>No</v>
      </c>
      <c r="I13" s="10">
        <v>-35.299999999999997</v>
      </c>
      <c r="J13" s="10">
        <v>30.18</v>
      </c>
      <c r="K13" s="9" t="str">
        <f t="shared" si="0"/>
        <v>No</v>
      </c>
    </row>
    <row r="14" spans="1:11" x14ac:dyDescent="0.2">
      <c r="A14" s="109" t="s">
        <v>13</v>
      </c>
      <c r="B14" s="37" t="s">
        <v>213</v>
      </c>
      <c r="C14" s="38">
        <v>7101</v>
      </c>
      <c r="D14" s="9" t="str">
        <f>IF($B14="N/A","N/A",IF(C14&gt;15,"No",IF(C14&lt;-15,"No","Yes")))</f>
        <v>N/A</v>
      </c>
      <c r="E14" s="38">
        <v>1314</v>
      </c>
      <c r="F14" s="9" t="str">
        <f>IF($B14="N/A","N/A",IF(E14&gt;15,"No",IF(E14&lt;-15,"No","Yes")))</f>
        <v>N/A</v>
      </c>
      <c r="G14" s="38">
        <v>1317</v>
      </c>
      <c r="H14" s="9" t="str">
        <f>IF($B14="N/A","N/A",IF(G14&gt;15,"No",IF(G14&lt;-15,"No","Yes")))</f>
        <v>N/A</v>
      </c>
      <c r="I14" s="10">
        <v>-81.5</v>
      </c>
      <c r="J14" s="10">
        <v>0.2283</v>
      </c>
      <c r="K14" s="9" t="str">
        <f t="shared" si="0"/>
        <v>Yes</v>
      </c>
    </row>
    <row r="15" spans="1:11" x14ac:dyDescent="0.2">
      <c r="A15" s="109" t="s">
        <v>442</v>
      </c>
      <c r="B15" s="37" t="s">
        <v>215</v>
      </c>
      <c r="C15" s="8">
        <v>36.163920574999999</v>
      </c>
      <c r="D15" s="9" t="str">
        <f>IF($B15="N/A","N/A",IF(C15&gt;20,"No",IF(C15&lt;5,"No","Yes")))</f>
        <v>No</v>
      </c>
      <c r="E15" s="8">
        <v>2.5114155250999999</v>
      </c>
      <c r="F15" s="9" t="str">
        <f>IF($B15="N/A","N/A",IF(E15&gt;20,"No",IF(E15&lt;5,"No","Yes")))</f>
        <v>No</v>
      </c>
      <c r="G15" s="8">
        <v>1.6704631739</v>
      </c>
      <c r="H15" s="9" t="str">
        <f>IF($B15="N/A","N/A",IF(G15&gt;20,"No",IF(G15&lt;5,"No","Yes")))</f>
        <v>No</v>
      </c>
      <c r="I15" s="10">
        <v>-93.1</v>
      </c>
      <c r="J15" s="10">
        <v>-33.5</v>
      </c>
      <c r="K15" s="9" t="str">
        <f t="shared" si="0"/>
        <v>No</v>
      </c>
    </row>
    <row r="16" spans="1:11" x14ac:dyDescent="0.2">
      <c r="A16" s="109" t="s">
        <v>443</v>
      </c>
      <c r="B16" s="32" t="s">
        <v>213</v>
      </c>
      <c r="C16" s="8" t="s">
        <v>213</v>
      </c>
      <c r="D16" s="9" t="str">
        <f>IF($B16="N/A","N/A",IF(C16&gt;15,"No",IF(C16&lt;-15,"No","Yes")))</f>
        <v>N/A</v>
      </c>
      <c r="E16" s="8">
        <v>97.488584474999996</v>
      </c>
      <c r="F16" s="9" t="str">
        <f>IF($B16="N/A","N/A",IF(E16&gt;15,"No",IF(E16&lt;-15,"No","Yes")))</f>
        <v>N/A</v>
      </c>
      <c r="G16" s="8">
        <v>98.329536825999995</v>
      </c>
      <c r="H16" s="9" t="str">
        <f>IF($B16="N/A","N/A",IF(G16&gt;15,"No",IF(G16&lt;-15,"No","Yes")))</f>
        <v>N/A</v>
      </c>
      <c r="I16" s="10" t="s">
        <v>213</v>
      </c>
      <c r="J16" s="10">
        <v>0.86260000000000003</v>
      </c>
      <c r="K16" s="9" t="str">
        <f t="shared" si="0"/>
        <v>Yes</v>
      </c>
    </row>
    <row r="17" spans="1:11" x14ac:dyDescent="0.2">
      <c r="A17" s="109" t="s">
        <v>444</v>
      </c>
      <c r="B17" s="37" t="s">
        <v>235</v>
      </c>
      <c r="C17" s="8">
        <v>3.0981551893999999</v>
      </c>
      <c r="D17" s="9" t="str">
        <f>IF($B17="N/A","N/A",IF(C17&gt;1,"Yes","No"))</f>
        <v>Yes</v>
      </c>
      <c r="E17" s="8">
        <v>2.1308980213000002</v>
      </c>
      <c r="F17" s="9" t="str">
        <f>IF($B17="N/A","N/A",IF(E17&gt;1,"Yes","No"))</f>
        <v>Yes</v>
      </c>
      <c r="G17" s="8">
        <v>0.83523158689999999</v>
      </c>
      <c r="H17" s="9" t="str">
        <f>IF($B17="N/A","N/A",IF(G17&gt;1,"Yes","No"))</f>
        <v>No</v>
      </c>
      <c r="I17" s="10">
        <v>-31.2</v>
      </c>
      <c r="J17" s="10">
        <v>-60.8</v>
      </c>
      <c r="K17" s="9" t="str">
        <f t="shared" si="0"/>
        <v>No</v>
      </c>
    </row>
    <row r="18" spans="1:11" x14ac:dyDescent="0.2">
      <c r="A18" s="109" t="s">
        <v>862</v>
      </c>
      <c r="B18" s="37" t="s">
        <v>213</v>
      </c>
      <c r="C18" s="110">
        <v>3774.9727272999999</v>
      </c>
      <c r="D18" s="9" t="str">
        <f>IF($B18="N/A","N/A",IF(C18&gt;15,"No",IF(C18&lt;-15,"No","Yes")))</f>
        <v>N/A</v>
      </c>
      <c r="E18" s="110">
        <v>8289.75</v>
      </c>
      <c r="F18" s="9" t="str">
        <f>IF($B18="N/A","N/A",IF(E18&gt;15,"No",IF(E18&lt;-15,"No","Yes")))</f>
        <v>N/A</v>
      </c>
      <c r="G18" s="110">
        <v>4282.4545454999998</v>
      </c>
      <c r="H18" s="9" t="str">
        <f>IF($B18="N/A","N/A",IF(G18&gt;15,"No",IF(G18&lt;-15,"No","Yes")))</f>
        <v>N/A</v>
      </c>
      <c r="I18" s="10">
        <v>119.6</v>
      </c>
      <c r="J18" s="10">
        <v>-48.3</v>
      </c>
      <c r="K18" s="9" t="str">
        <f t="shared" si="0"/>
        <v>No</v>
      </c>
    </row>
    <row r="19" spans="1:11" x14ac:dyDescent="0.2">
      <c r="A19" s="3" t="s">
        <v>131</v>
      </c>
      <c r="B19" s="37" t="s">
        <v>213</v>
      </c>
      <c r="C19" s="38">
        <v>24</v>
      </c>
      <c r="D19" s="37" t="s">
        <v>213</v>
      </c>
      <c r="E19" s="38">
        <v>20</v>
      </c>
      <c r="F19" s="37" t="s">
        <v>213</v>
      </c>
      <c r="G19" s="38">
        <v>29</v>
      </c>
      <c r="H19" s="9" t="str">
        <f>IF($B19="N/A","N/A",IF(G19&gt;15,"No",IF(G19&lt;-15,"No","Yes")))</f>
        <v>N/A</v>
      </c>
      <c r="I19" s="10">
        <v>-16.7</v>
      </c>
      <c r="J19" s="10">
        <v>45</v>
      </c>
      <c r="K19" s="9" t="str">
        <f t="shared" si="0"/>
        <v>No</v>
      </c>
    </row>
    <row r="20" spans="1:11" x14ac:dyDescent="0.2">
      <c r="A20" s="3" t="s">
        <v>346</v>
      </c>
      <c r="B20" s="32" t="s">
        <v>213</v>
      </c>
      <c r="C20" s="8" t="s">
        <v>213</v>
      </c>
      <c r="D20" s="37" t="s">
        <v>213</v>
      </c>
      <c r="E20" s="8">
        <v>1.5220700152</v>
      </c>
      <c r="F20" s="37" t="s">
        <v>213</v>
      </c>
      <c r="G20" s="8">
        <v>1.4616935484</v>
      </c>
      <c r="H20" s="9" t="str">
        <f>IF($B20="N/A","N/A",IF(G20&gt;15,"No",IF(G20&lt;-15,"No","Yes")))</f>
        <v>N/A</v>
      </c>
      <c r="I20" s="10" t="s">
        <v>213</v>
      </c>
      <c r="J20" s="10">
        <v>-3.97</v>
      </c>
      <c r="K20" s="9" t="str">
        <f t="shared" si="0"/>
        <v>Yes</v>
      </c>
    </row>
    <row r="21" spans="1:11" ht="25.5" x14ac:dyDescent="0.2">
      <c r="A21" s="3" t="s">
        <v>841</v>
      </c>
      <c r="B21" s="37" t="s">
        <v>213</v>
      </c>
      <c r="C21" s="110">
        <v>1330.25</v>
      </c>
      <c r="D21" s="9" t="str">
        <f>IF($B21="N/A","N/A",IF(C21&gt;60,"No",IF(C21&lt;15,"No","Yes")))</f>
        <v>N/A</v>
      </c>
      <c r="E21" s="110">
        <v>1938.35</v>
      </c>
      <c r="F21" s="9" t="str">
        <f>IF($B21="N/A","N/A",IF(E21&gt;60,"No",IF(E21&lt;15,"No","Yes")))</f>
        <v>N/A</v>
      </c>
      <c r="G21" s="110">
        <v>3464.5517240999998</v>
      </c>
      <c r="H21" s="9" t="str">
        <f>IF($B21="N/A","N/A",IF(G21&gt;60,"No",IF(G21&lt;15,"No","Yes")))</f>
        <v>N/A</v>
      </c>
      <c r="I21" s="10">
        <v>45.71</v>
      </c>
      <c r="J21" s="10">
        <v>78.739999999999995</v>
      </c>
      <c r="K21" s="9" t="str">
        <f t="shared" si="0"/>
        <v>No</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4533</v>
      </c>
      <c r="D6" s="9" t="str">
        <f>IF($B6="N/A","N/A",IF(C6&gt;15,"No",IF(C6&lt;-15,"No","Yes")))</f>
        <v>N/A</v>
      </c>
      <c r="E6" s="38">
        <v>1281</v>
      </c>
      <c r="F6" s="9" t="str">
        <f>IF($B6="N/A","N/A",IF(E6&gt;15,"No",IF(E6&lt;-15,"No","Yes")))</f>
        <v>N/A</v>
      </c>
      <c r="G6" s="38">
        <v>1295</v>
      </c>
      <c r="H6" s="9" t="str">
        <f>IF($B6="N/A","N/A",IF(G6&gt;15,"No",IF(G6&lt;-15,"No","Yes")))</f>
        <v>N/A</v>
      </c>
      <c r="I6" s="10">
        <v>-71.7</v>
      </c>
      <c r="J6" s="10">
        <v>1.093</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223.70657087000001</v>
      </c>
      <c r="D9" s="9" t="str">
        <f>IF($B9="N/A","N/A",IF(C9&gt;100,"No",IF(C9&lt;50,"No","Yes")))</f>
        <v>No</v>
      </c>
      <c r="E9" s="39">
        <v>618.89518174</v>
      </c>
      <c r="F9" s="9" t="str">
        <f>IF($B9="N/A","N/A",IF(E9&gt;100,"No",IF(E9&lt;50,"No","Yes")))</f>
        <v>No</v>
      </c>
      <c r="G9" s="39">
        <v>289.84876904999999</v>
      </c>
      <c r="H9" s="9" t="str">
        <f>IF($B9="N/A","N/A",IF(G9&gt;100,"No",IF(G9&lt;50,"No","Yes")))</f>
        <v>No</v>
      </c>
      <c r="I9" s="10">
        <v>176.7</v>
      </c>
      <c r="J9" s="10">
        <v>-53.2</v>
      </c>
      <c r="K9" s="9" t="str">
        <f t="shared" si="0"/>
        <v>No</v>
      </c>
    </row>
    <row r="10" spans="1:11" ht="25.5" x14ac:dyDescent="0.2">
      <c r="A10" s="91" t="s">
        <v>844</v>
      </c>
      <c r="B10" s="37" t="s">
        <v>213</v>
      </c>
      <c r="C10" s="39">
        <v>305.87477295999997</v>
      </c>
      <c r="D10" s="9" t="str">
        <f>IF($B10="N/A","N/A",IF(C10&gt;15,"No",IF(C10&lt;-15,"No","Yes")))</f>
        <v>N/A</v>
      </c>
      <c r="E10" s="39">
        <v>313.18824168999998</v>
      </c>
      <c r="F10" s="9" t="str">
        <f>IF($B10="N/A","N/A",IF(E10&gt;15,"No",IF(E10&lt;-15,"No","Yes")))</f>
        <v>N/A</v>
      </c>
      <c r="G10" s="39">
        <v>314.61840073000002</v>
      </c>
      <c r="H10" s="9" t="str">
        <f>IF($B10="N/A","N/A",IF(G10&gt;15,"No",IF(G10&lt;-15,"No","Yes")))</f>
        <v>N/A</v>
      </c>
      <c r="I10" s="10">
        <v>2.391</v>
      </c>
      <c r="J10" s="10">
        <v>0.45660000000000001</v>
      </c>
      <c r="K10" s="9" t="str">
        <f t="shared" si="0"/>
        <v>Yes</v>
      </c>
    </row>
    <row r="11" spans="1:11" ht="25.5" x14ac:dyDescent="0.2">
      <c r="A11" s="91" t="s">
        <v>845</v>
      </c>
      <c r="B11" s="37" t="s">
        <v>213</v>
      </c>
      <c r="C11" s="39" t="s">
        <v>1747</v>
      </c>
      <c r="D11" s="9" t="str">
        <f>IF($B11="N/A","N/A",IF(C11&gt;15,"No",IF(C11&lt;-15,"No","Yes")))</f>
        <v>N/A</v>
      </c>
      <c r="E11" s="39" t="s">
        <v>1747</v>
      </c>
      <c r="F11" s="9" t="str">
        <f>IF($B11="N/A","N/A",IF(E11&gt;15,"No",IF(E11&lt;-15,"No","Yes")))</f>
        <v>N/A</v>
      </c>
      <c r="G11" s="39" t="s">
        <v>1747</v>
      </c>
      <c r="H11" s="9" t="str">
        <f>IF($B11="N/A","N/A",IF(G11&gt;15,"No",IF(G11&lt;-15,"No","Yes")))</f>
        <v>N/A</v>
      </c>
      <c r="I11" s="10" t="s">
        <v>1747</v>
      </c>
      <c r="J11" s="10" t="s">
        <v>1747</v>
      </c>
      <c r="K11" s="9" t="str">
        <f t="shared" si="0"/>
        <v>N/A</v>
      </c>
    </row>
    <row r="12" spans="1:11" ht="25.5" x14ac:dyDescent="0.2">
      <c r="A12" s="91" t="s">
        <v>846</v>
      </c>
      <c r="B12" s="37" t="s">
        <v>213</v>
      </c>
      <c r="C12" s="39" t="s">
        <v>1747</v>
      </c>
      <c r="D12" s="9" t="str">
        <f>IF($B12="N/A","N/A",IF(C12&gt;15,"No",IF(C12&lt;-15,"No","Yes")))</f>
        <v>N/A</v>
      </c>
      <c r="E12" s="39" t="s">
        <v>1747</v>
      </c>
      <c r="F12" s="9" t="str">
        <f>IF($B12="N/A","N/A",IF(E12&gt;15,"No",IF(E12&lt;-15,"No","Yes")))</f>
        <v>N/A</v>
      </c>
      <c r="G12" s="39" t="s">
        <v>1747</v>
      </c>
      <c r="H12" s="9" t="str">
        <f>IF($B12="N/A","N/A",IF(G12&gt;15,"No",IF(G12&lt;-15,"No","Yes")))</f>
        <v>N/A</v>
      </c>
      <c r="I12" s="10" t="s">
        <v>1747</v>
      </c>
      <c r="J12" s="10" t="s">
        <v>1747</v>
      </c>
      <c r="K12" s="9" t="str">
        <f t="shared" si="0"/>
        <v>N/A</v>
      </c>
    </row>
    <row r="13" spans="1:11" x14ac:dyDescent="0.2">
      <c r="A13" s="91" t="s">
        <v>655</v>
      </c>
      <c r="B13" s="37" t="s">
        <v>237</v>
      </c>
      <c r="C13" s="8">
        <v>76.483564967999996</v>
      </c>
      <c r="D13" s="9" t="str">
        <f>IF($B13="N/A","N/A",IF(C13&gt;99,"No",IF(C13&lt;75,"No","Yes")))</f>
        <v>Yes</v>
      </c>
      <c r="E13" s="8">
        <v>20.843091335</v>
      </c>
      <c r="F13" s="9" t="str">
        <f>IF($B13="N/A","N/A",IF(E13&gt;99,"No",IF(E13&lt;75,"No","Yes")))</f>
        <v>No</v>
      </c>
      <c r="G13" s="8">
        <v>25.328185328</v>
      </c>
      <c r="H13" s="9" t="str">
        <f>IF($B13="N/A","N/A",IF(G13&gt;99,"No",IF(G13&lt;75,"No","Yes")))</f>
        <v>No</v>
      </c>
      <c r="I13" s="10">
        <v>-72.7</v>
      </c>
      <c r="J13" s="10">
        <v>21.52</v>
      </c>
      <c r="K13" s="9" t="str">
        <f t="shared" ref="K13:K24" si="1">IF(J13="Div by 0", "N/A", IF(J13="N/A","N/A", IF(J13&gt;30, "No", IF(J13&lt;-30, "No", "Yes"))))</f>
        <v>Yes</v>
      </c>
    </row>
    <row r="14" spans="1:11" x14ac:dyDescent="0.2">
      <c r="A14" s="91" t="s">
        <v>495</v>
      </c>
      <c r="B14" s="37" t="s">
        <v>213</v>
      </c>
      <c r="C14" s="9">
        <v>88.318430919999997</v>
      </c>
      <c r="D14" s="9" t="str">
        <f>IF($B14="N/A","N/A",IF(C14&gt;15,"No",IF(C14&lt;-15,"No","Yes")))</f>
        <v>N/A</v>
      </c>
      <c r="E14" s="9">
        <v>25.093632959000001</v>
      </c>
      <c r="F14" s="9" t="str">
        <f>IF($B14="N/A","N/A",IF(E14&gt;15,"No",IF(E14&lt;-15,"No","Yes")))</f>
        <v>N/A</v>
      </c>
      <c r="G14" s="9">
        <v>37.5</v>
      </c>
      <c r="H14" s="9" t="str">
        <f>IF($B14="N/A","N/A",IF(G14&gt;15,"No",IF(G14&lt;-15,"No","Yes")))</f>
        <v>N/A</v>
      </c>
      <c r="I14" s="10">
        <v>-71.599999999999994</v>
      </c>
      <c r="J14" s="10">
        <v>49.44</v>
      </c>
      <c r="K14" s="9" t="str">
        <f t="shared" si="1"/>
        <v>No</v>
      </c>
    </row>
    <row r="15" spans="1:11" x14ac:dyDescent="0.2">
      <c r="A15" s="91" t="s">
        <v>847</v>
      </c>
      <c r="B15" s="37" t="s">
        <v>213</v>
      </c>
      <c r="C15" s="38">
        <v>28.180927497999999</v>
      </c>
      <c r="D15" s="9" t="str">
        <f>IF($B15="N/A","N/A",IF(C15&gt;15,"No",IF(C15&lt;-15,"No","Yes")))</f>
        <v>N/A</v>
      </c>
      <c r="E15" s="10">
        <v>17.656716417999998</v>
      </c>
      <c r="F15" s="9" t="str">
        <f>IF($B15="N/A","N/A",IF(E15&gt;15,"No",IF(E15&lt;-15,"No","Yes")))</f>
        <v>N/A</v>
      </c>
      <c r="G15" s="10">
        <v>20.804878048999999</v>
      </c>
      <c r="H15" s="9" t="str">
        <f>IF($B15="N/A","N/A",IF(G15&gt;15,"No",IF(G15&lt;-15,"No","Yes")))</f>
        <v>N/A</v>
      </c>
      <c r="I15" s="10">
        <v>-37.299999999999997</v>
      </c>
      <c r="J15" s="10">
        <v>17.829999999999998</v>
      </c>
      <c r="K15" s="9" t="str">
        <f t="shared" si="1"/>
        <v>Yes</v>
      </c>
    </row>
    <row r="16" spans="1:11" x14ac:dyDescent="0.2">
      <c r="A16" s="88" t="s">
        <v>656</v>
      </c>
      <c r="B16" s="62" t="s">
        <v>238</v>
      </c>
      <c r="C16" s="9">
        <v>23.516435032</v>
      </c>
      <c r="D16" s="9" t="str">
        <f>IF($B16="N/A","N/A",IF(C16&gt;20,"No",IF(C16&lt;=0,"No","Yes")))</f>
        <v>No</v>
      </c>
      <c r="E16" s="9">
        <v>79.156908665000003</v>
      </c>
      <c r="F16" s="9" t="str">
        <f>IF($B16="N/A","N/A",IF(E16&gt;20,"No",IF(E16&lt;=0,"No","Yes")))</f>
        <v>No</v>
      </c>
      <c r="G16" s="9">
        <v>74.671814671999996</v>
      </c>
      <c r="H16" s="9" t="str">
        <f>IF($B16="N/A","N/A",IF(G16&gt;20,"No",IF(G16&lt;=0,"No","Yes")))</f>
        <v>No</v>
      </c>
      <c r="I16" s="10">
        <v>236.6</v>
      </c>
      <c r="J16" s="10">
        <v>-5.67</v>
      </c>
      <c r="K16" s="9" t="str">
        <f t="shared" si="1"/>
        <v>Yes</v>
      </c>
    </row>
    <row r="17" spans="1:11" x14ac:dyDescent="0.2">
      <c r="A17" s="88" t="s">
        <v>371</v>
      </c>
      <c r="B17" s="37" t="s">
        <v>213</v>
      </c>
      <c r="C17" s="9">
        <v>97.748592871</v>
      </c>
      <c r="D17" s="9" t="str">
        <f>IF($B17="N/A","N/A",IF(C17&gt;15,"No",IF(C17&lt;-15,"No","Yes")))</f>
        <v>N/A</v>
      </c>
      <c r="E17" s="9">
        <v>96.745562129999996</v>
      </c>
      <c r="F17" s="9" t="str">
        <f>IF($B17="N/A","N/A",IF(E17&gt;15,"No",IF(E17&lt;-15,"No","Yes")))</f>
        <v>N/A</v>
      </c>
      <c r="G17" s="9">
        <v>98.138572905999993</v>
      </c>
      <c r="H17" s="9" t="str">
        <f>IF($B17="N/A","N/A",IF(G17&gt;15,"No",IF(G17&lt;-15,"No","Yes")))</f>
        <v>N/A</v>
      </c>
      <c r="I17" s="10">
        <v>-1.03</v>
      </c>
      <c r="J17" s="10">
        <v>1.44</v>
      </c>
      <c r="K17" s="9" t="str">
        <f t="shared" si="1"/>
        <v>Yes</v>
      </c>
    </row>
    <row r="18" spans="1:11" x14ac:dyDescent="0.2">
      <c r="A18" s="88" t="s">
        <v>848</v>
      </c>
      <c r="B18" s="37" t="s">
        <v>213</v>
      </c>
      <c r="C18" s="10">
        <v>29.589251440000002</v>
      </c>
      <c r="D18" s="9" t="str">
        <f>IF($B18="N/A","N/A",IF(C18&gt;15,"No",IF(C18&lt;-15,"No","Yes")))</f>
        <v>N/A</v>
      </c>
      <c r="E18" s="10">
        <v>29.978593272000001</v>
      </c>
      <c r="F18" s="9" t="str">
        <f>IF($B18="N/A","N/A",IF(E18&gt;15,"No",IF(E18&lt;-15,"No","Yes")))</f>
        <v>N/A</v>
      </c>
      <c r="G18" s="10">
        <v>30.018967333999999</v>
      </c>
      <c r="H18" s="9" t="str">
        <f>IF($B18="N/A","N/A",IF(G18&gt;15,"No",IF(G18&lt;-15,"No","Yes")))</f>
        <v>N/A</v>
      </c>
      <c r="I18" s="10">
        <v>1.3160000000000001</v>
      </c>
      <c r="J18" s="10">
        <v>0.13469999999999999</v>
      </c>
      <c r="K18" s="9" t="str">
        <f t="shared" si="1"/>
        <v>Yes</v>
      </c>
    </row>
    <row r="19" spans="1:11" x14ac:dyDescent="0.2">
      <c r="A19" s="91" t="s">
        <v>657</v>
      </c>
      <c r="B19" s="62" t="s">
        <v>239</v>
      </c>
      <c r="C19" s="9">
        <v>0</v>
      </c>
      <c r="D19" s="9" t="str">
        <f>IF($B19="N/A","N/A",IF(C19&gt;10,"No",IF(C19&lt;=0,"No","Yes")))</f>
        <v>No</v>
      </c>
      <c r="E19" s="9">
        <v>0</v>
      </c>
      <c r="F19" s="9" t="str">
        <f>IF($B19="N/A","N/A",IF(E19&gt;10,"No",IF(E19&lt;=0,"No","Yes")))</f>
        <v>No</v>
      </c>
      <c r="G19" s="9">
        <v>0</v>
      </c>
      <c r="H19" s="9" t="str">
        <f>IF($B19="N/A","N/A",IF(G19&gt;10,"No",IF(G19&lt;=0,"No","Yes")))</f>
        <v>No</v>
      </c>
      <c r="I19" s="10" t="s">
        <v>1747</v>
      </c>
      <c r="J19" s="10" t="s">
        <v>1747</v>
      </c>
      <c r="K19" s="9" t="str">
        <f t="shared" si="1"/>
        <v>N/A</v>
      </c>
    </row>
    <row r="20" spans="1:11" x14ac:dyDescent="0.2">
      <c r="A20" s="91" t="s">
        <v>129</v>
      </c>
      <c r="B20" s="37" t="s">
        <v>213</v>
      </c>
      <c r="C20" s="9" t="s">
        <v>1747</v>
      </c>
      <c r="D20" s="9" t="str">
        <f>IF($B20="N/A","N/A",IF(C20&gt;15,"No",IF(C20&lt;-15,"No","Yes")))</f>
        <v>N/A</v>
      </c>
      <c r="E20" s="9" t="s">
        <v>1747</v>
      </c>
      <c r="F20" s="9" t="str">
        <f>IF($B20="N/A","N/A",IF(E20&gt;15,"No",IF(E20&lt;-15,"No","Yes")))</f>
        <v>N/A</v>
      </c>
      <c r="G20" s="9" t="s">
        <v>1747</v>
      </c>
      <c r="H20" s="9" t="str">
        <f>IF($B20="N/A","N/A",IF(G20&gt;15,"No",IF(G20&lt;-15,"No","Yes")))</f>
        <v>N/A</v>
      </c>
      <c r="I20" s="10" t="s">
        <v>1747</v>
      </c>
      <c r="J20" s="10" t="s">
        <v>1747</v>
      </c>
      <c r="K20" s="9" t="str">
        <f t="shared" si="1"/>
        <v>N/A</v>
      </c>
    </row>
    <row r="21" spans="1:11" x14ac:dyDescent="0.2">
      <c r="A21" s="91" t="s">
        <v>849</v>
      </c>
      <c r="B21" s="37" t="s">
        <v>213</v>
      </c>
      <c r="C21" s="10" t="s">
        <v>1747</v>
      </c>
      <c r="D21" s="9" t="str">
        <f>IF($B21="N/A","N/A",IF(C21&gt;15,"No",IF(C21&lt;-15,"No","Yes")))</f>
        <v>N/A</v>
      </c>
      <c r="E21" s="10" t="s">
        <v>1747</v>
      </c>
      <c r="F21" s="9" t="str">
        <f>IF($B21="N/A","N/A",IF(E21&gt;15,"No",IF(E21&lt;-15,"No","Yes")))</f>
        <v>N/A</v>
      </c>
      <c r="G21" s="10" t="s">
        <v>1747</v>
      </c>
      <c r="H21" s="9" t="str">
        <f>IF($B21="N/A","N/A",IF(G21&gt;15,"No",IF(G21&lt;-15,"No","Yes")))</f>
        <v>N/A</v>
      </c>
      <c r="I21" s="10" t="s">
        <v>1747</v>
      </c>
      <c r="J21" s="10" t="s">
        <v>1747</v>
      </c>
      <c r="K21" s="9" t="str">
        <f t="shared" si="1"/>
        <v>N/A</v>
      </c>
    </row>
    <row r="22" spans="1:11" x14ac:dyDescent="0.2">
      <c r="A22" s="91" t="s">
        <v>1710</v>
      </c>
      <c r="B22" s="62" t="s">
        <v>224</v>
      </c>
      <c r="C22" s="9">
        <v>0</v>
      </c>
      <c r="D22" s="9" t="str">
        <f>IF($B22="N/A","N/A",IF(C22&gt;5,"No",IF(C22&lt;=0,"No","Yes")))</f>
        <v>No</v>
      </c>
      <c r="E22" s="9">
        <v>0</v>
      </c>
      <c r="F22" s="9" t="str">
        <f>IF($B22="N/A","N/A",IF(E22&gt;5,"No",IF(E22&lt;=0,"No","Yes")))</f>
        <v>No</v>
      </c>
      <c r="G22" s="9">
        <v>0</v>
      </c>
      <c r="H22" s="9" t="str">
        <f>IF($B22="N/A","N/A",IF(G22&gt;5,"No",IF(G22&lt;=0,"No","Yes")))</f>
        <v>No</v>
      </c>
      <c r="I22" s="10" t="s">
        <v>1747</v>
      </c>
      <c r="J22" s="10" t="s">
        <v>1747</v>
      </c>
      <c r="K22" s="9" t="str">
        <f t="shared" si="1"/>
        <v>N/A</v>
      </c>
    </row>
    <row r="23" spans="1:11" x14ac:dyDescent="0.2">
      <c r="A23" s="91" t="s">
        <v>130</v>
      </c>
      <c r="B23" s="37" t="s">
        <v>213</v>
      </c>
      <c r="C23" s="9" t="s">
        <v>1747</v>
      </c>
      <c r="D23" s="9" t="str">
        <f>IF($B23="N/A","N/A",IF(C23&gt;15,"No",IF(C23&lt;-15,"No","Yes")))</f>
        <v>N/A</v>
      </c>
      <c r="E23" s="9" t="s">
        <v>1747</v>
      </c>
      <c r="F23" s="9" t="str">
        <f>IF($B23="N/A","N/A",IF(E23&gt;15,"No",IF(E23&lt;-15,"No","Yes")))</f>
        <v>N/A</v>
      </c>
      <c r="G23" s="9" t="s">
        <v>1747</v>
      </c>
      <c r="H23" s="9" t="str">
        <f>IF($B23="N/A","N/A",IF(G23&gt;15,"No",IF(G23&lt;-15,"No","Yes")))</f>
        <v>N/A</v>
      </c>
      <c r="I23" s="10" t="s">
        <v>1747</v>
      </c>
      <c r="J23" s="10" t="s">
        <v>1747</v>
      </c>
      <c r="K23" s="9" t="str">
        <f t="shared" si="1"/>
        <v>N/A</v>
      </c>
    </row>
    <row r="24" spans="1:11" x14ac:dyDescent="0.2">
      <c r="A24" s="91" t="s">
        <v>850</v>
      </c>
      <c r="B24" s="37" t="s">
        <v>213</v>
      </c>
      <c r="C24" s="10" t="s">
        <v>1747</v>
      </c>
      <c r="D24" s="9" t="str">
        <f>IF($B24="N/A","N/A",IF(C24&gt;15,"No",IF(C24&lt;-15,"No","Yes")))</f>
        <v>N/A</v>
      </c>
      <c r="E24" s="10" t="s">
        <v>1747</v>
      </c>
      <c r="F24" s="9" t="str">
        <f>IF($B24="N/A","N/A",IF(E24&gt;15,"No",IF(E24&lt;-15,"No","Yes")))</f>
        <v>N/A</v>
      </c>
      <c r="G24" s="10" t="s">
        <v>1747</v>
      </c>
      <c r="H24" s="9" t="str">
        <f>IF($B24="N/A","N/A",IF(G24&gt;15,"No",IF(G24&lt;-15,"No","Yes")))</f>
        <v>N/A</v>
      </c>
      <c r="I24" s="10" t="s">
        <v>1747</v>
      </c>
      <c r="J24" s="10" t="s">
        <v>1747</v>
      </c>
      <c r="K24" s="9" t="str">
        <f t="shared" si="1"/>
        <v>N/A</v>
      </c>
    </row>
    <row r="25" spans="1:11" x14ac:dyDescent="0.2">
      <c r="A25" s="91" t="s">
        <v>15</v>
      </c>
      <c r="B25" s="37" t="s">
        <v>240</v>
      </c>
      <c r="C25" s="9">
        <v>0.33090668429999998</v>
      </c>
      <c r="D25" s="9" t="str">
        <f>IF($B25="N/A","N/A",IF(C25&gt;20,"No",IF(C25&lt;1,"No","Yes")))</f>
        <v>No</v>
      </c>
      <c r="E25" s="9">
        <v>3.5128805620999999</v>
      </c>
      <c r="F25" s="9" t="str">
        <f>IF($B25="N/A","N/A",IF(E25&gt;20,"No",IF(E25&lt;1,"No","Yes")))</f>
        <v>Yes</v>
      </c>
      <c r="G25" s="9">
        <v>2.5482625482999999</v>
      </c>
      <c r="H25" s="9" t="str">
        <f>IF($B25="N/A","N/A",IF(G25&gt;20,"No",IF(G25&lt;1,"No","Yes")))</f>
        <v>Yes</v>
      </c>
      <c r="I25" s="10">
        <v>961.6</v>
      </c>
      <c r="J25" s="10">
        <v>-27.5</v>
      </c>
      <c r="K25" s="9" t="str">
        <f t="shared" ref="K25:K34" si="2">IF(J25="Div by 0", "N/A", IF(J25="N/A","N/A", IF(J25&gt;30, "No", IF(J25&lt;-30, "No", "Yes"))))</f>
        <v>Yes</v>
      </c>
    </row>
    <row r="26" spans="1:11" x14ac:dyDescent="0.2">
      <c r="A26" s="91" t="s">
        <v>159</v>
      </c>
      <c r="B26" s="37"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
      <c r="A27" s="91" t="s">
        <v>32</v>
      </c>
      <c r="B27" s="37"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91" t="s">
        <v>851</v>
      </c>
      <c r="B28" s="37" t="s">
        <v>226</v>
      </c>
      <c r="C28" s="9">
        <v>8.6697551291000003</v>
      </c>
      <c r="D28" s="9" t="str">
        <f>IF($B28="N/A","N/A",IF(C28&gt;30,"No",IF(C28&lt;5,"No","Yes")))</f>
        <v>Yes</v>
      </c>
      <c r="E28" s="9">
        <v>17.017954722999999</v>
      </c>
      <c r="F28" s="9" t="str">
        <f>IF($B28="N/A","N/A",IF(E28&gt;30,"No",IF(E28&lt;5,"No","Yes")))</f>
        <v>Yes</v>
      </c>
      <c r="G28" s="9">
        <v>17.065637066000001</v>
      </c>
      <c r="H28" s="9" t="str">
        <f>IF($B28="N/A","N/A",IF(G28&gt;30,"No",IF(G28&lt;5,"No","Yes")))</f>
        <v>Yes</v>
      </c>
      <c r="I28" s="10">
        <v>96.29</v>
      </c>
      <c r="J28" s="10">
        <v>0.2802</v>
      </c>
      <c r="K28" s="9" t="str">
        <f t="shared" si="2"/>
        <v>Yes</v>
      </c>
    </row>
    <row r="29" spans="1:11" x14ac:dyDescent="0.2">
      <c r="A29" s="91" t="s">
        <v>852</v>
      </c>
      <c r="B29" s="37" t="s">
        <v>227</v>
      </c>
      <c r="C29" s="9">
        <v>55.195234943999999</v>
      </c>
      <c r="D29" s="9" t="str">
        <f>IF($B29="N/A","N/A",IF(C29&gt;75,"No",IF(C29&lt;15,"No","Yes")))</f>
        <v>Yes</v>
      </c>
      <c r="E29" s="9">
        <v>70.725995315999995</v>
      </c>
      <c r="F29" s="9" t="str">
        <f>IF($B29="N/A","N/A",IF(E29&gt;75,"No",IF(E29&lt;15,"No","Yes")))</f>
        <v>Yes</v>
      </c>
      <c r="G29" s="9">
        <v>67.181467181000002</v>
      </c>
      <c r="H29" s="9" t="str">
        <f>IF($B29="N/A","N/A",IF(G29&gt;75,"No",IF(G29&lt;15,"No","Yes")))</f>
        <v>Yes</v>
      </c>
      <c r="I29" s="10">
        <v>28.14</v>
      </c>
      <c r="J29" s="10">
        <v>-5.01</v>
      </c>
      <c r="K29" s="9" t="str">
        <f t="shared" si="2"/>
        <v>Yes</v>
      </c>
    </row>
    <row r="30" spans="1:11" x14ac:dyDescent="0.2">
      <c r="A30" s="91" t="s">
        <v>853</v>
      </c>
      <c r="B30" s="37" t="s">
        <v>228</v>
      </c>
      <c r="C30" s="9">
        <v>36.135009926999999</v>
      </c>
      <c r="D30" s="9" t="str">
        <f>IF($B30="N/A","N/A",IF(C30&gt;70,"No",IF(C30&lt;25,"No","Yes")))</f>
        <v>Yes</v>
      </c>
      <c r="E30" s="9">
        <v>12.256049961</v>
      </c>
      <c r="F30" s="9" t="str">
        <f>IF($B30="N/A","N/A",IF(E30&gt;70,"No",IF(E30&lt;25,"No","Yes")))</f>
        <v>No</v>
      </c>
      <c r="G30" s="9">
        <v>15.752895753000001</v>
      </c>
      <c r="H30" s="9" t="str">
        <f>IF($B30="N/A","N/A",IF(G30&gt;70,"No",IF(G30&lt;25,"No","Yes")))</f>
        <v>No</v>
      </c>
      <c r="I30" s="10">
        <v>-66.099999999999994</v>
      </c>
      <c r="J30" s="10">
        <v>28.53</v>
      </c>
      <c r="K30" s="9" t="str">
        <f t="shared" si="2"/>
        <v>Yes</v>
      </c>
    </row>
    <row r="31" spans="1:11" x14ac:dyDescent="0.2">
      <c r="A31" s="91" t="s">
        <v>160</v>
      </c>
      <c r="B31" s="37" t="s">
        <v>214</v>
      </c>
      <c r="C31" s="9">
        <v>100</v>
      </c>
      <c r="D31" s="9" t="str">
        <f>IF($B31="N/A","N/A",IF(C31&gt;100,"No",IF(C31&lt;95,"No","Yes")))</f>
        <v>Yes</v>
      </c>
      <c r="E31" s="9">
        <v>100</v>
      </c>
      <c r="F31" s="9" t="str">
        <f>IF($B31="N/A","N/A",IF(E31&gt;100,"No",IF(E31&lt;95,"No","Yes")))</f>
        <v>Yes</v>
      </c>
      <c r="G31" s="9">
        <v>99.768339768000004</v>
      </c>
      <c r="H31" s="9" t="str">
        <f>IF($B31="N/A","N/A",IF(G31&gt;100,"No",IF(G31&lt;95,"No","Yes")))</f>
        <v>Yes</v>
      </c>
      <c r="I31" s="10">
        <v>0</v>
      </c>
      <c r="J31" s="10">
        <v>-0.23200000000000001</v>
      </c>
      <c r="K31" s="9" t="str">
        <f t="shared" si="2"/>
        <v>Yes</v>
      </c>
    </row>
    <row r="32" spans="1:11" x14ac:dyDescent="0.2">
      <c r="A32" s="31" t="s">
        <v>374</v>
      </c>
      <c r="B32" s="37" t="s">
        <v>241</v>
      </c>
      <c r="C32" s="9">
        <v>4.4562100153999999</v>
      </c>
      <c r="D32" s="9" t="str">
        <f>IF($B32="N/A","N/A",IF(C32&gt;5,"No",IF(C32&lt;1,"No","Yes")))</f>
        <v>Yes</v>
      </c>
      <c r="E32" s="9">
        <v>10.148321623999999</v>
      </c>
      <c r="F32" s="9" t="str">
        <f>IF($B32="N/A","N/A",IF(E32&gt;5,"No",IF(E32&lt;1,"No","Yes")))</f>
        <v>No</v>
      </c>
      <c r="G32" s="9">
        <v>10.270270269999999</v>
      </c>
      <c r="H32" s="9" t="str">
        <f>IF($B32="N/A","N/A",IF(G32&gt;5,"No",IF(G32&lt;1,"No","Yes")))</f>
        <v>No</v>
      </c>
      <c r="I32" s="10">
        <v>127.7</v>
      </c>
      <c r="J32" s="10">
        <v>1.202</v>
      </c>
      <c r="K32" s="9" t="str">
        <f t="shared" si="2"/>
        <v>Yes</v>
      </c>
    </row>
    <row r="33" spans="1:11" x14ac:dyDescent="0.2">
      <c r="A33" s="31" t="s">
        <v>376</v>
      </c>
      <c r="B33" s="37" t="s">
        <v>242</v>
      </c>
      <c r="C33" s="9">
        <v>89.080079417999997</v>
      </c>
      <c r="D33" s="9" t="str">
        <f>IF($B33="N/A","N/A",IF(C33&gt;98,"No",IF(C33&lt;8,"No","Yes")))</f>
        <v>Yes</v>
      </c>
      <c r="E33" s="9">
        <v>82.045277127000006</v>
      </c>
      <c r="F33" s="9" t="str">
        <f>IF($B33="N/A","N/A",IF(E33&gt;98,"No",IF(E33&lt;8,"No","Yes")))</f>
        <v>Yes</v>
      </c>
      <c r="G33" s="9">
        <v>81.235521235999997</v>
      </c>
      <c r="H33" s="9" t="str">
        <f>IF($B33="N/A","N/A",IF(G33&gt;98,"No",IF(G33&lt;8,"No","Yes")))</f>
        <v>Yes</v>
      </c>
      <c r="I33" s="10">
        <v>-7.9</v>
      </c>
      <c r="J33" s="10">
        <v>-0.98699999999999999</v>
      </c>
      <c r="K33" s="9" t="str">
        <f t="shared" si="2"/>
        <v>Yes</v>
      </c>
    </row>
    <row r="34" spans="1:11" x14ac:dyDescent="0.2">
      <c r="A34" s="31" t="s">
        <v>377</v>
      </c>
      <c r="B34" s="62" t="s">
        <v>224</v>
      </c>
      <c r="C34" s="9">
        <v>1.3456871828999999</v>
      </c>
      <c r="D34" s="9" t="str">
        <f>IF($B34="N/A","N/A",IF(C34&gt;5,"No",IF(C34&lt;=0,"No","Yes")))</f>
        <v>Yes</v>
      </c>
      <c r="E34" s="9">
        <v>0.31225605000000001</v>
      </c>
      <c r="F34" s="9" t="str">
        <f>IF($B34="N/A","N/A",IF(E34&gt;5,"No",IF(E34&lt;=0,"No","Yes")))</f>
        <v>Yes</v>
      </c>
      <c r="G34" s="9">
        <v>0.77220077220000005</v>
      </c>
      <c r="H34" s="9" t="str">
        <f>IF($B34="N/A","N/A",IF(G34&gt;5,"No",IF(G34&lt;=0,"No","Yes")))</f>
        <v>Yes</v>
      </c>
      <c r="I34" s="10">
        <v>-76.8</v>
      </c>
      <c r="J34" s="10">
        <v>147.30000000000001</v>
      </c>
      <c r="K34" s="9" t="str">
        <f t="shared" si="2"/>
        <v>No</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2568</v>
      </c>
      <c r="D6" s="9" t="str">
        <f>IF($B6="N/A","N/A",IF(C6&gt;15,"No",IF(C6&lt;-15,"No","Yes")))</f>
        <v>N/A</v>
      </c>
      <c r="E6" s="38">
        <v>33</v>
      </c>
      <c r="F6" s="9" t="str">
        <f>IF($B6="N/A","N/A",IF(E6&gt;15,"No",IF(E6&lt;-15,"No","Yes")))</f>
        <v>N/A</v>
      </c>
      <c r="G6" s="38">
        <v>22</v>
      </c>
      <c r="H6" s="9" t="str">
        <f>IF($B6="N/A","N/A",IF(G6&gt;15,"No",IF(G6&lt;-15,"No","Yes")))</f>
        <v>N/A</v>
      </c>
      <c r="I6" s="10">
        <v>-98.7</v>
      </c>
      <c r="J6" s="10">
        <v>-33.299999999999997</v>
      </c>
      <c r="K6" s="9" t="str">
        <f t="shared" ref="K6:K22" si="0">IF(J6="Div by 0", "N/A", IF(J6="N/A","N/A", IF(J6&gt;30, "No", IF(J6&lt;-30, "No", "Yes"))))</f>
        <v>No</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697.46028036999996</v>
      </c>
      <c r="D9" s="9" t="str">
        <f>IF($B9="N/A","N/A",IF(C9&gt;15,"No",IF(C9&lt;-15,"No","Yes")))</f>
        <v>N/A</v>
      </c>
      <c r="E9" s="39">
        <v>1403.7878788</v>
      </c>
      <c r="F9" s="9" t="str">
        <f>IF($B9="N/A","N/A",IF(E9&gt;15,"No",IF(E9&lt;-15,"No","Yes")))</f>
        <v>N/A</v>
      </c>
      <c r="G9" s="39">
        <v>1338.5</v>
      </c>
      <c r="H9" s="9" t="str">
        <f>IF($B9="N/A","N/A",IF(G9&gt;15,"No",IF(G9&lt;-15,"No","Yes")))</f>
        <v>N/A</v>
      </c>
      <c r="I9" s="10">
        <v>101.3</v>
      </c>
      <c r="J9" s="10">
        <v>-4.6500000000000004</v>
      </c>
      <c r="K9" s="9" t="str">
        <f t="shared" si="0"/>
        <v>Yes</v>
      </c>
    </row>
    <row r="10" spans="1:11" x14ac:dyDescent="0.2">
      <c r="A10" s="91" t="s">
        <v>655</v>
      </c>
      <c r="B10" s="37" t="s">
        <v>237</v>
      </c>
      <c r="C10" s="8">
        <v>100</v>
      </c>
      <c r="D10" s="9" t="str">
        <f>IF($B10="N/A","N/A",IF(C10&gt;99,"No",IF(C10&lt;75,"No","Yes")))</f>
        <v>No</v>
      </c>
      <c r="E10" s="8">
        <v>100</v>
      </c>
      <c r="F10" s="9" t="str">
        <f>IF($B10="N/A","N/A",IF(E10&gt;99,"No",IF(E10&lt;75,"No","Yes")))</f>
        <v>No</v>
      </c>
      <c r="G10" s="8">
        <v>100</v>
      </c>
      <c r="H10" s="9" t="str">
        <f>IF($B10="N/A","N/A",IF(G10&gt;99,"No",IF(G10&lt;75,"No","Yes")))</f>
        <v>No</v>
      </c>
      <c r="I10" s="10">
        <v>0</v>
      </c>
      <c r="J10" s="10">
        <v>0</v>
      </c>
      <c r="K10" s="9" t="str">
        <f t="shared" si="0"/>
        <v>Yes</v>
      </c>
    </row>
    <row r="11" spans="1:11" x14ac:dyDescent="0.2">
      <c r="A11" s="88" t="s">
        <v>656</v>
      </c>
      <c r="B11" s="62"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91" t="s">
        <v>657</v>
      </c>
      <c r="B12" s="62" t="s">
        <v>239</v>
      </c>
      <c r="C12" s="9">
        <v>0</v>
      </c>
      <c r="D12" s="9" t="str">
        <f>IF($B12="N/A","N/A",IF(C12&gt;10,"No",IF(C12&lt;=0,"No","Yes")))</f>
        <v>No</v>
      </c>
      <c r="E12" s="9">
        <v>0</v>
      </c>
      <c r="F12" s="9" t="str">
        <f>IF($B12="N/A","N/A",IF(E12&gt;10,"No",IF(E12&lt;=0,"No","Yes")))</f>
        <v>No</v>
      </c>
      <c r="G12" s="9">
        <v>0</v>
      </c>
      <c r="H12" s="9" t="str">
        <f>IF($B12="N/A","N/A",IF(G12&gt;10,"No",IF(G12&lt;=0,"No","Yes")))</f>
        <v>No</v>
      </c>
      <c r="I12" s="10" t="s">
        <v>1747</v>
      </c>
      <c r="J12" s="10" t="s">
        <v>1747</v>
      </c>
      <c r="K12" s="9" t="str">
        <f t="shared" si="0"/>
        <v>N/A</v>
      </c>
    </row>
    <row r="13" spans="1:11" x14ac:dyDescent="0.2">
      <c r="A13" s="91" t="s">
        <v>658</v>
      </c>
      <c r="B13" s="62" t="s">
        <v>224</v>
      </c>
      <c r="C13" s="9">
        <v>0</v>
      </c>
      <c r="D13" s="9" t="str">
        <f>IF($B13="N/A","N/A",IF(C13&gt;5,"No",IF(C13&lt;=0,"No","Yes")))</f>
        <v>No</v>
      </c>
      <c r="E13" s="9">
        <v>0</v>
      </c>
      <c r="F13" s="9" t="str">
        <f>IF($B13="N/A","N/A",IF(E13&gt;5,"No",IF(E13&lt;=0,"No","Yes")))</f>
        <v>No</v>
      </c>
      <c r="G13" s="9">
        <v>0</v>
      </c>
      <c r="H13" s="9" t="str">
        <f>IF($B13="N/A","N/A",IF(G13&gt;5,"No",IF(G13&lt;=0,"No","Yes")))</f>
        <v>No</v>
      </c>
      <c r="I13" s="10" t="s">
        <v>1747</v>
      </c>
      <c r="J13" s="10" t="s">
        <v>1747</v>
      </c>
      <c r="K13" s="9" t="str">
        <f t="shared" si="0"/>
        <v>N/A</v>
      </c>
    </row>
    <row r="14" spans="1:11" x14ac:dyDescent="0.2">
      <c r="A14" s="91" t="s">
        <v>159</v>
      </c>
      <c r="B14" s="37" t="s">
        <v>214</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
      <c r="A15" s="91" t="s">
        <v>32</v>
      </c>
      <c r="B15" s="37"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91" t="s">
        <v>851</v>
      </c>
      <c r="B16" s="37" t="s">
        <v>226</v>
      </c>
      <c r="C16" s="9">
        <v>3.3099688474</v>
      </c>
      <c r="D16" s="9" t="str">
        <f>IF($B16="N/A","N/A",IF(C16&gt;30,"No",IF(C16&lt;5,"No","Yes")))</f>
        <v>No</v>
      </c>
      <c r="E16" s="9">
        <v>0</v>
      </c>
      <c r="F16" s="9" t="str">
        <f>IF($B16="N/A","N/A",IF(E16&gt;30,"No",IF(E16&lt;5,"No","Yes")))</f>
        <v>No</v>
      </c>
      <c r="G16" s="9">
        <v>4.5454545455000002</v>
      </c>
      <c r="H16" s="9" t="str">
        <f>IF($B16="N/A","N/A",IF(G16&gt;30,"No",IF(G16&lt;5,"No","Yes")))</f>
        <v>No</v>
      </c>
      <c r="I16" s="10">
        <v>-100</v>
      </c>
      <c r="J16" s="10" t="s">
        <v>1747</v>
      </c>
      <c r="K16" s="9" t="str">
        <f t="shared" si="0"/>
        <v>N/A</v>
      </c>
    </row>
    <row r="17" spans="1:11" x14ac:dyDescent="0.2">
      <c r="A17" s="91" t="s">
        <v>852</v>
      </c>
      <c r="B17" s="37" t="s">
        <v>227</v>
      </c>
      <c r="C17" s="9">
        <v>30.529595015999998</v>
      </c>
      <c r="D17" s="9" t="str">
        <f>IF($B17="N/A","N/A",IF(C17&gt;75,"No",IF(C17&lt;15,"No","Yes")))</f>
        <v>Yes</v>
      </c>
      <c r="E17" s="9">
        <v>39.393939394</v>
      </c>
      <c r="F17" s="9" t="str">
        <f>IF($B17="N/A","N/A",IF(E17&gt;75,"No",IF(E17&lt;15,"No","Yes")))</f>
        <v>Yes</v>
      </c>
      <c r="G17" s="9">
        <v>31.818181817999999</v>
      </c>
      <c r="H17" s="9" t="str">
        <f>IF($B17="N/A","N/A",IF(G17&gt;75,"No",IF(G17&lt;15,"No","Yes")))</f>
        <v>Yes</v>
      </c>
      <c r="I17" s="10">
        <v>29.04</v>
      </c>
      <c r="J17" s="10">
        <v>-19.2</v>
      </c>
      <c r="K17" s="9" t="str">
        <f t="shared" si="0"/>
        <v>Yes</v>
      </c>
    </row>
    <row r="18" spans="1:11" x14ac:dyDescent="0.2">
      <c r="A18" s="91" t="s">
        <v>853</v>
      </c>
      <c r="B18" s="37" t="s">
        <v>228</v>
      </c>
      <c r="C18" s="9">
        <v>66.160436137000005</v>
      </c>
      <c r="D18" s="9" t="str">
        <f>IF($B18="N/A","N/A",IF(C18&gt;70,"No",IF(C18&lt;25,"No","Yes")))</f>
        <v>Yes</v>
      </c>
      <c r="E18" s="9">
        <v>60.606060606</v>
      </c>
      <c r="F18" s="9" t="str">
        <f>IF($B18="N/A","N/A",IF(E18&gt;70,"No",IF(E18&lt;25,"No","Yes")))</f>
        <v>Yes</v>
      </c>
      <c r="G18" s="9">
        <v>63.636363635999999</v>
      </c>
      <c r="H18" s="9" t="str">
        <f>IF($B18="N/A","N/A",IF(G18&gt;70,"No",IF(G18&lt;25,"No","Yes")))</f>
        <v>Yes</v>
      </c>
      <c r="I18" s="10">
        <v>-8.4</v>
      </c>
      <c r="J18" s="10">
        <v>5</v>
      </c>
      <c r="K18" s="9" t="str">
        <f t="shared" si="0"/>
        <v>Yes</v>
      </c>
    </row>
    <row r="19" spans="1:11" x14ac:dyDescent="0.2">
      <c r="A19" s="91" t="s">
        <v>160</v>
      </c>
      <c r="B19" s="37" t="s">
        <v>214</v>
      </c>
      <c r="C19" s="9">
        <v>99.883177570000001</v>
      </c>
      <c r="D19" s="9" t="str">
        <f>IF($B19="N/A","N/A",IF(C19&gt;100,"No",IF(C19&lt;95,"No","Yes")))</f>
        <v>Yes</v>
      </c>
      <c r="E19" s="9">
        <v>100</v>
      </c>
      <c r="F19" s="9" t="str">
        <f>IF($B19="N/A","N/A",IF(E19&gt;100,"No",IF(E19&lt;95,"No","Yes")))</f>
        <v>Yes</v>
      </c>
      <c r="G19" s="9">
        <v>100</v>
      </c>
      <c r="H19" s="9" t="str">
        <f>IF($B19="N/A","N/A",IF(G19&gt;100,"No",IF(G19&lt;95,"No","Yes")))</f>
        <v>Yes</v>
      </c>
      <c r="I19" s="10">
        <v>0.11700000000000001</v>
      </c>
      <c r="J19" s="10">
        <v>0</v>
      </c>
      <c r="K19" s="9" t="str">
        <f t="shared" si="0"/>
        <v>Yes</v>
      </c>
    </row>
    <row r="20" spans="1:11" x14ac:dyDescent="0.2">
      <c r="A20" s="31" t="s">
        <v>374</v>
      </c>
      <c r="B20" s="37" t="s">
        <v>241</v>
      </c>
      <c r="C20" s="9">
        <v>3.5436137072</v>
      </c>
      <c r="D20" s="9" t="str">
        <f>IF($B20="N/A","N/A",IF(C20&gt;5,"No",IF(C20&lt;1,"No","Yes")))</f>
        <v>Yes</v>
      </c>
      <c r="E20" s="9">
        <v>12.121212120999999</v>
      </c>
      <c r="F20" s="9" t="str">
        <f>IF($B20="N/A","N/A",IF(E20&gt;5,"No",IF(E20&lt;1,"No","Yes")))</f>
        <v>No</v>
      </c>
      <c r="G20" s="9">
        <v>4.5454545455000002</v>
      </c>
      <c r="H20" s="9" t="str">
        <f>IF($B20="N/A","N/A",IF(G20&gt;5,"No",IF(G20&lt;1,"No","Yes")))</f>
        <v>Yes</v>
      </c>
      <c r="I20" s="10">
        <v>242.1</v>
      </c>
      <c r="J20" s="10">
        <v>-62.5</v>
      </c>
      <c r="K20" s="9" t="str">
        <f t="shared" si="0"/>
        <v>No</v>
      </c>
    </row>
    <row r="21" spans="1:11" x14ac:dyDescent="0.2">
      <c r="A21" s="31" t="s">
        <v>376</v>
      </c>
      <c r="B21" s="37" t="s">
        <v>242</v>
      </c>
      <c r="C21" s="9">
        <v>86.682242990999995</v>
      </c>
      <c r="D21" s="9" t="str">
        <f>IF($B21="N/A","N/A",IF(C21&gt;98,"No",IF(C21&lt;8,"No","Yes")))</f>
        <v>Yes</v>
      </c>
      <c r="E21" s="9">
        <v>51.515151514999999</v>
      </c>
      <c r="F21" s="9" t="str">
        <f>IF($B21="N/A","N/A",IF(E21&gt;98,"No",IF(E21&lt;8,"No","Yes")))</f>
        <v>Yes</v>
      </c>
      <c r="G21" s="9">
        <v>72.727272726999999</v>
      </c>
      <c r="H21" s="9" t="str">
        <f>IF($B21="N/A","N/A",IF(G21&gt;98,"No",IF(G21&lt;8,"No","Yes")))</f>
        <v>Yes</v>
      </c>
      <c r="I21" s="10">
        <v>-40.6</v>
      </c>
      <c r="J21" s="10">
        <v>41.18</v>
      </c>
      <c r="K21" s="9" t="str">
        <f t="shared" si="0"/>
        <v>No</v>
      </c>
    </row>
    <row r="22" spans="1:11" x14ac:dyDescent="0.2">
      <c r="A22" s="31" t="s">
        <v>377</v>
      </c>
      <c r="B22" s="62" t="s">
        <v>224</v>
      </c>
      <c r="C22" s="9">
        <v>1.0903426790999999</v>
      </c>
      <c r="D22" s="9" t="str">
        <f>IF($B22="N/A","N/A",IF(C22&gt;5,"No",IF(C22&lt;=0,"No","Yes")))</f>
        <v>Yes</v>
      </c>
      <c r="E22" s="9">
        <v>3.0303030302999998</v>
      </c>
      <c r="F22" s="9" t="str">
        <f>IF($B22="N/A","N/A",IF(E22&gt;5,"No",IF(E22&lt;=0,"No","Yes")))</f>
        <v>Yes</v>
      </c>
      <c r="G22" s="9">
        <v>4.5454545455000002</v>
      </c>
      <c r="H22" s="9" t="str">
        <f>IF($B22="N/A","N/A",IF(G22&gt;5,"No",IF(G22&lt;=0,"No","Yes")))</f>
        <v>Yes</v>
      </c>
      <c r="I22" s="10">
        <v>177.9</v>
      </c>
      <c r="J22" s="10">
        <v>50</v>
      </c>
      <c r="K22" s="9" t="str">
        <f t="shared" si="0"/>
        <v>No</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2017-05-15T19:23:54Z</dcterms:modified>
  <dc:language>English</dc:language>
</cp:coreProperties>
</file>