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<sst xmlns="http://schemas.openxmlformats.org/spreadsheetml/2006/main" count="8327" uniqueCount="1744">
  <si>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</si>
  <si>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</si>
  <si>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</si>
  <si>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</si>
  <si>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</si>
  <si>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</si>
  <si>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</si>
  <si>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</si>
  <si>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</si>
  <si>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</si>
  <si>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</si>
  <si>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</si>
  <si>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</si>
  <si>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</si>
  <si>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</si>
  <si>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</si>
  <si>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</si>
  <si>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</si>
  <si>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</si>
  <si>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</si>
  <si>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</si>
  <si>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</si>
  <si>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</si>
  <si>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</si>
  <si>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</si>
  <si>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</si>
  <si>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</si>
  <si>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</si>
  <si>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</si>
  <si>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</si>
  <si>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</si>
  <si>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</si>
  <si>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</si>
  <si>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</si>
  <si>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</si>
  <si>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</si>
  <si>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</si>
  <si>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</si>
  <si>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</si>
  <si>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</si>
  <si>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</si>
  <si>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</si>
  <si>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</si>
  <si>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</si>
  <si>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</si>
  <si>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</si>
  <si>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</si>
  <si>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</si>
  <si>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</si>
  <si>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</si>
  <si>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</si>
  <si>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</si>
  <si>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</si>
  <si>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</si>
  <si>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</si>
  <si>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</si>
  <si>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</si>
  <si>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</si>
  <si>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</si>
  <si>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</si>
  <si>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</si>
  <si>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</si>
  <si>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</si>
  <si>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</si>
  <si>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</si>
  <si>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</si>
  <si>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</si>
  <si>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</si>
  <si>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</si>
  <si>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</si>
  <si>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</si>
  <si>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</si>
  <si>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</si>
  <si>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</si>
  <si>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</si>
  <si>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</si>
  <si>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</si>
  <si>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</si>
  <si>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</si>
  <si>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</si>
  <si>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</si>
  <si>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</si>
  <si>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</si>
  <si>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</si>
  <si>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</si>
  <si>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</si>
  <si>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</si>
  <si>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</si>
  <si>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</si>
  <si>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</si>
  <si>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</si>
  <si>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</si>
  <si>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</si>
  <si>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</si>
  <si>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</si>
  <si>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</si>
  <si>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</si>
  <si>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</si>
  <si>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</si>
  <si>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</si>
  <si>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</si>
  <si>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</si>
  <si>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</si>
  <si>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</si>
  <si>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</si>
  <si>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</si>
  <si>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</si>
  <si>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</si>
  <si>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</si>
  <si>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</si>
  <si>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</si>
  <si>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</si>
  <si>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</si>
  <si>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</si>
  <si>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</si>
  <si>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</si>
  <si>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</si>
  <si>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</si>
  <si>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</si>
  <si>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</si>
  <si>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</si>
  <si>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</si>
  <si>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</si>
  <si>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</si>
  <si>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</si>
  <si>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</si>
  <si>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</si>
  <si>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</si>
  <si>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</si>
  <si>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</si>
  <si>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</si>
  <si>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</si>
  <si>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</si>
  <si>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</si>
  <si>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</si>
  <si>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</si>
  <si>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</si>
  <si>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</si>
  <si>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</si>
  <si>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</si>
  <si>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</si>
  <si>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</si>
  <si>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</si>
  <si>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</si>
  <si>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</si>
  <si>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</si>
  <si>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</si>
  <si>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</si>
  <si>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</si>
  <si>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</si>
  <si>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</si>
  <si>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</si>
  <si>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</si>
  <si>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</si>
  <si>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</si>
  <si>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</si>
  <si>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</si>
  <si>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</si>
  <si>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</si>
  <si>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</si>
  <si>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</si>
  <si>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</si>
  <si>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</si>
  <si>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</si>
  <si>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</si>
  <si>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</si>
  <si>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</si>
  <si>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</si>
  <si>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</si>
  <si>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</si>
  <si>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</si>
  <si>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</si>
  <si>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</si>
  <si>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</si>
  <si>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</si>
  <si>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</si>
  <si>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</si>
  <si>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</si>
  <si>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</si>
  <si>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</si>
  <si>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</si>
  <si>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</si>
  <si>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</si>
  <si>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</si>
  <si>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</si>
  <si>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</si>
  <si>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</si>
  <si>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</si>
  <si>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</si>
  <si>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</si>
  <si>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</si>
  <si>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</si>
  <si>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</si>
  <si>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</si>
  <si>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</si>
  <si>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</si>
  <si>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</si>
  <si>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</si>
  <si>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</si>
  <si>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</si>
  <si>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</si>
  <si>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</si>
  <si>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</si>
  <si>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</si>
  <si>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</si>
  <si>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</si>
  <si>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</si>
  <si>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</si>
  <si>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</si>
  <si>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</si>
  <si>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</si>
  <si>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</si>
  <si>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</si>
  <si>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</si>
  <si>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</si>
  <si>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</si>
  <si>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</si>
  <si>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</si>
  <si>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</si>
  <si>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</si>
  <si>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</si>
  <si>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</si>
  <si>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</si>
  <si>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</si>
  <si>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</si>
  <si>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</si>
  <si>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</si>
  <si>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</si>
  <si>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</si>
  <si>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</si>
  <si>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</si>
  <si>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</si>
  <si>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</si>
  <si>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</si>
  <si>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</si>
  <si>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</si>
  <si>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</si>
  <si>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</si>
  <si>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</si>
  <si>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</si>
  <si>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</si>
  <si>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</si>
  <si>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</si>
  <si>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</si>
  <si>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</si>
  <si>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</si>
  <si>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</si>
  <si>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</si>
  <si>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</si>
  <si>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</si>
  <si>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</si>
  <si>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</si>
  <si>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</si>
  <si>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</si>
  <si>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</si>
  <si>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</si>
  <si>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</si>
  <si>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</si>
  <si>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</si>
  <si>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</si>
  <si>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</si>
  <si>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</si>
  <si>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</si>
  <si>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</si>
  <si>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</si>
  <si>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</si>
  <si>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</si>
  <si>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</si>
  <si>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</si>
  <si>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</si>
  <si>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</si>
  <si>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</si>
  <si>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</si>
  <si>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</si>
  <si>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</si>
  <si>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</si>
  <si>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</si>
  <si>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</si>
  <si>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</si>
  <si>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</si>
  <si>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</si>
  <si>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</si>
  <si>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</si>
  <si>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</si>
  <si>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</si>
  <si>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</si>
  <si>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</si>
  <si>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</si>
  <si>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</si>
  <si>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</si>
  <si>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</si>
  <si>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</si>
  <si>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</si>
  <si>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</si>
  <si>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</si>
  <si>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</si>
  <si>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</si>
  <si>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</si>
  <si>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</si>
  <si>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</si>
  <si>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</si>
  <si>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</si>
  <si>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</si>
  <si>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</si>
  <si>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</si>
  <si>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</si>
  <si>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</si>
  <si>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</si>
  <si>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</si>
  <si>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</si>
  <si>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</si>
  <si>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</si>
  <si>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</si>
  <si>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</si>
  <si>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</si>
  <si>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</si>
  <si>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</si>
  <si>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</si>
  <si>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</si>
  <si>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</si>
  <si>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</si>
  <si>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</si>
  <si>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</si>
  <si>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</si>
  <si>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</si>
  <si>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</si>
  <si>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</si>
  <si>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</si>
  <si>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</si>
  <si>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</si>
  <si>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</si>
  <si>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</si>
  <si>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</si>
  <si>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</si>
  <si>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</si>
  <si>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</si>
  <si>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</si>
  <si>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</si>
  <si>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</si>
  <si>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</si>
  <si>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</si>
  <si>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</si>
  <si>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</si>
  <si>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</si>
  <si>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</si>
  <si>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</si>
  <si>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</si>
  <si>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</si>
  <si>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</si>
  <si>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</si>
  <si>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</si>
  <si>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</si>
  <si>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</si>
  <si>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</si>
  <si>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</si>
  <si>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</si>
  <si>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</si>
  <si>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</si>
  <si>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</si>
  <si>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</si>
  <si>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</si>
  <si>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</si>
  <si>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</si>
  <si>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</si>
  <si>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</si>
  <si>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</si>
  <si>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</si>
  <si>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</si>
  <si>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</si>
  <si>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</si>
  <si>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</si>
  <si>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</si>
  <si>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</si>
  <si>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</si>
  <si>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</si>
  <si>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</si>
  <si>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</si>
  <si>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</si>
  <si>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</si>
  <si>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</si>
  <si>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</si>
  <si>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</si>
  <si>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</si>
  <si>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</si>
  <si>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</si>
  <si>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</si>
  <si>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</si>
  <si>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</si>
  <si>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</si>
  <si>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</si>
  <si>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</si>
  <si>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</si>
  <si>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</si>
  <si>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</si>
  <si>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</si>
  <si>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</si>
  <si>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</si>
  <si>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</si>
  <si>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</si>
  <si>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</si>
  <si>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</si>
  <si>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</si>
  <si>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</si>
  <si>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</si>
  <si>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</si>
  <si>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</si>
  <si>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</si>
  <si>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</si>
  <si>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</si>
  <si>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</si>
  <si>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</si>
  <si>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</si>
  <si>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</si>
  <si>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</si>
  <si>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</si>
  <si>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</si>
  <si>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</si>
  <si>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</si>
  <si>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</si>
  <si>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</si>
  <si>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</si>
  <si>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</si>
  <si>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</si>
  <si>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</si>
  <si>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</si>
  <si>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</si>
  <si>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</si>
  <si>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</si>
  <si>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</si>
  <si>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</si>
  <si>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</si>
  <si>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</si>
  <si>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</si>
  <si>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</si>
  <si>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</si>
  <si>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</si>
  <si>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</si>
  <si>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</si>
  <si>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</si>
  <si>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</si>
  <si>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</si>
  <si>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</si>
  <si>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</si>
  <si>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</si>
  <si>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</si>
  <si>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</si>
  <si>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</si>
  <si>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</si>
  <si>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</si>
  <si>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</si>
  <si>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</si>
  <si>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</si>
  <si>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</si>
  <si>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</si>
  <si>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</si>
  <si>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</si>
  <si>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</si>
  <si>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</si>
  <si>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</si>
  <si>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</si>
  <si>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</si>
  <si>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</si>
  <si>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</si>
  <si>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</si>
  <si>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</si>
  <si>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</si>
  <si>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</si>
  <si>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</si>
  <si>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</si>
  <si>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</si>
  <si>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</si>
  <si>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</si>
  <si>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</si>
  <si>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</si>
  <si>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</si>
  <si>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</si>
  <si>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</si>
  <si>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</si>
  <si>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</si>
  <si>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</si>
  <si>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</si>
  <si>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</si>
  <si>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</si>
  <si>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</si>
  <si>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</si>
  <si>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</si>
  <si>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</si>
  <si>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</si>
  <si>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</si>
  <si>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</si>
  <si>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</si>
  <si>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</si>
  <si>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</si>
  <si>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</si>
  <si>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</si>
  <si>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</si>
  <si>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</si>
  <si>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</si>
  <si>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</si>
  <si>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</si>
  <si>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</si>
  <si>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</si>
  <si>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</si>
  <si>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</si>
  <si>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</si>
  <si>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</si>
  <si>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</si>
  <si>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</si>
  <si>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</si>
  <si>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</si>
  <si>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</si>
  <si>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</si>
  <si>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</si>
  <si>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</si>
  <si>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</si>
  <si>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</si>
  <si>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</si>
  <si>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</si>
  <si>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</si>
  <si>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</si>
  <si>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</si>
  <si>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</si>
  <si>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</si>
  <si>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</si>
  <si>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</si>
  <si>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</si>
  <si>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</si>
  <si>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</si>
  <si>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</si>
  <si>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</si>
  <si>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</si>
  <si>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</si>
  <si>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</si>
  <si>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</si>
  <si>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</si>
  <si>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</si>
  <si>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</si>
  <si>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</si>
  <si>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</si>
  <si>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</si>
  <si>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</si>
  <si>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</si>
  <si>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</si>
  <si>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</si>
  <si>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</si>
  <si>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</si>
  <si>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</si>
  <si>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</si>
  <si>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</si>
  <si>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</si>
  <si>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</si>
  <si>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</si>
  <si>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</si>
  <si>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</si>
  <si>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</si>
  <si>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</si>
  <si>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</si>
  <si>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</si>
  <si>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</si>
  <si>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</si>
  <si>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</si>
  <si>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</si>
  <si>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</si>
  <si>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</si>
  <si>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</si>
  <si>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</si>
  <si>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</si>
  <si>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</si>
  <si>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</si>
  <si>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</si>
  <si>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</si>
  <si>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</si>
  <si>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</si>
  <si>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</si>
  <si>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</si>
  <si>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</si>
  <si>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</si>
  <si>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</si>
  <si>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</si>
  <si>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</si>
  <si>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</si>
  <si>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</si>
  <si>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</si>
  <si>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</si>
  <si>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</si>
  <si>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</si>
  <si>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</si>
  <si>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</si>
  <si>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</si>
  <si>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</si>
  <si>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</si>
  <si>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</si>
  <si>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</si>
  <si>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</si>
  <si>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</si>
  <si>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</si>
  <si>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</si>
  <si>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</si>
  <si>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</si>
  <si>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</si>
  <si>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</si>
  <si>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</si>
  <si>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</si>
  <si>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</si>
  <si>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</si>
  <si>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</si>
  <si>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</si>
  <si>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</si>
  <si>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</si>
  <si>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</si>
  <si>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</si>
  <si>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</si>
  <si>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</si>
  <si>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</si>
  <si>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</si>
  <si>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</si>
  <si>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</si>
  <si>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</si>
  <si>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</si>
  <si>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</si>
  <si>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</si>
  <si>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</si>
  <si>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</si>
  <si>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</si>
  <si>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</si>
  <si>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</si>
  <si>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</si>
  <si>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</si>
  <si>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</si>
  <si>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</si>
  <si>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</si>
  <si>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</si>
  <si>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</si>
  <si>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</si>
  <si>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</si>
  <si>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</si>
  <si>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</si>
  <si>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</si>
  <si>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</si>
  <si>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</si>
  <si>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</si>
  <si>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</si>
  <si>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</si>
  <si>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</si>
  <si>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</si>
  <si>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</si>
  <si>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</si>
  <si>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</si>
  <si>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</si>
  <si>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</si>
  <si>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</si>
  <si>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</si>
  <si>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</si>
  <si>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</si>
  <si>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</si>
  <si>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</si>
  <si>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</si>
  <si>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</si>
  <si>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</si>
  <si>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</si>
  <si>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</si>
  <si>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</si>
  <si>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</si>
  <si>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</si>
  <si>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</si>
  <si>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</si>
  <si>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</si>
  <si>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</si>
  <si>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</si>
  <si>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</si>
  <si>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</si>
  <si>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</si>
  <si>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</si>
  <si>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</si>
  <si>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</si>
  <si>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</si>
  <si>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</si>
  <si>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</si>
  <si>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</si>
  <si>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</si>
  <si>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</si>
  <si>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</si>
  <si>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</si>
  <si>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</si>
  <si>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</si>
  <si>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</si>
  <si>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</si>
  <si>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</si>
  <si>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</si>
  <si>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</si>
  <si>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</si>
  <si>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</si>
  <si>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</si>
  <si>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</si>
  <si>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</si>
  <si>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</si>
  <si>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</si>
  <si>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</si>
  <si>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</si>
  <si>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</si>
  <si>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</si>
  <si>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</si>
  <si>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</si>
  <si>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</si>
  <si>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</si>
  <si>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</si>
  <si>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</si>
  <si>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</si>
  <si>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</si>
  <si>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</si>
  <si>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</si>
  <si>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</si>
  <si>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</si>
  <si>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</si>
  <si>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</si>
  <si>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</si>
  <si>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</si>
  <si>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</si>
  <si>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</si>
  <si>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</si>
  <si>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</si>
  <si>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</si>
  <si>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</si>
  <si>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</si>
  <si>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</si>
  <si>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</si>
  <si>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</si>
  <si>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</si>
  <si>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</si>
  <si>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</si>
  <si>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</si>
  <si>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</si>
  <si>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</si>
  <si>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</si>
  <si>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</si>
  <si>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</si>
  <si>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</si>
  <si>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</si>
  <si>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</si>
  <si>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</si>
  <si>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</si>
  <si>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</si>
  <si>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</si>
  <si>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</si>
  <si>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</si>
  <si>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</si>
  <si>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</si>
  <si>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</si>
  <si>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</si>
  <si>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</si>
  <si>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</si>
  <si>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</si>
  <si>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</si>
  <si>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</si>
  <si>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</si>
  <si>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</si>
  <si>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</si>
  <si>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</si>
  <si>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</si>
  <si>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</si>
  <si>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</si>
  <si>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</si>
  <si>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</si>
  <si>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</si>
  <si>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</si>
  <si>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</si>
  <si>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</si>
  <si>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</si>
  <si>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</si>
  <si>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</si>
  <si>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</si>
  <si>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</si>
  <si>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</si>
  <si>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</si>
  <si>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</si>
  <si>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</si>
  <si>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</si>
  <si>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</si>
  <si>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</si>
  <si>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</si>
  <si>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</si>
  <si>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</si>
  <si>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</si>
  <si>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</si>
  <si>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</si>
  <si>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</si>
  <si>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</si>
  <si>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</si>
  <si>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</si>
  <si>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</si>
  <si>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</si>
  <si>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</si>
  <si>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</si>
  <si>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</si>
  <si>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</si>
  <si>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</si>
  <si>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</si>
  <si>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</si>
  <si>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</si>
  <si>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</si>
  <si>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</si>
  <si>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</si>
  <si>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</si>
  <si>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</si>
  <si>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</si>
  <si>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</si>
  <si>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</si>
  <si>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</si>
  <si>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</si>
  <si>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</si>
  <si>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</si>
  <si>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</si>
  <si>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</si>
  <si>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</si>
  <si>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</si>
  <si>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</si>
  <si>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</si>
  <si>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</si>
  <si>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</si>
  <si>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</si>
  <si>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</si>
  <si>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</si>
  <si>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</si>
  <si>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</si>
  <si>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</si>
  <si>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</si>
  <si>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</si>
  <si>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</si>
  <si>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</si>
  <si>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</si>
  <si>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</si>
  <si>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</si>
  <si>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</si>
  <si>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</si>
  <si>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</si>
  <si>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</si>
  <si>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</si>
  <si>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</si>
  <si>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</si>
  <si>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</si>
  <si>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</si>
  <si>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</si>
  <si>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</si>
  <si>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</si>
  <si>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</si>
  <si>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</si>
  <si>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</si>
  <si>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</si>
  <si>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</si>
  <si>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</si>
  <si>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</si>
  <si>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</si>
  <si>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</si>
  <si>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</si>
  <si>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</si>
  <si>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</si>
  <si>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</si>
  <si>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</si>
  <si>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</si>
  <si>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</si>
  <si>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</si>
  <si>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</si>
  <si>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</si>
  <si>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</si>
  <si>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</si>
  <si>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</si>
  <si>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</si>
  <si>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</si>
  <si>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</si>
  <si>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</si>
  <si>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</si>
  <si>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</si>
  <si>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</si>
  <si>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</si>
  <si>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</si>
  <si>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</si>
  <si>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</si>
  <si>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</si>
  <si>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</si>
  <si>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</si>
  <si>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</si>
  <si>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</si>
  <si>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</si>
  <si>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</si>
  <si>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</si>
  <si>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</si>
  <si>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</si>
  <si>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</si>
  <si>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</si>
  <si>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</si>
  <si>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</si>
  <si>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</si>
  <si>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</si>
  <si>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</si>
  <si>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</si>
  <si>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</si>
  <si>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</si>
  <si>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</si>
  <si>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</si>
  <si>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</si>
  <si>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</si>
  <si>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</si>
  <si>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</si>
  <si>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</si>
  <si>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</si>
  <si>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</si>
  <si>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</si>
  <si>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</si>
  <si>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</si>
  <si>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</si>
  <si>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</si>
  <si>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</si>
  <si>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</si>
  <si>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</si>
  <si>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</si>
  <si>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</si>
  <si>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</si>
  <si>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</si>
  <si>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</si>
  <si>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</si>
  <si>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</si>
  <si>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</si>
  <si>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</si>
  <si>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</si>
  <si>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</si>
  <si>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</si>
  <si>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</si>
  <si>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</si>
  <si>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</si>
  <si>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</si>
  <si>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</si>
  <si>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</si>
  <si>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</si>
  <si>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</si>
  <si>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</si>
  <si>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</si>
  <si>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</si>
  <si>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</si>
  <si>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</si>
  <si>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</si>
  <si>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</si>
  <si>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</si>
  <si>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</si>
  <si>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</si>
  <si>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</si>
  <si>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</si>
  <si>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</si>
  <si>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</si>
  <si>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</si>
  <si>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</si>
  <si>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</si>
  <si>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</si>
  <si>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</si>
  <si>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</si>
  <si>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</si>
  <si>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</si>
  <si>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</si>
  <si>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</si>
  <si>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</si>
  <si>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</si>
  <si>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</si>
  <si>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</si>
  <si>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</si>
  <si>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</si>
  <si>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</si>
  <si>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</si>
  <si>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</si>
  <si>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</si>
  <si>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</si>
  <si>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</si>
  <si>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</si>
  <si>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</si>
  <si>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</si>
  <si>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</si>
  <si>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</si>
  <si>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</si>
  <si>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</si>
  <si>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</si>
  <si>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</si>
  <si>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</si>
  <si>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</si>
  <si>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</si>
  <si>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</si>
  <si>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</si>
  <si>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</si>
  <si>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</si>
  <si>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</si>
  <si>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</si>
  <si>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</si>
  <si>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</si>
  <si>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</si>
  <si>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</si>
  <si>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</si>
  <si>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</si>
  <si>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</si>
  <si>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</si>
  <si>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</si>
  <si>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</si>
  <si>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</si>
  <si>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</si>
  <si>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</si>
  <si>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</si>
  <si>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</si>
  <si>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</si>
  <si>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</si>
  <si>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</si>
  <si>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</si>
  <si>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</si>
  <si>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</si>
  <si>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</si>
  <si>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</si>
  <si>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</si>
  <si>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</si>
  <si>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</si>
  <si>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</si>
  <si>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</si>
  <si>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</si>
  <si>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</si>
  <si>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</si>
  <si>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</si>
  <si>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</si>
  <si>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</si>
  <si>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</si>
  <si>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</si>
  <si>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</si>
  <si>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</si>
  <si>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</si>
  <si>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</si>
  <si>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</si>
  <si>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</si>
  <si>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</si>
  <si>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</si>
  <si>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</si>
  <si>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</si>
  <si>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</si>
  <si>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</si>
  <si>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</si>
  <si>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</si>
  <si>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</si>
  <si>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</si>
  <si>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</si>
  <si>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</si>
  <si>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</si>
  <si>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</si>
  <si>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</si>
  <si>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</si>
  <si>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</si>
  <si>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</si>
  <si>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</si>
  <si>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</si>
  <si>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</si>
  <si>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</si>
  <si>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</si>
  <si>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</si>
  <si>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</si>
  <si>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</si>
  <si>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</si>
  <si>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</si>
  <si>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</si>
  <si>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</si>
  <si>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</si>
  <si>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</si>
  <si>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</si>
  <si>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</si>
  <si>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</si>
  <si>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</si>
  <si>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</si>
  <si>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</si>
  <si>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</si>
  <si>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</si>
  <si>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</si>
  <si>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</si>
  <si>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</si>
  <si>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</si>
  <si>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</si>
  <si>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</si>
  <si>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</si>
  <si>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</si>
  <si>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</si>
  <si>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</si>
  <si>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</si>
  <si>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</si>
  <si>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</si>
  <si>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</si>
  <si>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</si>
  <si>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</si>
  <si>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</si>
  <si>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</si>
  <si>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</si>
  <si>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</si>
  <si>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</si>
  <si>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</si>
  <si>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</si>
  <si>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</si>
  <si>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</si>
  <si>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</si>
  <si>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</si>
  <si>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</si>
  <si>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</si>
  <si>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</si>
  <si>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</si>
  <si>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</si>
  <si>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</si>
  <si>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</si>
  <si>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</si>
  <si>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</si>
  <si>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</si>
  <si>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</si>
  <si>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</si>
  <si>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</si>
  <si>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</si>
  <si>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</si>
  <si>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</si>
  <si>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</si>
  <si>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</si>
  <si>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</si>
  <si>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</si>
  <si>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</si>
  <si>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</si>
  <si>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</si>
  <si>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</si>
  <si>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</si>
  <si>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</si>
  <si>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</si>
  <si>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</si>
  <si>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</si>
  <si>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</si>
  <si>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</si>
  <si>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</si>
  <si>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</si>
  <si>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</si>
  <si>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</si>
  <si>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</si>
  <si>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</si>
  <si>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</si>
  <si>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</si>
  <si>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</si>
  <si>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</si>
  <si>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</si>
  <si>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</si>
  <si>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</si>
  <si>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</si>
  <si>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</si>
  <si>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</si>
  <si>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</si>
  <si>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</si>
  <si>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</si>
  <si>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</si>
  <si>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</si>
  <si>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</si>
  <si>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</si>
  <si>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</si>
  <si>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</si>
  <si>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</si>
  <si>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</si>
  <si>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</si>
  <si>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</si>
  <si>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</si>
  <si>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</si>
  <si>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</si>
  <si>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</si>
  <si>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</si>
  <si>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</si>
  <si>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</si>
  <si>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</si>
  <si>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</si>
  <si>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</si>
  <si>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</si>
  <si>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</si>
  <si>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</si>
  <si>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</si>
  <si>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</si>
  <si>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</si>
  <si>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</si>
  <si>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</si>
  <si>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</si>
  <si>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</si>
  <si>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</si>
  <si>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</si>
  <si>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</si>
  <si>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</si>
  <si>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</si>
  <si>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</si>
  <si>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</si>
  <si>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</si>
  <si>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</si>
  <si>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</si>
  <si>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</si>
  <si>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</si>
  <si>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</si>
  <si>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</si>
  <si>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</si>
  <si>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</si>
  <si>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</si>
  <si>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</si>
  <si>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</si>
  <si>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</si>
  <si>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</si>
  <si>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</si>
  <si>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</si>
  <si>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</si>
  <si>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</si>
  <si>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</si>
  <si>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</si>
  <si>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</si>
  <si>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</si>
  <si>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</si>
  <si>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</si>
  <si>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</si>
  <si>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</si>
  <si>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</si>
  <si>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</si>
  <si>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</si>
  <si>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</si>
  <si>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</si>
  <si>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</si>
  <si>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</si>
  <si>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</si>
  <si>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</si>
  <si>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</si>
  <si>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</si>
  <si>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</si>
  <si>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</si>
  <si>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</si>
  <si>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</si>
  <si>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</si>
  <si>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</si>
  <si>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</si>
  <si>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</si>
  <si>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</si>
  <si>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</si>
  <si>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</si>
  <si>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</si>
  <si>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</si>
  <si>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</si>
  <si>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</si>
  <si>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</si>
  <si>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</si>
  <si>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</si>
  <si>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</si>
  <si>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</si>
  <si>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</si>
  <si>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</si>
  <si>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</si>
  <si>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</si>
  <si>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</si>
  <si>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</si>
  <si>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</si>
  <si>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</si>
  <si>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</si>
  <si>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</si>
  <si>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</si>
  <si>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</si>
  <si>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</si>
  <si>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</si>
  <si>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</si>
  <si>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</si>
  <si>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</si>
  <si>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</si>
  <si>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</si>
  <si>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</si>
  <si>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</si>
  <si>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</si>
  <si>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</si>
  <si>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</si>
  <si>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</si>
  <si>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</si>
  <si>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</si>
  <si>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</si>
  <si>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</si>
  <si>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</si>
  <si>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</si>
  <si>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</si>
  <si>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</si>
  <si>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</si>
  <si>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</si>
  <si>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</si>
  <si>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</si>
  <si>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</si>
  <si>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</si>
  <si>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</si>
  <si>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</si>
  <si>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</si>
  <si>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</si>
  <si>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</si>
  <si>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</si>
  <si>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</si>
  <si>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</si>
  <si>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</si>
  <si>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</si>
  <si>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</si>
  <si>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</si>
  <si>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</si>
  <si>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</si>
  <si>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</si>
  <si>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</si>
  <si>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</si>
  <si>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</si>
  <si>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</si>
  <si>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</si>
  <si>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</si>
  <si>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</si>
  <si>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</si>
  <si>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</si>
  <si>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</si>
  <si>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</si>
  <si>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</si>
  <si>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</si>
  <si>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</si>
  <si>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</si>
  <si>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</si>
  <si>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</si>
  <si>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</si>
  <si>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</si>
  <si>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</si>
  <si>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</si>
  <si>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</si>
  <si>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</si>
  <si>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</si>
  <si>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</si>
  <si>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</si>
  <si>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</si>
  <si>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</si>
  <si>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</si>
  <si>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</si>
  <si>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</si>
  <si>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</si>
  <si>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</si>
  <si>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</si>
  <si>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</si>
  <si>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</si>
  <si>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</si>
  <si>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</si>
  <si>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</si>
  <si>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</si>
  <si>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</si>
  <si>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</si>
  <si>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</si>
  <si>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</si>
  <si>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</si>
  <si>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</si>
  <si>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</si>
  <si>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</si>
  <si>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</si>
  <si>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</si>
  <si>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</si>
  <si>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</si>
  <si>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</si>
  <si>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</si>
  <si>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</si>
  <si>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</si>
  <si>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</si>
  <si>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</si>
  <si>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</si>
  <si>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</si>
  <si>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</si>
  <si>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</si>
  <si>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</si>
  <si>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</si>
  <si>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</si>
  <si>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</si>
  <si>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</si>
  <si>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</si>
  <si>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</si>
  <si>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</si>
  <si>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</si>
  <si>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</si>
  <si>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</si>
  <si>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</si>
  <si>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</si>
  <si>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</si>
  <si>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</si>
  <si>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</si>
  <si>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</si>
  <si>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</si>
  <si>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</si>
  <si>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</si>
  <si>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</si>
  <si>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</si>
  <si>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</si>
  <si>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</si>
  <si>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</si>
  <si>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</si>
  <si>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</si>
  <si>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</si>
  <si>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</si>
  <si>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</si>
  <si>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</si>
  <si>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</si>
  <si>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</si>
  <si>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</si>
  <si>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</si>
  <si>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</si>
  <si>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</si>
  <si>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</si>
  <si>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</si>
  <si>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</si>
  <si>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</si>
  <si>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</si>
  <si>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</si>
  <si>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</si>
  <si>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</si>
  <si>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</si>
  <si>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</si>
  <si>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</si>
  <si>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</si>
  <si>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</si>
  <si>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</si>
  <si>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</si>
  <si>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</si>
  <si>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</si>
  <si>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</si>
  <si>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</si>
  <si>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</si>
  <si>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</si>
  <si>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</si>
  <si>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</si>
  <si>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</si>
  <si>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</si>
  <si>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</si>
  <si>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</si>
  <si>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</si>
  <si>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</si>
  <si>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</si>
  <si>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</si>
  <si>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</si>
  <si>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</si>
  <si>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</si>
  <si>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</si>
  <si>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</si>
  <si>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</si>
  <si>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</si>
  <si>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</si>
  <si>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</si>
  <si>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</si>
  <si>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</si>
  <si>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</si>
  <si>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</si>
  <si>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</si>
  <si>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</si>
  <si>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</si>
  <si>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</si>
  <si>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</si>
  <si>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</si>
  <si>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</si>
  <si>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</si>
  <si>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</si>
  <si>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</si>
  <si>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</si>
  <si>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</si>
  <si>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</si>
  <si>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</si>
  <si>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</si>
  <si>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</si>
  <si>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</si>
  <si>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</si>
  <si>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</si>
  <si>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</si>
  <si>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</si>
  <si>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</si>
  <si>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</si>
  <si>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</si>
  <si>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</si>
  <si>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</si>
  <si>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</si>
  <si>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</si>
  <si>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</si>
  <si>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</si>
  <si>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</si>
  <si>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</si>
  <si>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</si>
  <si>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</si>
  <si>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</si>
  <si>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</si>
  <si>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</si>
  <si>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</si>
  <si>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</si>
  <si>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</si>
  <si>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</si>
  <si>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</si>
  <si>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</si>
  <si>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</si>
  <si>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</si>
  <si>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</si>
  <si>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</si>
  <si>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</si>
  <si>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</si>
  <si>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</si>
  <si>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</si>
  <si>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</si>
  <si>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</si>
  <si>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</si>
  <si>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</si>
  <si>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</si>
  <si>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</si>
  <si>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</si>
  <si>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</si>
  <si>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</si>
  <si>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</si>
  <si>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</si>
  <si>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</si>
  <si>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</si>
  <si>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</si>
  <si>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</si>
  <si>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</si>
  <si>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</si>
  <si>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</si>
  <si>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</si>
  <si>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</si>
  <si>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</si>
  <si>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</si>
  <si>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</si>
  <si>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</si>
  <si>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</si>
  <si>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</si>
  <si>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</si>
  <si>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</si>
  <si>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</si>
  <si>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</si>
  <si>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</si>
  <si>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</si>
  <si>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</si>
  <si>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</si>
  <si>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</si>
  <si>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</si>
  <si>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</si>
  <si>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</si>
  <si>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</si>
  <si>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</si>
  <si>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</si>
  <si>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</si>
  <si>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</si>
  <si>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</si>
  <si>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</si>
  <si>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</si>
  <si>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</si>
  <si>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</si>
  <si>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</si>
  <si>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</si>
  <si>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</si>
  <si>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</si>
  <si>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</si>
  <si>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</si>
  <si>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</si>
  <si>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</si>
  <si>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</si>
  <si>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</si>
  <si>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</si>
  <si>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</si>
  <si>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</si>
  <si>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</si>
  <si>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</si>
  <si>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</si>
  <si>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</si>
  <si>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</si>
  <si>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</si>
  <si>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</si>
  <si>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</si>
  <si>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</si>
  <si>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</si>
  <si>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</si>
  <si>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</si>
  <si>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</si>
  <si>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</si>
  <si>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</si>
  <si>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</si>
  <si>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</si>
  <si>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</si>
  <si>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</si>
  <si>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</si>
  <si>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</si>
  <si>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</si>
  <si>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</si>
  <si>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</si>
  <si>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</si>
  <si>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</si>
  <si>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</si>
  <si>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</si>
  <si>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</si>
  <si>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</si>
  <si>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</si>
  <si>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</si>
  <si>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</si>
  <si>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</si>
  <si>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</si>
  <si>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</si>
  <si>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</si>
  <si>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</si>
  <si>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</si>
  <si>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</si>
  <si>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</si>
  <si>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</si>
  <si>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</si>
  <si>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</si>
  <si>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</si>
  <si>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</si>
  <si>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</si>
  <si>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</si>
  <si>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</si>
  <si>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</si>
  <si>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</si>
  <si>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</si>
  <si>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</si>
  <si>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</si>
  <si>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</si>
  <si>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</si>
  <si>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</si>
  <si>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</si>
  <si>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</si>
  <si>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</si>
  <si>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</si>
  <si>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</si>
  <si>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</si>
  <si>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</si>
  <si>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</si>
  <si>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</si>
  <si>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</si>
  <si>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</si>
  <si>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</si>
  <si>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</si>
  <si>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</si>
  <si>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</si>
  <si>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</si>
  <si>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</si>
  <si>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</si>
  <si>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</si>
  <si>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</si>
  <si>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</si>
  <si>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</si>
  <si>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</si>
  <si>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</si>
  <si>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</si>
  <si>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</si>
  <si>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</si>
  <si>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</si>
  <si>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</si>
  <si>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</si>
  <si>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</si>
  <si>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</si>
  <si>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</si>
  <si>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</si>
  <si>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</si>
  <si>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</si>
  <si>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</si>
  <si>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</si>
  <si>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</si>
  <si>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</si>
  <si>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</si>
  <si>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</si>
  <si>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</si>
  <si>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</si>
  <si>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</si>
  <si>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</si>
  <si>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</si>
  <si>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</si>
  <si>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</si>
  <si>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</si>
  <si>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</si>
  <si>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</si>
  <si>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</si>
  <si>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</si>
  <si>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</si>
  <si>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</si>
  <si>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</si>
  <si>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</si>
  <si>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</si>
  <si>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</si>
  <si>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</si>
  <si>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</si>
  <si>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</si>
  <si>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</si>
  <si>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</si>
  <si>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</si>
  <si>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</si>
  <si>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</si>
  <si>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</si>
  <si>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</si>
  <si>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</si>
  <si>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</si>
  <si>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</si>
  <si>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</si>
  <si>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</si>
  <si>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</si>
  <si>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</si>
  <si>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</si>
  <si>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</si>
  <si>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</si>
  <si>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</si>
  <si>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</si>
  <si>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</si>
  <si>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</si>
  <si>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</si>
  <si>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</si>
  <si>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</si>
  <si>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</si>
  <si>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</si>
  <si>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</si>
  <si>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</si>
  <si>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</si>
  <si>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</si>
  <si>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</si>
  <si>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</si>
  <si>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</si>
  <si>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</si>
  <si>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</si>
  <si>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</si>
  <si>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</si>
  <si>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</si>
  <si>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</si>
  <si>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</si>
  <si>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</si>
  <si>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</si>
  <si>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</si>
  <si>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</si>
  <si>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</si>
  <si>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</si>
  <si>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</si>
  <si>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</si>
  <si>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</si>
  <si>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</si>
  <si>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</si>
  <si>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</si>
  <si>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</si>
  <si>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</si>
  <si>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</si>
  <si>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</si>
  <si>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</si>
  <si>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</si>
  <si>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</si>
  <si>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</si>
  <si>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</si>
  <si>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</si>
  <si>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</si>
  <si>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</si>
  <si>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</si>
  <si>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</si>
  <si>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</si>
  <si>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</si>
  <si>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</si>
  <si>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</si>
  <si>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</si>
  <si>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</si>
  <si>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Hawaii</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</si>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</sst>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7012749</v>
      </c>
      <c r="D7" s="31" t="str">
        <f>IF($B7="N/A","N/A",IF(C7&gt;15,"No",IF(C7&lt;-15,"No","Yes")))</f>
        <v>N/A</v>
      </c>
      <c r="E7" s="30">
        <v>9321875</v>
      </c>
      <c r="F7" s="31" t="str">
        <f>IF($B7="N/A","N/A",IF(E7&gt;15,"No",IF(E7&lt;-15,"No","Yes")))</f>
        <v>N/A</v>
      </c>
      <c r="G7" s="30">
        <v>12325581</v>
      </c>
      <c r="H7" s="31" t="str">
        <f>IF($B7="N/A","N/A",IF(G7&gt;15,"No",IF(G7&lt;-15,"No","Yes")))</f>
        <v>N/A</v>
      </c>
      <c r="I7" s="32">
        <v>32.93</v>
      </c>
      <c r="J7" s="32">
        <v>32.22</v>
      </c>
      <c r="K7" s="31" t="str">
        <f t="shared" ref="K7:K54" si="0">IF(J7="Div by 0", "N/A", IF(J7="N/A","N/A", IF(J7&gt;30, "No", IF(J7&lt;-30, "No", "Yes"))))</f>
        <v>No</v>
      </c>
    </row>
    <row r="8" spans="1:11" x14ac:dyDescent="0.2">
      <c r="A8" s="81" t="s">
        <v>366</v>
      </c>
      <c r="B8" s="29" t="s">
        <v>217</v>
      </c>
      <c r="C8" s="91" t="s">
        <v>217</v>
      </c>
      <c r="D8" s="31" t="str">
        <f>IF($B8="N/A","N/A",IF(C8&gt;15,"No",IF(C8&lt;-15,"No","Yes")))</f>
        <v>N/A</v>
      </c>
      <c r="E8" s="30" t="s">
        <v>217</v>
      </c>
      <c r="F8" s="31" t="str">
        <f>IF($B8="N/A","N/A",IF(E8&gt;15,"No",IF(E8&lt;-15,"No","Yes")))</f>
        <v>N/A</v>
      </c>
      <c r="G8" s="33">
        <v>10.817567138999999</v>
      </c>
      <c r="H8" s="31" t="str">
        <f>IF($B8="N/A","N/A",IF(G8&gt;15,"No",IF(G8&lt;-15,"No","Yes")))</f>
        <v>N/A</v>
      </c>
      <c r="I8" s="32" t="s">
        <v>217</v>
      </c>
      <c r="J8" s="32" t="s">
        <v>217</v>
      </c>
      <c r="K8" s="31" t="str">
        <f t="shared" si="0"/>
        <v>N/A</v>
      </c>
    </row>
    <row r="9" spans="1:11" x14ac:dyDescent="0.2">
      <c r="A9" s="81" t="s">
        <v>119</v>
      </c>
      <c r="B9" s="34" t="s">
        <v>217</v>
      </c>
      <c r="C9" s="90">
        <v>35.635540356999996</v>
      </c>
      <c r="D9" s="9" t="str">
        <f>IF($B9="N/A","N/A",IF(C9&gt;15,"No",IF(C9&lt;-15,"No","Yes")))</f>
        <v>N/A</v>
      </c>
      <c r="E9" s="9">
        <v>55.499006369</v>
      </c>
      <c r="F9" s="9" t="str">
        <f>IF($B9="N/A","N/A",IF(E9&gt;15,"No",IF(E9&lt;-15,"No","Yes")))</f>
        <v>N/A</v>
      </c>
      <c r="G9" s="9">
        <v>65.462893797999996</v>
      </c>
      <c r="H9" s="9" t="str">
        <f>IF($B9="N/A","N/A",IF(G9&gt;15,"No",IF(G9&lt;-15,"No","Yes")))</f>
        <v>N/A</v>
      </c>
      <c r="I9" s="10">
        <v>55.74</v>
      </c>
      <c r="J9" s="10">
        <v>17.95</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26.901804127999998</v>
      </c>
      <c r="D11" s="9" t="str">
        <f>IF($B11="N/A","N/A",IF(C11&gt;15,"No",IF(C11&lt;-15,"No","Yes")))</f>
        <v>N/A</v>
      </c>
      <c r="E11" s="9">
        <v>27.912163593999999</v>
      </c>
      <c r="F11" s="9" t="str">
        <f>IF($B11="N/A","N/A",IF(E11&gt;15,"No",IF(E11&lt;-15,"No","Yes")))</f>
        <v>N/A</v>
      </c>
      <c r="G11" s="9">
        <v>23.719539062999999</v>
      </c>
      <c r="H11" s="9" t="str">
        <f>IF($B11="N/A","N/A",IF(G11&gt;15,"No",IF(G11&lt;-15,"No","Yes")))</f>
        <v>N/A</v>
      </c>
      <c r="I11" s="10">
        <v>3.7559999999999998</v>
      </c>
      <c r="J11" s="10">
        <v>-15</v>
      </c>
      <c r="K11" s="9" t="str">
        <f t="shared" si="0"/>
        <v>Yes</v>
      </c>
    </row>
    <row r="12" spans="1:11" x14ac:dyDescent="0.2">
      <c r="A12" s="81" t="s">
        <v>854</v>
      </c>
      <c r="B12" s="92" t="s">
        <v>218</v>
      </c>
      <c r="C12" s="90" t="s">
        <v>217</v>
      </c>
      <c r="D12" s="9" t="str">
        <f>IF(OR($B12="N/A",$C12="N/A"),"N/A",IF(C12&gt;100,"No",IF(C12&lt;95,"No","Yes")))</f>
        <v>N/A</v>
      </c>
      <c r="E12" s="90">
        <v>52.724162038000003</v>
      </c>
      <c r="F12" s="9" t="str">
        <f>IF(OR($B12="N/A",$E12="N/A"),"N/A",IF(E12&gt;100,"No",IF(E12&lt;95,"No","Yes")))</f>
        <v>No</v>
      </c>
      <c r="G12" s="90">
        <v>61.859740629999997</v>
      </c>
      <c r="H12" s="9" t="str">
        <f>IF($B12="N/A","N/A",IF(G12&gt;100,"No",IF(G12&lt;95,"No","Yes")))</f>
        <v>No</v>
      </c>
      <c r="I12" s="93" t="s">
        <v>217</v>
      </c>
      <c r="J12" s="93">
        <v>17.329999999999998</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17.510310362999999</v>
      </c>
      <c r="F15" s="9" t="str">
        <f>IF(OR($B15="N/A",$E15="N/A"),"N/A",IF(E15&gt;100,"No",IF(E15&lt;95,"No","Yes")))</f>
        <v>No</v>
      </c>
      <c r="G15" s="90">
        <v>19.236695132000001</v>
      </c>
      <c r="H15" s="9" t="str">
        <f>IF($B15="N/A","N/A",IF(G15&gt;100,"No",IF(G15&lt;95,"No","Yes")))</f>
        <v>No</v>
      </c>
      <c r="I15" s="93" t="s">
        <v>217</v>
      </c>
      <c r="J15" s="93">
        <v>9.859</v>
      </c>
      <c r="K15" s="9" t="str">
        <f t="shared" si="0"/>
        <v>Yes</v>
      </c>
    </row>
    <row r="16" spans="1:11" x14ac:dyDescent="0.2">
      <c r="A16" s="81" t="s">
        <v>335</v>
      </c>
      <c r="B16" s="34" t="s">
        <v>217</v>
      </c>
      <c r="C16" s="79">
        <v>2627162</v>
      </c>
      <c r="D16" s="9" t="str">
        <f>IF($B16="N/A","N/A",IF(C16&gt;15,"No",IF(C16&lt;-15,"No","Yes")))</f>
        <v>N/A</v>
      </c>
      <c r="E16" s="35">
        <v>1546390</v>
      </c>
      <c r="F16" s="9" t="str">
        <f>IF($B16="N/A","N/A",IF(E16&gt;15,"No",IF(E16&lt;-15,"No","Yes")))</f>
        <v>N/A</v>
      </c>
      <c r="G16" s="35">
        <v>1333328</v>
      </c>
      <c r="H16" s="9" t="str">
        <f>IF($B16="N/A","N/A",IF(G16&gt;15,"No",IF(G16&lt;-15,"No","Yes")))</f>
        <v>N/A</v>
      </c>
      <c r="I16" s="10">
        <v>-41.1</v>
      </c>
      <c r="J16" s="10">
        <v>-13.8</v>
      </c>
      <c r="K16" s="9" t="str">
        <f t="shared" si="0"/>
        <v>Yes</v>
      </c>
    </row>
    <row r="17" spans="1:11" x14ac:dyDescent="0.2">
      <c r="A17" s="81" t="s">
        <v>442</v>
      </c>
      <c r="B17" s="34" t="s">
        <v>219</v>
      </c>
      <c r="C17" s="90">
        <v>24.302916988</v>
      </c>
      <c r="D17" s="9" t="str">
        <f>IF($B17="N/A","N/A",IF(C17&gt;20,"No",IF(C17&lt;5,"No","Yes")))</f>
        <v>No</v>
      </c>
      <c r="E17" s="9">
        <v>27.244744211</v>
      </c>
      <c r="F17" s="9" t="str">
        <f>IF($B17="N/A","N/A",IF(E17&gt;20,"No",IF(E17&lt;5,"No","Yes")))</f>
        <v>No</v>
      </c>
      <c r="G17" s="9">
        <v>0.41332665330000001</v>
      </c>
      <c r="H17" s="9" t="str">
        <f>IF($B17="N/A","N/A",IF(G17&gt;20,"No",IF(G17&lt;5,"No","Yes")))</f>
        <v>No</v>
      </c>
      <c r="I17" s="10">
        <v>12.1</v>
      </c>
      <c r="J17" s="10">
        <v>-98.5</v>
      </c>
      <c r="K17" s="9" t="str">
        <f t="shared" si="0"/>
        <v>No</v>
      </c>
    </row>
    <row r="18" spans="1:11" x14ac:dyDescent="0.2">
      <c r="A18" s="81" t="s">
        <v>443</v>
      </c>
      <c r="B18" s="29" t="s">
        <v>217</v>
      </c>
      <c r="C18" s="90" t="s">
        <v>217</v>
      </c>
      <c r="D18" s="9" t="str">
        <f>IF($B18="N/A","N/A",IF(C18&gt;15,"No",IF(C18&lt;-15,"No","Yes")))</f>
        <v>N/A</v>
      </c>
      <c r="E18" s="9" t="s">
        <v>217</v>
      </c>
      <c r="F18" s="9" t="str">
        <f>IF($B18="N/A","N/A",IF(E18&gt;15,"No",IF(E18&lt;-15,"No","Yes")))</f>
        <v>N/A</v>
      </c>
      <c r="G18" s="9">
        <v>99.586673347000001</v>
      </c>
      <c r="H18" s="9" t="str">
        <f>IF($B18="N/A","N/A",IF(G18&gt;15,"No",IF(G18&lt;-15,"No","Yes")))</f>
        <v>N/A</v>
      </c>
      <c r="I18" s="10" t="s">
        <v>217</v>
      </c>
      <c r="J18" s="10" t="s">
        <v>217</v>
      </c>
      <c r="K18" s="9" t="str">
        <f t="shared" si="0"/>
        <v>N/A</v>
      </c>
    </row>
    <row r="19" spans="1:11" x14ac:dyDescent="0.2">
      <c r="A19" s="81" t="s">
        <v>444</v>
      </c>
      <c r="B19" s="34" t="s">
        <v>220</v>
      </c>
      <c r="C19" s="90">
        <v>1.3932905546000001</v>
      </c>
      <c r="D19" s="9" t="str">
        <f>IF($B19="N/A","N/A",IF(C19&gt;1,"Yes","No"))</f>
        <v>Yes</v>
      </c>
      <c r="E19" s="9">
        <v>0.88599900409999999</v>
      </c>
      <c r="F19" s="9" t="str">
        <f>IF($B19="N/A","N/A",IF(E19&gt;1,"Yes","No"))</f>
        <v>No</v>
      </c>
      <c r="G19" s="9">
        <v>0.31155124620000002</v>
      </c>
      <c r="H19" s="9" t="str">
        <f>IF($B19="N/A","N/A",IF(G19&gt;1,"Yes","No"))</f>
        <v>No</v>
      </c>
      <c r="I19" s="10">
        <v>-36.4</v>
      </c>
      <c r="J19" s="10">
        <v>-64.8</v>
      </c>
      <c r="K19" s="9" t="str">
        <f t="shared" si="0"/>
        <v>No</v>
      </c>
    </row>
    <row r="20" spans="1:11" x14ac:dyDescent="0.2">
      <c r="A20" s="81" t="s">
        <v>856</v>
      </c>
      <c r="B20" s="34" t="s">
        <v>217</v>
      </c>
      <c r="C20" s="83">
        <v>322.41454485999998</v>
      </c>
      <c r="D20" s="9" t="str">
        <f>IF($B20="N/A","N/A",IF(C20&gt;15,"No",IF(C20&lt;-15,"No","Yes")))</f>
        <v>N/A</v>
      </c>
      <c r="E20" s="36">
        <v>191.19327056</v>
      </c>
      <c r="F20" s="9" t="str">
        <f>IF($B20="N/A","N/A",IF(E20&gt;15,"No",IF(E20&lt;-15,"No","Yes")))</f>
        <v>N/A</v>
      </c>
      <c r="G20" s="36">
        <v>301.02311026000001</v>
      </c>
      <c r="H20" s="9" t="str">
        <f>IF($B20="N/A","N/A",IF(G20&gt;15,"No",IF(G20&lt;-15,"No","Yes")))</f>
        <v>N/A</v>
      </c>
      <c r="I20" s="10">
        <v>-40.700000000000003</v>
      </c>
      <c r="J20" s="10">
        <v>57.44</v>
      </c>
      <c r="K20" s="9" t="str">
        <f t="shared" si="0"/>
        <v>No</v>
      </c>
    </row>
    <row r="21" spans="1:11" x14ac:dyDescent="0.2">
      <c r="A21" s="81" t="s">
        <v>34</v>
      </c>
      <c r="B21" s="34" t="s">
        <v>217</v>
      </c>
      <c r="C21" s="94">
        <v>41.087192420999997</v>
      </c>
      <c r="D21" s="9" t="str">
        <f>IF($B21="N/A","N/A",IF(C21&gt;15,"No",IF(C21&lt;-15,"No","Yes")))</f>
        <v>N/A</v>
      </c>
      <c r="E21" s="95">
        <v>62.260376291</v>
      </c>
      <c r="F21" s="9" t="str">
        <f>IF($B21="N/A","N/A",IF(E21&gt;15,"No",IF(E21&lt;-15,"No","Yes")))</f>
        <v>N/A</v>
      </c>
      <c r="G21" s="95">
        <v>68.440688867999995</v>
      </c>
      <c r="H21" s="9" t="str">
        <f>IF($B21="N/A","N/A",IF(G21&gt;15,"No",IF(G21&lt;-15,"No","Yes")))</f>
        <v>N/A</v>
      </c>
      <c r="I21" s="10">
        <v>51.53</v>
      </c>
      <c r="J21" s="10">
        <v>9.9269999999999996</v>
      </c>
      <c r="K21" s="9" t="str">
        <f t="shared" si="0"/>
        <v>Yes</v>
      </c>
    </row>
    <row r="22" spans="1:11" x14ac:dyDescent="0.2">
      <c r="A22" s="81" t="s">
        <v>1722</v>
      </c>
      <c r="B22" s="34" t="s">
        <v>217</v>
      </c>
      <c r="C22" s="94">
        <v>0.70886129789999996</v>
      </c>
      <c r="D22" s="9" t="str">
        <f>IF($B22="N/A","N/A",IF(C22&gt;15,"No",IF(C22&lt;-15,"No","Yes")))</f>
        <v>N/A</v>
      </c>
      <c r="E22" s="95">
        <v>0.46218632230000001</v>
      </c>
      <c r="F22" s="9" t="str">
        <f>IF($B22="N/A","N/A",IF(E22&gt;15,"No",IF(E22&lt;-15,"No","Yes")))</f>
        <v>N/A</v>
      </c>
      <c r="G22" s="95">
        <v>0.23773173850000001</v>
      </c>
      <c r="H22" s="9" t="str">
        <f>IF($B22="N/A","N/A",IF(G22&gt;15,"No",IF(G22&lt;-15,"No","Yes")))</f>
        <v>N/A</v>
      </c>
      <c r="I22" s="10">
        <v>-34.799999999999997</v>
      </c>
      <c r="J22" s="10">
        <v>-48.6</v>
      </c>
      <c r="K22" s="9" t="str">
        <f t="shared" si="0"/>
        <v>No</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201.77053641000001</v>
      </c>
      <c r="D24" s="9" t="str">
        <f>IF($B24="N/A","N/A",IF(C24&gt;300,"No",IF(C24&lt;75,"No","Yes")))</f>
        <v>Yes</v>
      </c>
      <c r="E24" s="36">
        <v>348.01085504000002</v>
      </c>
      <c r="F24" s="9" t="str">
        <f>IF($B24="N/A","N/A",IF(E24&gt;300,"No",IF(E24&lt;75,"No","Yes")))</f>
        <v>No</v>
      </c>
      <c r="G24" s="36">
        <v>380.02796752</v>
      </c>
      <c r="H24" s="9" t="str">
        <f>IF($B24="N/A","N/A",IF(G24&gt;300,"No",IF(G24&lt;75,"No","Yes")))</f>
        <v>No</v>
      </c>
      <c r="I24" s="10">
        <v>72.48</v>
      </c>
      <c r="J24" s="10">
        <v>9.1999999999999993</v>
      </c>
      <c r="K24" s="9" t="str">
        <f t="shared" si="0"/>
        <v>Yes</v>
      </c>
    </row>
    <row r="25" spans="1:11" x14ac:dyDescent="0.2">
      <c r="A25" s="81" t="s">
        <v>858</v>
      </c>
      <c r="B25" s="34" t="s">
        <v>248</v>
      </c>
      <c r="C25" s="83">
        <v>295.30375672000002</v>
      </c>
      <c r="D25" s="9" t="str">
        <f>IF($B25="N/A","N/A",IF(C25&gt;250,"No",IF(C25&lt;20,"No","Yes")))</f>
        <v>No</v>
      </c>
      <c r="E25" s="36">
        <v>276.46575913999999</v>
      </c>
      <c r="F25" s="9" t="str">
        <f>IF($B25="N/A","N/A",IF(E25&gt;250,"No",IF(E25&lt;20,"No","Yes")))</f>
        <v>No</v>
      </c>
      <c r="G25" s="36">
        <v>175.08260870000001</v>
      </c>
      <c r="H25" s="9" t="str">
        <f>IF($B25="N/A","N/A",IF(G25&gt;250,"No",IF(G25&lt;20,"No","Yes")))</f>
        <v>Yes</v>
      </c>
      <c r="I25" s="10">
        <v>-6.38</v>
      </c>
      <c r="J25" s="10">
        <v>-36.700000000000003</v>
      </c>
      <c r="K25" s="9" t="str">
        <f t="shared" si="0"/>
        <v>No</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8643</v>
      </c>
      <c r="D27" s="34" t="s">
        <v>217</v>
      </c>
      <c r="E27" s="35">
        <v>10846</v>
      </c>
      <c r="F27" s="34" t="s">
        <v>217</v>
      </c>
      <c r="G27" s="35">
        <v>10018</v>
      </c>
      <c r="H27" s="9" t="str">
        <f>IF($B27="N/A","N/A",IF(G27&gt;15,"No",IF(G27&lt;-15,"No","Yes")))</f>
        <v>N/A</v>
      </c>
      <c r="I27" s="10">
        <v>25.49</v>
      </c>
      <c r="J27" s="10">
        <v>-7.63</v>
      </c>
      <c r="K27" s="9" t="str">
        <f t="shared" si="0"/>
        <v>Yes</v>
      </c>
    </row>
    <row r="28" spans="1:11" x14ac:dyDescent="0.2">
      <c r="A28" s="81" t="s">
        <v>350</v>
      </c>
      <c r="B28" s="34" t="s">
        <v>217</v>
      </c>
      <c r="C28" s="79" t="s">
        <v>217</v>
      </c>
      <c r="D28" s="34" t="s">
        <v>217</v>
      </c>
      <c r="E28" s="35" t="s">
        <v>217</v>
      </c>
      <c r="F28" s="34" t="s">
        <v>217</v>
      </c>
      <c r="G28" s="8">
        <v>8.1278115799999995E-2</v>
      </c>
      <c r="H28" s="9" t="str">
        <f>IF($B28="N/A","N/A",IF(G28&gt;15,"No",IF(G28&lt;-15,"No","Yes")))</f>
        <v>N/A</v>
      </c>
      <c r="I28" s="10" t="s">
        <v>217</v>
      </c>
      <c r="J28" s="10" t="s">
        <v>217</v>
      </c>
      <c r="K28" s="9" t="str">
        <f t="shared" si="0"/>
        <v>N/A</v>
      </c>
    </row>
    <row r="29" spans="1:11" ht="25.5" x14ac:dyDescent="0.2">
      <c r="A29" s="81" t="s">
        <v>835</v>
      </c>
      <c r="B29" s="34" t="s">
        <v>217</v>
      </c>
      <c r="C29" s="36">
        <v>170.37186162</v>
      </c>
      <c r="D29" s="34" t="s">
        <v>217</v>
      </c>
      <c r="E29" s="36">
        <v>253.68218698000001</v>
      </c>
      <c r="F29" s="34" t="s">
        <v>217</v>
      </c>
      <c r="G29" s="36">
        <v>301.91824716000002</v>
      </c>
      <c r="H29" s="34" t="s">
        <v>217</v>
      </c>
      <c r="I29" s="10">
        <v>48.9</v>
      </c>
      <c r="J29" s="10">
        <v>19.010000000000002</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2582764</v>
      </c>
      <c r="F31" s="9" t="str">
        <f t="shared" si="4"/>
        <v>N/A</v>
      </c>
      <c r="G31" s="79">
        <v>2913451</v>
      </c>
      <c r="H31" s="9" t="str">
        <f t="shared" ref="H31:H50" si="5">IF($B31="N/A","N/A",IF(G31&lt;0,"No","Yes"))</f>
        <v>N/A</v>
      </c>
      <c r="I31" s="10" t="s">
        <v>217</v>
      </c>
      <c r="J31" s="10">
        <v>12.8</v>
      </c>
      <c r="K31" s="9" t="str">
        <f t="shared" si="0"/>
        <v>Yes</v>
      </c>
    </row>
    <row r="32" spans="1:11" ht="25.5" x14ac:dyDescent="0.2">
      <c r="A32" s="2" t="s">
        <v>659</v>
      </c>
      <c r="B32" s="96" t="s">
        <v>217</v>
      </c>
      <c r="C32" s="80" t="s">
        <v>217</v>
      </c>
      <c r="D32" s="9" t="str">
        <f t="shared" si="4"/>
        <v>N/A</v>
      </c>
      <c r="E32" s="80">
        <v>97.682250487999994</v>
      </c>
      <c r="F32" s="9" t="str">
        <f t="shared" si="4"/>
        <v>N/A</v>
      </c>
      <c r="G32" s="80">
        <v>99.858895859</v>
      </c>
      <c r="H32" s="9" t="str">
        <f t="shared" si="5"/>
        <v>N/A</v>
      </c>
      <c r="I32" s="10" t="s">
        <v>217</v>
      </c>
      <c r="J32" s="10">
        <v>2.2280000000000002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2.3177495118000002</v>
      </c>
      <c r="F35" s="9" t="str">
        <f t="shared" si="4"/>
        <v>N/A</v>
      </c>
      <c r="G35" s="80">
        <v>0.1411041408</v>
      </c>
      <c r="H35" s="9" t="str">
        <f t="shared" si="5"/>
        <v>N/A</v>
      </c>
      <c r="I35" s="10" t="s">
        <v>217</v>
      </c>
      <c r="J35" s="10">
        <v>-93.9</v>
      </c>
      <c r="K35" s="9" t="str">
        <f t="shared" si="0"/>
        <v>No</v>
      </c>
    </row>
    <row r="36" spans="1:11" x14ac:dyDescent="0.2">
      <c r="A36" s="2" t="s">
        <v>353</v>
      </c>
      <c r="B36" s="96" t="s">
        <v>217</v>
      </c>
      <c r="C36" s="79" t="s">
        <v>217</v>
      </c>
      <c r="D36" s="9" t="str">
        <f t="shared" si="4"/>
        <v>N/A</v>
      </c>
      <c r="E36" s="79">
        <v>19173</v>
      </c>
      <c r="F36" s="9" t="str">
        <f t="shared" si="4"/>
        <v>N/A</v>
      </c>
      <c r="G36" s="79">
        <v>10120</v>
      </c>
      <c r="H36" s="9" t="str">
        <f t="shared" si="5"/>
        <v>N/A</v>
      </c>
      <c r="I36" s="10" t="s">
        <v>217</v>
      </c>
      <c r="J36" s="10">
        <v>-47.2</v>
      </c>
      <c r="K36" s="9" t="str">
        <f t="shared" si="0"/>
        <v>No</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96.552443539999999</v>
      </c>
      <c r="F38" s="9" t="str">
        <f t="shared" si="4"/>
        <v>N/A</v>
      </c>
      <c r="G38" s="80">
        <v>94.555335967999994</v>
      </c>
      <c r="H38" s="9" t="str">
        <f t="shared" si="5"/>
        <v>N/A</v>
      </c>
      <c r="I38" s="10" t="s">
        <v>217</v>
      </c>
      <c r="J38" s="10">
        <v>-2.0699999999999998</v>
      </c>
      <c r="K38" s="9" t="str">
        <f t="shared" si="0"/>
        <v>Yes</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0</v>
      </c>
      <c r="F41" s="9" t="str">
        <f t="shared" si="4"/>
        <v>N/A</v>
      </c>
      <c r="G41" s="80">
        <v>0</v>
      </c>
      <c r="H41" s="9" t="str">
        <f t="shared" si="5"/>
        <v>N/A</v>
      </c>
      <c r="I41" s="10" t="s">
        <v>217</v>
      </c>
      <c r="J41" s="10" t="s">
        <v>1743</v>
      </c>
      <c r="K41" s="9" t="str">
        <f t="shared" si="0"/>
        <v>N/A</v>
      </c>
    </row>
    <row r="42" spans="1:11" x14ac:dyDescent="0.2">
      <c r="A42" s="2" t="s">
        <v>668</v>
      </c>
      <c r="B42" s="96" t="s">
        <v>217</v>
      </c>
      <c r="C42" s="80" t="s">
        <v>217</v>
      </c>
      <c r="D42" s="9" t="str">
        <f t="shared" si="4"/>
        <v>N/A</v>
      </c>
      <c r="E42" s="80">
        <v>96.552443539999999</v>
      </c>
      <c r="F42" s="9" t="str">
        <f t="shared" si="4"/>
        <v>N/A</v>
      </c>
      <c r="G42" s="80">
        <v>94.555335967999994</v>
      </c>
      <c r="H42" s="9" t="str">
        <f t="shared" si="5"/>
        <v>N/A</v>
      </c>
      <c r="I42" s="10" t="s">
        <v>217</v>
      </c>
      <c r="J42" s="10">
        <v>-2.0699999999999998</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3.4475564595999999</v>
      </c>
      <c r="F45" s="9" t="str">
        <f t="shared" si="4"/>
        <v>N/A</v>
      </c>
      <c r="G45" s="80">
        <v>5.4446640316000003</v>
      </c>
      <c r="H45" s="9" t="str">
        <f t="shared" si="5"/>
        <v>N/A</v>
      </c>
      <c r="I45" s="10" t="s">
        <v>217</v>
      </c>
      <c r="J45" s="10">
        <v>57.93</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2499031</v>
      </c>
      <c r="D51" s="34" t="s">
        <v>217</v>
      </c>
      <c r="E51" s="35">
        <v>5173548</v>
      </c>
      <c r="F51" s="34" t="s">
        <v>217</v>
      </c>
      <c r="G51" s="35">
        <v>8068682</v>
      </c>
      <c r="H51" s="34" t="s">
        <v>217</v>
      </c>
      <c r="I51" s="10">
        <v>107</v>
      </c>
      <c r="J51" s="10">
        <v>55.96</v>
      </c>
      <c r="K51" s="9" t="str">
        <f t="shared" si="0"/>
        <v>No</v>
      </c>
    </row>
    <row r="52" spans="1:11" x14ac:dyDescent="0.2">
      <c r="A52" s="2" t="s">
        <v>356</v>
      </c>
      <c r="B52" s="34" t="s">
        <v>217</v>
      </c>
      <c r="C52" s="80">
        <v>88.376374682999995</v>
      </c>
      <c r="D52" s="9" t="str">
        <f t="shared" ref="D52:D54" si="6">IF($B52="N/A","N/A",IF(C52&gt;15,"No",IF(C52&lt;-15,"No","Yes")))</f>
        <v>N/A</v>
      </c>
      <c r="E52" s="8">
        <v>93.301424863999998</v>
      </c>
      <c r="F52" s="9" t="str">
        <f t="shared" ref="F52:F54" si="7">IF($B52="N/A","N/A",IF(E52&gt;15,"No",IF(E52&lt;-15,"No","Yes")))</f>
        <v>N/A</v>
      </c>
      <c r="G52" s="8">
        <v>96.393066426000004</v>
      </c>
      <c r="H52" s="9" t="str">
        <f t="shared" ref="H52:H54" si="8">IF($B52="N/A","N/A",IF(G52&gt;15,"No",IF(G52&lt;-15,"No","Yes")))</f>
        <v>N/A</v>
      </c>
      <c r="I52" s="10">
        <v>5.5730000000000004</v>
      </c>
      <c r="J52" s="10">
        <v>3.3140000000000001</v>
      </c>
      <c r="K52" s="9" t="str">
        <f t="shared" si="0"/>
        <v>Yes</v>
      </c>
    </row>
    <row r="53" spans="1:11" x14ac:dyDescent="0.2">
      <c r="A53" s="2" t="s">
        <v>357</v>
      </c>
      <c r="B53" s="34" t="s">
        <v>217</v>
      </c>
      <c r="C53" s="80">
        <v>4.0552518156000001</v>
      </c>
      <c r="D53" s="9" t="str">
        <f t="shared" si="6"/>
        <v>N/A</v>
      </c>
      <c r="E53" s="8">
        <v>0.41650333579999999</v>
      </c>
      <c r="F53" s="9" t="str">
        <f t="shared" si="7"/>
        <v>N/A</v>
      </c>
      <c r="G53" s="8">
        <v>0</v>
      </c>
      <c r="H53" s="9" t="str">
        <f t="shared" si="8"/>
        <v>N/A</v>
      </c>
      <c r="I53" s="10">
        <v>-89.7</v>
      </c>
      <c r="J53" s="10">
        <v>-100</v>
      </c>
      <c r="K53" s="9" t="str">
        <f t="shared" si="0"/>
        <v>No</v>
      </c>
    </row>
    <row r="54" spans="1:11" x14ac:dyDescent="0.2">
      <c r="A54" s="2" t="s">
        <v>358</v>
      </c>
      <c r="B54" s="34" t="s">
        <v>217</v>
      </c>
      <c r="C54" s="80" t="s">
        <v>217</v>
      </c>
      <c r="D54" s="9" t="str">
        <f t="shared" si="6"/>
        <v>N/A</v>
      </c>
      <c r="E54" s="8" t="s">
        <v>217</v>
      </c>
      <c r="F54" s="9" t="str">
        <f t="shared" si="7"/>
        <v>N/A</v>
      </c>
      <c r="G54" s="8">
        <v>3.6058677240999999</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1988685</v>
      </c>
      <c r="D6" s="9" t="str">
        <f>IF($B6="N/A","N/A",IF(C6&gt;15,"No",IF(C6&lt;-15,"No","Yes")))</f>
        <v>N/A</v>
      </c>
      <c r="E6" s="35">
        <v>1125080</v>
      </c>
      <c r="F6" s="9" t="str">
        <f>IF($B6="N/A","N/A",IF(E6&gt;15,"No",IF(E6&lt;-15,"No","Yes")))</f>
        <v>N/A</v>
      </c>
      <c r="G6" s="35">
        <v>1327817</v>
      </c>
      <c r="H6" s="9" t="str">
        <f>IF($B6="N/A","N/A",IF(G6&gt;15,"No",IF(G6&lt;-15,"No","Yes")))</f>
        <v>N/A</v>
      </c>
      <c r="I6" s="10">
        <v>-43.4</v>
      </c>
      <c r="J6" s="10">
        <v>18.02</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10.810711601</v>
      </c>
      <c r="D9" s="9" t="str">
        <f t="shared" ref="D9:D15" si="1">IF($B9="N/A","N/A",IF(C9&gt;15,"No",IF(C9&lt;-15,"No","Yes")))</f>
        <v>N/A</v>
      </c>
      <c r="E9" s="8">
        <v>10.351886088000001</v>
      </c>
      <c r="F9" s="9" t="str">
        <f t="shared" ref="F9:F15" si="2">IF($B9="N/A","N/A",IF(E9&gt;15,"No",IF(E9&lt;-15,"No","Yes")))</f>
        <v>N/A</v>
      </c>
      <c r="G9" s="8">
        <v>7.1372787063000001</v>
      </c>
      <c r="H9" s="9" t="str">
        <f t="shared" ref="H9:H15" si="3">IF($B9="N/A","N/A",IF(G9&gt;15,"No",IF(G9&lt;-15,"No","Yes")))</f>
        <v>N/A</v>
      </c>
      <c r="I9" s="10">
        <v>-4.24</v>
      </c>
      <c r="J9" s="10">
        <v>-31.1</v>
      </c>
      <c r="K9" s="9" t="str">
        <f t="shared" si="0"/>
        <v>No</v>
      </c>
    </row>
    <row r="10" spans="1:11" x14ac:dyDescent="0.2">
      <c r="A10" s="81" t="s">
        <v>36</v>
      </c>
      <c r="B10" s="34" t="s">
        <v>217</v>
      </c>
      <c r="C10" s="80">
        <v>12.448943794</v>
      </c>
      <c r="D10" s="9" t="str">
        <f t="shared" si="1"/>
        <v>N/A</v>
      </c>
      <c r="E10" s="8">
        <v>10.203098659</v>
      </c>
      <c r="F10" s="9" t="str">
        <f t="shared" si="2"/>
        <v>N/A</v>
      </c>
      <c r="G10" s="8">
        <v>10.531977313000001</v>
      </c>
      <c r="H10" s="9" t="str">
        <f t="shared" si="3"/>
        <v>N/A</v>
      </c>
      <c r="I10" s="10">
        <v>-18</v>
      </c>
      <c r="J10" s="10">
        <v>3.2229999999999999</v>
      </c>
      <c r="K10" s="9" t="str">
        <f t="shared" si="0"/>
        <v>Yes</v>
      </c>
    </row>
    <row r="11" spans="1:11" x14ac:dyDescent="0.2">
      <c r="A11" s="81" t="s">
        <v>37</v>
      </c>
      <c r="B11" s="34" t="s">
        <v>217</v>
      </c>
      <c r="C11" s="80">
        <v>67.060317538000007</v>
      </c>
      <c r="D11" s="9" t="str">
        <f t="shared" si="1"/>
        <v>N/A</v>
      </c>
      <c r="E11" s="8">
        <v>57.048820624999998</v>
      </c>
      <c r="F11" s="9" t="str">
        <f t="shared" si="2"/>
        <v>N/A</v>
      </c>
      <c r="G11" s="8">
        <v>55.12360339</v>
      </c>
      <c r="H11" s="9" t="str">
        <f t="shared" si="3"/>
        <v>N/A</v>
      </c>
      <c r="I11" s="10">
        <v>-14.9</v>
      </c>
      <c r="J11" s="10">
        <v>-3.37</v>
      </c>
      <c r="K11" s="9" t="str">
        <f t="shared" si="0"/>
        <v>Yes</v>
      </c>
    </row>
    <row r="12" spans="1:11" x14ac:dyDescent="0.2">
      <c r="A12" s="81" t="s">
        <v>38</v>
      </c>
      <c r="B12" s="34" t="s">
        <v>217</v>
      </c>
      <c r="C12" s="80">
        <v>5.6396834089999999</v>
      </c>
      <c r="D12" s="9" t="str">
        <f t="shared" si="1"/>
        <v>N/A</v>
      </c>
      <c r="E12" s="8">
        <v>6.2773625618000004</v>
      </c>
      <c r="F12" s="9" t="str">
        <f t="shared" si="2"/>
        <v>N/A</v>
      </c>
      <c r="G12" s="8">
        <v>4.2495152728000001</v>
      </c>
      <c r="H12" s="9" t="str">
        <f t="shared" si="3"/>
        <v>N/A</v>
      </c>
      <c r="I12" s="10">
        <v>11.31</v>
      </c>
      <c r="J12" s="10">
        <v>-32.299999999999997</v>
      </c>
      <c r="K12" s="9" t="str">
        <f t="shared" si="0"/>
        <v>No</v>
      </c>
    </row>
    <row r="13" spans="1:11" x14ac:dyDescent="0.2">
      <c r="A13" s="81" t="s">
        <v>860</v>
      </c>
      <c r="B13" s="34" t="s">
        <v>217</v>
      </c>
      <c r="C13" s="80">
        <v>71.804923944999999</v>
      </c>
      <c r="D13" s="9" t="str">
        <f t="shared" si="1"/>
        <v>N/A</v>
      </c>
      <c r="E13" s="8">
        <v>65.401867359999997</v>
      </c>
      <c r="F13" s="9" t="str">
        <f t="shared" si="2"/>
        <v>N/A</v>
      </c>
      <c r="G13" s="8">
        <v>64.966086243999996</v>
      </c>
      <c r="H13" s="9" t="str">
        <f t="shared" si="3"/>
        <v>N/A</v>
      </c>
      <c r="I13" s="10">
        <v>-8.92</v>
      </c>
      <c r="J13" s="10">
        <v>-0.66600000000000004</v>
      </c>
      <c r="K13" s="9" t="str">
        <f t="shared" si="0"/>
        <v>Yes</v>
      </c>
    </row>
    <row r="14" spans="1:11" x14ac:dyDescent="0.2">
      <c r="A14" s="81" t="s">
        <v>861</v>
      </c>
      <c r="B14" s="34" t="s">
        <v>217</v>
      </c>
      <c r="C14" s="80">
        <v>67.356427779000001</v>
      </c>
      <c r="D14" s="9" t="str">
        <f t="shared" si="1"/>
        <v>N/A</v>
      </c>
      <c r="E14" s="8">
        <v>60.906260437999997</v>
      </c>
      <c r="F14" s="9" t="str">
        <f t="shared" si="2"/>
        <v>N/A</v>
      </c>
      <c r="G14" s="8">
        <v>58.597434808000003</v>
      </c>
      <c r="H14" s="9" t="str">
        <f t="shared" si="3"/>
        <v>N/A</v>
      </c>
      <c r="I14" s="10">
        <v>-9.58</v>
      </c>
      <c r="J14" s="10">
        <v>-3.79</v>
      </c>
      <c r="K14" s="9" t="str">
        <f t="shared" si="0"/>
        <v>Yes</v>
      </c>
    </row>
    <row r="15" spans="1:11" x14ac:dyDescent="0.2">
      <c r="A15" s="81" t="s">
        <v>165</v>
      </c>
      <c r="B15" s="34" t="s">
        <v>217</v>
      </c>
      <c r="C15" s="80">
        <v>35.824879254000003</v>
      </c>
      <c r="D15" s="9" t="str">
        <f t="shared" si="1"/>
        <v>N/A</v>
      </c>
      <c r="E15" s="8">
        <v>28.496195826000001</v>
      </c>
      <c r="F15" s="9" t="str">
        <f t="shared" si="2"/>
        <v>N/A</v>
      </c>
      <c r="G15" s="8">
        <v>32.717535624</v>
      </c>
      <c r="H15" s="9" t="str">
        <f t="shared" si="3"/>
        <v>N/A</v>
      </c>
      <c r="I15" s="10">
        <v>-20.5</v>
      </c>
      <c r="J15" s="10">
        <v>14.81</v>
      </c>
      <c r="K15" s="9" t="str">
        <f t="shared" si="0"/>
        <v>Yes</v>
      </c>
    </row>
    <row r="16" spans="1:11" x14ac:dyDescent="0.2">
      <c r="A16" s="81" t="s">
        <v>166</v>
      </c>
      <c r="B16" s="34" t="s">
        <v>250</v>
      </c>
      <c r="C16" s="80">
        <v>76.882261393999997</v>
      </c>
      <c r="D16" s="9" t="str">
        <f>IF($B16="N/A","N/A",IF(C16&gt;95,"Yes","No"))</f>
        <v>No</v>
      </c>
      <c r="E16" s="8">
        <v>86.573665872999996</v>
      </c>
      <c r="F16" s="9" t="str">
        <f>IF($B16="N/A","N/A",IF(E16&gt;95,"Yes","No"))</f>
        <v>No</v>
      </c>
      <c r="G16" s="8">
        <v>92.285081453000004</v>
      </c>
      <c r="H16" s="9" t="str">
        <f>IF($B16="N/A","N/A",IF(G16&gt;95,"Yes","No"))</f>
        <v>No</v>
      </c>
      <c r="I16" s="10">
        <v>12.61</v>
      </c>
      <c r="J16" s="10">
        <v>6.5970000000000004</v>
      </c>
      <c r="K16" s="9" t="str">
        <f t="shared" ref="K16:K26" si="4">IF(J16="Div by 0", "N/A", IF(J16="N/A","N/A", IF(J16&gt;30, "No", IF(J16&lt;-30, "No", "Yes"))))</f>
        <v>Yes</v>
      </c>
    </row>
    <row r="17" spans="1:11" x14ac:dyDescent="0.2">
      <c r="A17" s="81" t="s">
        <v>862</v>
      </c>
      <c r="B17" s="59" t="s">
        <v>251</v>
      </c>
      <c r="C17" s="80">
        <v>40.601151012000003</v>
      </c>
      <c r="D17" s="9" t="str">
        <f>IF($B17="N/A","N/A",IF(C17&gt;90,"No",IF(C17&lt;50,"No","Yes")))</f>
        <v>No</v>
      </c>
      <c r="E17" s="8">
        <v>62.975788387999998</v>
      </c>
      <c r="F17" s="9" t="str">
        <f>IF($B17="N/A","N/A",IF(E17&gt;90,"No",IF(E17&lt;50,"No","Yes")))</f>
        <v>Yes</v>
      </c>
      <c r="G17" s="8">
        <v>74.202921035000003</v>
      </c>
      <c r="H17" s="9" t="str">
        <f>IF($B17="N/A","N/A",IF(G17&gt;90,"No",IF(G17&lt;50,"No","Yes")))</f>
        <v>Yes</v>
      </c>
      <c r="I17" s="10">
        <v>55.11</v>
      </c>
      <c r="J17" s="10">
        <v>17.829999999999998</v>
      </c>
      <c r="K17" s="9" t="str">
        <f t="shared" si="4"/>
        <v>Yes</v>
      </c>
    </row>
    <row r="18" spans="1:11" x14ac:dyDescent="0.2">
      <c r="A18" s="81" t="s">
        <v>863</v>
      </c>
      <c r="B18" s="59" t="s">
        <v>228</v>
      </c>
      <c r="C18" s="80">
        <v>13.592901842</v>
      </c>
      <c r="D18" s="9" t="str">
        <f t="shared" ref="D18:D23" si="5">IF($B18="N/A","N/A",IF(C18&gt;5,"No",IF(C18&lt;=0,"No","Yes")))</f>
        <v>No</v>
      </c>
      <c r="E18" s="8">
        <v>10.34779749</v>
      </c>
      <c r="F18" s="9" t="str">
        <f t="shared" ref="F18:F23" si="6">IF($B18="N/A","N/A",IF(E18&gt;5,"No",IF(E18&lt;=0,"No","Yes")))</f>
        <v>No</v>
      </c>
      <c r="G18" s="8">
        <v>8.5149534913</v>
      </c>
      <c r="H18" s="9" t="str">
        <f t="shared" ref="H18:H23" si="7">IF($B18="N/A","N/A",IF(G18&gt;5,"No",IF(G18&lt;=0,"No","Yes")))</f>
        <v>No</v>
      </c>
      <c r="I18" s="10">
        <v>-23.9</v>
      </c>
      <c r="J18" s="10">
        <v>-17.7</v>
      </c>
      <c r="K18" s="9" t="str">
        <f t="shared" si="4"/>
        <v>Yes</v>
      </c>
    </row>
    <row r="19" spans="1:11" x14ac:dyDescent="0.2">
      <c r="A19" s="81" t="s">
        <v>864</v>
      </c>
      <c r="B19" s="59" t="s">
        <v>228</v>
      </c>
      <c r="C19" s="80">
        <v>4.1796463492000004</v>
      </c>
      <c r="D19" s="9" t="str">
        <f t="shared" si="5"/>
        <v>Yes</v>
      </c>
      <c r="E19" s="8">
        <v>3.0151633661999999</v>
      </c>
      <c r="F19" s="9" t="str">
        <f t="shared" si="6"/>
        <v>Yes</v>
      </c>
      <c r="G19" s="8">
        <v>2.1606140002999998</v>
      </c>
      <c r="H19" s="9" t="str">
        <f t="shared" si="7"/>
        <v>Yes</v>
      </c>
      <c r="I19" s="10">
        <v>-27.9</v>
      </c>
      <c r="J19" s="10">
        <v>-28.3</v>
      </c>
      <c r="K19" s="9" t="str">
        <f t="shared" si="4"/>
        <v>Yes</v>
      </c>
    </row>
    <row r="20" spans="1:11" x14ac:dyDescent="0.2">
      <c r="A20" s="81" t="s">
        <v>865</v>
      </c>
      <c r="B20" s="59" t="s">
        <v>228</v>
      </c>
      <c r="C20" s="80">
        <v>0.20214362759999999</v>
      </c>
      <c r="D20" s="9" t="str">
        <f t="shared" si="5"/>
        <v>Yes</v>
      </c>
      <c r="E20" s="8">
        <v>1.2088029300000001E-2</v>
      </c>
      <c r="F20" s="9" t="str">
        <f t="shared" si="6"/>
        <v>Yes</v>
      </c>
      <c r="G20" s="8">
        <v>8.2842739999999999E-4</v>
      </c>
      <c r="H20" s="9" t="str">
        <f t="shared" si="7"/>
        <v>Yes</v>
      </c>
      <c r="I20" s="10">
        <v>-94</v>
      </c>
      <c r="J20" s="10">
        <v>-93.1</v>
      </c>
      <c r="K20" s="9" t="str">
        <f t="shared" si="4"/>
        <v>No</v>
      </c>
    </row>
    <row r="21" spans="1:11" x14ac:dyDescent="0.2">
      <c r="A21" s="81" t="s">
        <v>866</v>
      </c>
      <c r="B21" s="34" t="s">
        <v>217</v>
      </c>
      <c r="C21" s="80">
        <v>8.55339081E-2</v>
      </c>
      <c r="D21" s="9" t="str">
        <f t="shared" si="5"/>
        <v>N/A</v>
      </c>
      <c r="E21" s="8">
        <v>3.67973833E-2</v>
      </c>
      <c r="F21" s="9" t="str">
        <f t="shared" si="6"/>
        <v>N/A</v>
      </c>
      <c r="G21" s="8">
        <v>5.8667722999999998E-2</v>
      </c>
      <c r="H21" s="9" t="str">
        <f t="shared" si="7"/>
        <v>N/A</v>
      </c>
      <c r="I21" s="10">
        <v>-57</v>
      </c>
      <c r="J21" s="10">
        <v>59.43</v>
      </c>
      <c r="K21" s="9" t="str">
        <f t="shared" si="4"/>
        <v>No</v>
      </c>
    </row>
    <row r="22" spans="1:11" x14ac:dyDescent="0.2">
      <c r="A22" s="78" t="s">
        <v>1729</v>
      </c>
      <c r="B22" s="34" t="s">
        <v>217</v>
      </c>
      <c r="C22" s="80">
        <v>0.35390220169999997</v>
      </c>
      <c r="D22" s="9" t="str">
        <f t="shared" si="5"/>
        <v>N/A</v>
      </c>
      <c r="E22" s="8">
        <v>0.27624702239999999</v>
      </c>
      <c r="F22" s="9" t="str">
        <f t="shared" si="6"/>
        <v>N/A</v>
      </c>
      <c r="G22" s="8">
        <v>0</v>
      </c>
      <c r="H22" s="9" t="str">
        <f t="shared" si="7"/>
        <v>N/A</v>
      </c>
      <c r="I22" s="10">
        <v>-21.9</v>
      </c>
      <c r="J22" s="10">
        <v>-100</v>
      </c>
      <c r="K22" s="9" t="str">
        <f t="shared" si="4"/>
        <v>No</v>
      </c>
    </row>
    <row r="23" spans="1:11" x14ac:dyDescent="0.2">
      <c r="A23" s="81" t="s">
        <v>867</v>
      </c>
      <c r="B23" s="34" t="s">
        <v>217</v>
      </c>
      <c r="C23" s="80">
        <v>0.28038628539999999</v>
      </c>
      <c r="D23" s="9" t="str">
        <f t="shared" si="5"/>
        <v>N/A</v>
      </c>
      <c r="E23" s="8">
        <v>0.1580332065</v>
      </c>
      <c r="F23" s="9" t="str">
        <f t="shared" si="6"/>
        <v>N/A</v>
      </c>
      <c r="G23" s="8">
        <v>0.17366851</v>
      </c>
      <c r="H23" s="9" t="str">
        <f t="shared" si="7"/>
        <v>N/A</v>
      </c>
      <c r="I23" s="10">
        <v>-43.6</v>
      </c>
      <c r="J23" s="10">
        <v>9.8940000000000001</v>
      </c>
      <c r="K23" s="9" t="str">
        <f t="shared" si="4"/>
        <v>Yes</v>
      </c>
    </row>
    <row r="24" spans="1:11" x14ac:dyDescent="0.2">
      <c r="A24" s="81" t="s">
        <v>868</v>
      </c>
      <c r="B24" s="34" t="s">
        <v>236</v>
      </c>
      <c r="C24" s="80">
        <v>2.3660861323</v>
      </c>
      <c r="D24" s="9" t="str">
        <f>IF($B24="N/A","N/A",IF(C24&gt;10,"No",IF(C24&lt;1,"No","Yes")))</f>
        <v>Yes</v>
      </c>
      <c r="E24" s="8">
        <v>2.0084793969999999</v>
      </c>
      <c r="F24" s="9" t="str">
        <f>IF($B24="N/A","N/A",IF(E24&gt;10,"No",IF(E24&lt;1,"No","Yes")))</f>
        <v>Yes</v>
      </c>
      <c r="G24" s="8">
        <v>1.5940449624999999</v>
      </c>
      <c r="H24" s="9" t="str">
        <f>IF($B24="N/A","N/A",IF(G24&gt;10,"No",IF(G24&lt;1,"No","Yes")))</f>
        <v>Yes</v>
      </c>
      <c r="I24" s="10">
        <v>-15.1</v>
      </c>
      <c r="J24" s="10">
        <v>-20.6</v>
      </c>
      <c r="K24" s="9" t="str">
        <f t="shared" si="4"/>
        <v>Yes</v>
      </c>
    </row>
    <row r="25" spans="1:11" x14ac:dyDescent="0.2">
      <c r="A25" s="81" t="s">
        <v>869</v>
      </c>
      <c r="B25" s="84" t="s">
        <v>243</v>
      </c>
      <c r="C25" s="80">
        <v>5.8268152070000001</v>
      </c>
      <c r="D25" s="9" t="str">
        <f>IF($B25="N/A","N/A",IF(C25&gt;10,"No",IF(C25&lt;=0,"No","Yes")))</f>
        <v>Yes</v>
      </c>
      <c r="E25" s="8">
        <v>2.8884168237000001</v>
      </c>
      <c r="F25" s="9" t="str">
        <f>IF($B25="N/A","N/A",IF(E25&gt;10,"No",IF(E25&lt;=0,"No","Yes")))</f>
        <v>Yes</v>
      </c>
      <c r="G25" s="8">
        <v>1.9356583023</v>
      </c>
      <c r="H25" s="9" t="str">
        <f>IF($B25="N/A","N/A",IF(G25&gt;10,"No",IF(G25&lt;=0,"No","Yes")))</f>
        <v>Yes</v>
      </c>
      <c r="I25" s="10">
        <v>-50.4</v>
      </c>
      <c r="J25" s="10">
        <v>-33</v>
      </c>
      <c r="K25" s="9" t="str">
        <f t="shared" si="4"/>
        <v>No</v>
      </c>
    </row>
    <row r="26" spans="1:11" x14ac:dyDescent="0.2">
      <c r="A26" s="81" t="s">
        <v>870</v>
      </c>
      <c r="B26" s="59" t="s">
        <v>252</v>
      </c>
      <c r="C26" s="80">
        <v>23.117738606</v>
      </c>
      <c r="D26" s="9" t="str">
        <f>IF($B26="N/A","N/A",IF(C26&gt;=5,"No",IF(C26&lt;0,"No","Yes")))</f>
        <v>No</v>
      </c>
      <c r="E26" s="8">
        <v>13.426334127000001</v>
      </c>
      <c r="F26" s="9" t="str">
        <f>IF($B26="N/A","N/A",IF(E26&gt;=5,"No",IF(E26&lt;0,"No","Yes")))</f>
        <v>No</v>
      </c>
      <c r="G26" s="8">
        <v>7.7149185467999999</v>
      </c>
      <c r="H26" s="9" t="str">
        <f>IF($B26="N/A","N/A",IF(G26&gt;=5,"No",IF(G26&lt;0,"No","Yes")))</f>
        <v>No</v>
      </c>
      <c r="I26" s="10">
        <v>-41.9</v>
      </c>
      <c r="J26" s="10">
        <v>-42.5</v>
      </c>
      <c r="K26" s="9" t="str">
        <f t="shared" si="4"/>
        <v>No</v>
      </c>
    </row>
    <row r="27" spans="1:11" x14ac:dyDescent="0.2">
      <c r="A27" s="81" t="s">
        <v>14</v>
      </c>
      <c r="B27" s="59" t="s">
        <v>253</v>
      </c>
      <c r="C27" s="80">
        <v>0.12842657330000001</v>
      </c>
      <c r="D27" s="9" t="str">
        <f>IF($B27="N/A","N/A",IF(C27&gt;15,"No",IF(C27&lt;=0,"No","Yes")))</f>
        <v>Yes</v>
      </c>
      <c r="E27" s="8">
        <v>5.0663064000000001E-2</v>
      </c>
      <c r="F27" s="9" t="str">
        <f>IF($B27="N/A","N/A",IF(E27&gt;15,"No",IF(E27&lt;=0,"No","Yes")))</f>
        <v>Yes</v>
      </c>
      <c r="G27" s="8">
        <v>2.4777510799999999E-2</v>
      </c>
      <c r="H27" s="9" t="str">
        <f>IF($B27="N/A","N/A",IF(G27&gt;15,"No",IF(G27&lt;=0,"No","Yes")))</f>
        <v>Yes</v>
      </c>
      <c r="I27" s="10">
        <v>-60.6</v>
      </c>
      <c r="J27" s="10">
        <v>-51.1</v>
      </c>
      <c r="K27" s="9" t="str">
        <f>IF(J27="Div by 0", "N/A", IF(J27="N/A","N/A", IF(J27&gt;30, "No", IF(J27&lt;-30, "No", "Yes"))))</f>
        <v>No</v>
      </c>
    </row>
    <row r="28" spans="1:11" x14ac:dyDescent="0.2">
      <c r="A28" s="81" t="s">
        <v>871</v>
      </c>
      <c r="B28" s="34" t="s">
        <v>217</v>
      </c>
      <c r="C28" s="83">
        <v>81.662881753999997</v>
      </c>
      <c r="D28" s="9" t="str">
        <f>IF($B28="N/A","N/A",IF(C28&gt;15,"No",IF(C28&lt;-15,"No","Yes")))</f>
        <v>N/A</v>
      </c>
      <c r="E28" s="36">
        <v>96.592982456000001</v>
      </c>
      <c r="F28" s="9" t="str">
        <f>IF($B28="N/A","N/A",IF(E28&gt;15,"No",IF(E28&lt;-15,"No","Yes")))</f>
        <v>N/A</v>
      </c>
      <c r="G28" s="36">
        <v>86.316109421999997</v>
      </c>
      <c r="H28" s="9" t="str">
        <f>IF($B28="N/A","N/A",IF(G28&gt;15,"No",IF(G28&lt;-15,"No","Yes")))</f>
        <v>N/A</v>
      </c>
      <c r="I28" s="10">
        <v>18.28</v>
      </c>
      <c r="J28" s="10">
        <v>-10.6</v>
      </c>
      <c r="K28" s="9" t="str">
        <f>IF(J28="Div by 0", "N/A", IF(J28="N/A","N/A", IF(J28&gt;30, "No", IF(J28&lt;-30, "No", "Yes"))))</f>
        <v>Yes</v>
      </c>
    </row>
    <row r="29" spans="1:11" x14ac:dyDescent="0.2">
      <c r="A29" s="81" t="s">
        <v>377</v>
      </c>
      <c r="B29" s="34" t="s">
        <v>254</v>
      </c>
      <c r="C29" s="80">
        <v>10.159125251000001</v>
      </c>
      <c r="D29" s="9" t="str">
        <f>IF($B29="N/A","N/A",IF(C29&gt;35,"No",IF(C29&lt;10,"No","Yes")))</f>
        <v>Yes</v>
      </c>
      <c r="E29" s="8">
        <v>5.2536708500999998</v>
      </c>
      <c r="F29" s="9" t="str">
        <f>IF($B29="N/A","N/A",IF(E29&gt;35,"No",IF(E29&lt;10,"No","Yes")))</f>
        <v>No</v>
      </c>
      <c r="G29" s="8">
        <v>3.3033166467999999</v>
      </c>
      <c r="H29" s="9" t="str">
        <f>IF($B29="N/A","N/A",IF(G29&gt;35,"No",IF(G29&lt;10,"No","Yes")))</f>
        <v>No</v>
      </c>
      <c r="I29" s="10">
        <v>-48.3</v>
      </c>
      <c r="J29" s="10">
        <v>-37.1</v>
      </c>
      <c r="K29" s="9" t="str">
        <f t="shared" ref="K29:K54" si="8">IF(J29="Div by 0", "N/A", IF(J29="N/A","N/A", IF(J29&gt;30, "No", IF(J29&lt;-30, "No", "Yes"))))</f>
        <v>No</v>
      </c>
    </row>
    <row r="30" spans="1:11" x14ac:dyDescent="0.2">
      <c r="A30" s="81" t="s">
        <v>378</v>
      </c>
      <c r="B30" s="34" t="s">
        <v>255</v>
      </c>
      <c r="C30" s="80">
        <v>24.775115213999999</v>
      </c>
      <c r="D30" s="9" t="str">
        <f>IF($B30="N/A","N/A",IF(C30&gt;20,"No",IF(C30&lt;2,"No","Yes")))</f>
        <v>No</v>
      </c>
      <c r="E30" s="8">
        <v>51.296530025000003</v>
      </c>
      <c r="F30" s="9" t="str">
        <f>IF($B30="N/A","N/A",IF(E30&gt;20,"No",IF(E30&lt;2,"No","Yes")))</f>
        <v>No</v>
      </c>
      <c r="G30" s="8">
        <v>66.239700200000001</v>
      </c>
      <c r="H30" s="9" t="str">
        <f>IF($B30="N/A","N/A",IF(G30&gt;20,"No",IF(G30&lt;2,"No","Yes")))</f>
        <v>No</v>
      </c>
      <c r="I30" s="10">
        <v>107</v>
      </c>
      <c r="J30" s="10">
        <v>29.13</v>
      </c>
      <c r="K30" s="9" t="str">
        <f t="shared" si="8"/>
        <v>Yes</v>
      </c>
    </row>
    <row r="31" spans="1:11" x14ac:dyDescent="0.2">
      <c r="A31" s="81" t="s">
        <v>379</v>
      </c>
      <c r="B31" s="34" t="s">
        <v>256</v>
      </c>
      <c r="C31" s="80">
        <v>0.30990327779999999</v>
      </c>
      <c r="D31" s="9" t="str">
        <f>IF($B31="N/A","N/A",IF(C31&gt;8,"No",IF(C31&lt;0.5,"No","Yes")))</f>
        <v>No</v>
      </c>
      <c r="E31" s="8">
        <v>6.1684502400000001E-2</v>
      </c>
      <c r="F31" s="9" t="str">
        <f>IF($B31="N/A","N/A",IF(E31&gt;8,"No",IF(E31&lt;0.5,"No","Yes")))</f>
        <v>No</v>
      </c>
      <c r="G31" s="8">
        <v>6.5521077000000004E-3</v>
      </c>
      <c r="H31" s="9" t="str">
        <f>IF($B31="N/A","N/A",IF(G31&gt;8,"No",IF(G31&lt;0.5,"No","Yes")))</f>
        <v>No</v>
      </c>
      <c r="I31" s="10">
        <v>-80.099999999999994</v>
      </c>
      <c r="J31" s="10">
        <v>-89.4</v>
      </c>
      <c r="K31" s="9" t="str">
        <f t="shared" si="8"/>
        <v>No</v>
      </c>
    </row>
    <row r="32" spans="1:11" x14ac:dyDescent="0.2">
      <c r="A32" s="81" t="s">
        <v>380</v>
      </c>
      <c r="B32" s="34" t="s">
        <v>257</v>
      </c>
      <c r="C32" s="80">
        <v>2.0067029218000001</v>
      </c>
      <c r="D32" s="9" t="str">
        <f>IF($B32="N/A","N/A",IF(C32&gt;25,"No",IF(C32&lt;3,"No","Yes")))</f>
        <v>No</v>
      </c>
      <c r="E32" s="8">
        <v>1.1072101539000001</v>
      </c>
      <c r="F32" s="9" t="str">
        <f>IF($B32="N/A","N/A",IF(E32&gt;25,"No",IF(E32&lt;3,"No","Yes")))</f>
        <v>No</v>
      </c>
      <c r="G32" s="8">
        <v>0.77013624619999999</v>
      </c>
      <c r="H32" s="9" t="str">
        <f>IF($B32="N/A","N/A",IF(G32&gt;25,"No",IF(G32&lt;3,"No","Yes")))</f>
        <v>No</v>
      </c>
      <c r="I32" s="10">
        <v>-44.8</v>
      </c>
      <c r="J32" s="10">
        <v>-30.4</v>
      </c>
      <c r="K32" s="9" t="str">
        <f t="shared" si="8"/>
        <v>No</v>
      </c>
    </row>
    <row r="33" spans="1:11" x14ac:dyDescent="0.2">
      <c r="A33" s="81" t="s">
        <v>381</v>
      </c>
      <c r="B33" s="34" t="s">
        <v>258</v>
      </c>
      <c r="C33" s="80">
        <v>3.2783472495999999</v>
      </c>
      <c r="D33" s="9" t="str">
        <f>IF($B33="N/A","N/A",IF(C33&gt;25,"No",IF(C33&lt;2,"No","Yes")))</f>
        <v>Yes</v>
      </c>
      <c r="E33" s="8">
        <v>6.9996800227999998</v>
      </c>
      <c r="F33" s="9" t="str">
        <f>IF($B33="N/A","N/A",IF(E33&gt;25,"No",IF(E33&lt;2,"No","Yes")))</f>
        <v>Yes</v>
      </c>
      <c r="G33" s="8">
        <v>7.2454261393000001</v>
      </c>
      <c r="H33" s="9" t="str">
        <f>IF($B33="N/A","N/A",IF(G33&gt;25,"No",IF(G33&lt;2,"No","Yes")))</f>
        <v>Yes</v>
      </c>
      <c r="I33" s="10">
        <v>113.5</v>
      </c>
      <c r="J33" s="10">
        <v>3.5110000000000001</v>
      </c>
      <c r="K33" s="9" t="str">
        <f t="shared" si="8"/>
        <v>Yes</v>
      </c>
    </row>
    <row r="34" spans="1:11" x14ac:dyDescent="0.2">
      <c r="A34" s="81" t="s">
        <v>382</v>
      </c>
      <c r="B34" s="34" t="s">
        <v>259</v>
      </c>
      <c r="C34" s="80">
        <v>8.1965721066999997</v>
      </c>
      <c r="D34" s="9" t="str">
        <f>IF($B34="N/A","N/A",IF(C34&gt;25,"No",IF(C34&lt;=0,"No","Yes")))</f>
        <v>Yes</v>
      </c>
      <c r="E34" s="8">
        <v>7.9396131830999996</v>
      </c>
      <c r="F34" s="9" t="str">
        <f>IF($B34="N/A","N/A",IF(E34&gt;25,"No",IF(E34&lt;=0,"No","Yes")))</f>
        <v>Yes</v>
      </c>
      <c r="G34" s="8">
        <v>5.5811907816000002</v>
      </c>
      <c r="H34" s="9" t="str">
        <f>IF($B34="N/A","N/A",IF(G34&gt;25,"No",IF(G34&lt;=0,"No","Yes")))</f>
        <v>Yes</v>
      </c>
      <c r="I34" s="10">
        <v>-3.13</v>
      </c>
      <c r="J34" s="10">
        <v>-29.7</v>
      </c>
      <c r="K34" s="9" t="str">
        <f t="shared" si="8"/>
        <v>Yes</v>
      </c>
    </row>
    <row r="35" spans="1:11" x14ac:dyDescent="0.2">
      <c r="A35" s="81" t="s">
        <v>383</v>
      </c>
      <c r="B35" s="34" t="s">
        <v>260</v>
      </c>
      <c r="C35" s="80">
        <v>10.016920729000001</v>
      </c>
      <c r="D35" s="9" t="str">
        <f>IF($B35="N/A","N/A",IF(C35&gt;20,"No",IF(C35&lt;4,"No","Yes")))</f>
        <v>Yes</v>
      </c>
      <c r="E35" s="8">
        <v>4.2484090019999998</v>
      </c>
      <c r="F35" s="9" t="str">
        <f>IF($B35="N/A","N/A",IF(E35&gt;20,"No",IF(E35&lt;4,"No","Yes")))</f>
        <v>Yes</v>
      </c>
      <c r="G35" s="8">
        <v>2.4053013329000001</v>
      </c>
      <c r="H35" s="9" t="str">
        <f>IF($B35="N/A","N/A",IF(G35&gt;20,"No",IF(G35&lt;4,"No","Yes")))</f>
        <v>No</v>
      </c>
      <c r="I35" s="10">
        <v>-57.6</v>
      </c>
      <c r="J35" s="10">
        <v>-43.4</v>
      </c>
      <c r="K35" s="9" t="str">
        <f t="shared" si="8"/>
        <v>No</v>
      </c>
    </row>
    <row r="36" spans="1:11" x14ac:dyDescent="0.2">
      <c r="A36" s="81" t="s">
        <v>384</v>
      </c>
      <c r="B36" s="34" t="s">
        <v>261</v>
      </c>
      <c r="C36" s="80">
        <v>0.14683069469999999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0.4685508263</v>
      </c>
      <c r="D37" s="9" t="str">
        <f>IF($B37="N/A","N/A",IF(C37&gt;=25,"No",IF(C37&lt;0,"No","Yes")))</f>
        <v>Yes</v>
      </c>
      <c r="E37" s="8">
        <v>0.29082376360000001</v>
      </c>
      <c r="F37" s="9" t="str">
        <f>IF($B37="N/A","N/A",IF(E37&gt;=25,"No",IF(E37&lt;0,"No","Yes")))</f>
        <v>Yes</v>
      </c>
      <c r="G37" s="8">
        <v>0.21945795239999999</v>
      </c>
      <c r="H37" s="9" t="str">
        <f>IF($B37="N/A","N/A",IF(G37&gt;=25,"No",IF(G37&lt;0,"No","Yes")))</f>
        <v>Yes</v>
      </c>
      <c r="I37" s="10">
        <v>-37.9</v>
      </c>
      <c r="J37" s="10">
        <v>-24.5</v>
      </c>
      <c r="K37" s="9" t="str">
        <f t="shared" si="8"/>
        <v>Yes</v>
      </c>
    </row>
    <row r="38" spans="1:11" x14ac:dyDescent="0.2">
      <c r="A38" s="81" t="s">
        <v>386</v>
      </c>
      <c r="B38" s="34" t="s">
        <v>225</v>
      </c>
      <c r="C38" s="80">
        <v>7.1899772966000004</v>
      </c>
      <c r="D38" s="9" t="str">
        <f>IF($B38="N/A","N/A",IF(C38&gt;3,"Yes","No"))</f>
        <v>Yes</v>
      </c>
      <c r="E38" s="8">
        <v>1.0985885447999999</v>
      </c>
      <c r="F38" s="9" t="str">
        <f>IF($B38="N/A","N/A",IF(E38&gt;3,"Yes","No"))</f>
        <v>No</v>
      </c>
      <c r="G38" s="8">
        <v>2.11625548E-2</v>
      </c>
      <c r="H38" s="9" t="str">
        <f>IF($B38="N/A","N/A",IF(G38&gt;3,"Yes","No"))</f>
        <v>No</v>
      </c>
      <c r="I38" s="10">
        <v>-84.7</v>
      </c>
      <c r="J38" s="10">
        <v>-98.1</v>
      </c>
      <c r="K38" s="9" t="str">
        <f t="shared" si="8"/>
        <v>No</v>
      </c>
    </row>
    <row r="39" spans="1:11" x14ac:dyDescent="0.2">
      <c r="A39" s="81" t="s">
        <v>387</v>
      </c>
      <c r="B39" s="34" t="s">
        <v>224</v>
      </c>
      <c r="C39" s="80">
        <v>12.047961341000001</v>
      </c>
      <c r="D39" s="9" t="str">
        <f>IF($B39="N/A","N/A",IF(C39&gt;1,"Yes","No"))</f>
        <v>Yes</v>
      </c>
      <c r="E39" s="8">
        <v>2.0234116685000001</v>
      </c>
      <c r="F39" s="9" t="str">
        <f>IF($B39="N/A","N/A",IF(E39&gt;1,"Yes","No"))</f>
        <v>Yes</v>
      </c>
      <c r="G39" s="8">
        <v>0.1503219194</v>
      </c>
      <c r="H39" s="9" t="str">
        <f>IF($B39="N/A","N/A",IF(G39&gt;1,"Yes","No"))</f>
        <v>No</v>
      </c>
      <c r="I39" s="10">
        <v>-83.2</v>
      </c>
      <c r="J39" s="10">
        <v>-92.6</v>
      </c>
      <c r="K39" s="9" t="str">
        <f t="shared" si="8"/>
        <v>No</v>
      </c>
    </row>
    <row r="40" spans="1:11" x14ac:dyDescent="0.2">
      <c r="A40" s="81" t="s">
        <v>388</v>
      </c>
      <c r="B40" s="34" t="s">
        <v>217</v>
      </c>
      <c r="C40" s="80">
        <v>2.7656465999999998E-3</v>
      </c>
      <c r="D40" s="9" t="str">
        <f>IF($B40="N/A","N/A",IF(C40&gt;15,"No",IF(C40&lt;-15,"No","Yes")))</f>
        <v>N/A</v>
      </c>
      <c r="E40" s="8">
        <v>1.5110036999999999E-3</v>
      </c>
      <c r="F40" s="9" t="str">
        <f>IF($B40="N/A","N/A",IF(E40&gt;15,"No",IF(E40&lt;-15,"No","Yes")))</f>
        <v>N/A</v>
      </c>
      <c r="G40" s="8">
        <v>8.2842739999999999E-4</v>
      </c>
      <c r="H40" s="9" t="str">
        <f>IF($B40="N/A","N/A",IF(G40&gt;15,"No",IF(G40&lt;-15,"No","Yes")))</f>
        <v>N/A</v>
      </c>
      <c r="I40" s="10">
        <v>-45.4</v>
      </c>
      <c r="J40" s="10">
        <v>-45.2</v>
      </c>
      <c r="K40" s="9" t="str">
        <f t="shared" si="8"/>
        <v>No</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0</v>
      </c>
      <c r="D42" s="9" t="str">
        <f>IF($B42="N/A","N/A",IF(C42&gt;0,"Yes","No"))</f>
        <v>No</v>
      </c>
      <c r="E42" s="8">
        <v>0</v>
      </c>
      <c r="F42" s="9" t="str">
        <f>IF($B42="N/A","N/A",IF(E42&gt;0,"Yes","No"))</f>
        <v>No</v>
      </c>
      <c r="G42" s="8">
        <v>0</v>
      </c>
      <c r="H42" s="9" t="str">
        <f>IF($B42="N/A","N/A",IF(G42&gt;0,"Yes","No"))</f>
        <v>No</v>
      </c>
      <c r="I42" s="10" t="s">
        <v>1743</v>
      </c>
      <c r="J42" s="10" t="s">
        <v>1743</v>
      </c>
      <c r="K42" s="9" t="str">
        <f t="shared" si="8"/>
        <v>N/A</v>
      </c>
    </row>
    <row r="43" spans="1:11" x14ac:dyDescent="0.2">
      <c r="A43" s="81" t="s">
        <v>391</v>
      </c>
      <c r="B43" s="34" t="s">
        <v>263</v>
      </c>
      <c r="C43" s="80">
        <v>0.64374197020000001</v>
      </c>
      <c r="D43" s="9" t="str">
        <f>IF($B43="N/A","N/A",IF(C43&gt;0,"Yes","No"))</f>
        <v>Yes</v>
      </c>
      <c r="E43" s="8">
        <v>1.1108543392000001</v>
      </c>
      <c r="F43" s="9" t="str">
        <f>IF($B43="N/A","N/A",IF(E43&gt;0,"Yes","No"))</f>
        <v>Yes</v>
      </c>
      <c r="G43" s="8">
        <v>1.4206023872</v>
      </c>
      <c r="H43" s="9" t="str">
        <f>IF($B43="N/A","N/A",IF(G43&gt;0,"Yes","No"))</f>
        <v>Yes</v>
      </c>
      <c r="I43" s="10">
        <v>72.56</v>
      </c>
      <c r="J43" s="10">
        <v>27.88</v>
      </c>
      <c r="K43" s="9" t="str">
        <f t="shared" si="8"/>
        <v>Yes</v>
      </c>
    </row>
    <row r="44" spans="1:11" x14ac:dyDescent="0.2">
      <c r="A44" s="81" t="s">
        <v>392</v>
      </c>
      <c r="B44" s="34" t="s">
        <v>263</v>
      </c>
      <c r="C44" s="80">
        <v>2.011379E-4</v>
      </c>
      <c r="D44" s="9" t="str">
        <f>IF($B44="N/A","N/A",IF(C44&gt;0,"Yes","No"))</f>
        <v>Yes</v>
      </c>
      <c r="E44" s="8">
        <v>0</v>
      </c>
      <c r="F44" s="9" t="str">
        <f>IF($B44="N/A","N/A",IF(E44&gt;0,"Yes","No"))</f>
        <v>No</v>
      </c>
      <c r="G44" s="8">
        <v>3.765579E-4</v>
      </c>
      <c r="H44" s="9" t="str">
        <f>IF($B44="N/A","N/A",IF(G44&gt;0,"Yes","No"))</f>
        <v>Yes</v>
      </c>
      <c r="I44" s="10">
        <v>-100</v>
      </c>
      <c r="J44" s="10" t="s">
        <v>1743</v>
      </c>
      <c r="K44" s="9" t="str">
        <f t="shared" si="8"/>
        <v>N/A</v>
      </c>
    </row>
    <row r="45" spans="1:11" x14ac:dyDescent="0.2">
      <c r="A45" s="81" t="s">
        <v>393</v>
      </c>
      <c r="B45" s="34" t="s">
        <v>224</v>
      </c>
      <c r="C45" s="80">
        <v>0.40589635860000001</v>
      </c>
      <c r="D45" s="9" t="str">
        <f>IF($B45="N/A","N/A",IF(C45&gt;1,"Yes","No"))</f>
        <v>No</v>
      </c>
      <c r="E45" s="8">
        <v>7.4750239999999996E-2</v>
      </c>
      <c r="F45" s="9" t="str">
        <f>IF($B45="N/A","N/A",IF(E45&gt;1,"Yes","No"))</f>
        <v>No</v>
      </c>
      <c r="G45" s="8">
        <v>2.0409439000000001E-2</v>
      </c>
      <c r="H45" s="9" t="str">
        <f>IF($B45="N/A","N/A",IF(G45&gt;1,"Yes","No"))</f>
        <v>No</v>
      </c>
      <c r="I45" s="10">
        <v>-81.599999999999994</v>
      </c>
      <c r="J45" s="10">
        <v>-72.7</v>
      </c>
      <c r="K45" s="9" t="str">
        <f t="shared" si="8"/>
        <v>No</v>
      </c>
    </row>
    <row r="46" spans="1:11" x14ac:dyDescent="0.2">
      <c r="A46" s="81" t="s">
        <v>394</v>
      </c>
      <c r="B46" s="34" t="s">
        <v>263</v>
      </c>
      <c r="C46" s="80">
        <v>3.1930647600000001E-2</v>
      </c>
      <c r="D46" s="9" t="str">
        <f>IF($B46="N/A","N/A",IF(C46&gt;0,"Yes","No"))</f>
        <v>Yes</v>
      </c>
      <c r="E46" s="8">
        <v>6.7550752000000002E-3</v>
      </c>
      <c r="F46" s="9" t="str">
        <f>IF($B46="N/A","N/A",IF(E46&gt;0,"Yes","No"))</f>
        <v>Yes</v>
      </c>
      <c r="G46" s="8">
        <v>9.0373899999999997E-4</v>
      </c>
      <c r="H46" s="9" t="str">
        <f>IF($B46="N/A","N/A",IF(G46&gt;0,"Yes","No"))</f>
        <v>Yes</v>
      </c>
      <c r="I46" s="10">
        <v>-78.8</v>
      </c>
      <c r="J46" s="10">
        <v>-86.6</v>
      </c>
      <c r="K46" s="9" t="str">
        <f t="shared" si="8"/>
        <v>No</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5.5463786399999999E-2</v>
      </c>
      <c r="D48" s="9" t="str">
        <f>IF($B48="N/A","N/A",IF(C48&gt;15,"No",IF(C48&lt;-15,"No","Yes")))</f>
        <v>N/A</v>
      </c>
      <c r="E48" s="8">
        <v>2.4709353999999999E-2</v>
      </c>
      <c r="F48" s="9" t="str">
        <f>IF($B48="N/A","N/A",IF(E48&gt;15,"No",IF(E48&lt;-15,"No","Yes")))</f>
        <v>N/A</v>
      </c>
      <c r="G48" s="8">
        <v>1.1974541700000001E-2</v>
      </c>
      <c r="H48" s="9" t="str">
        <f>IF($B48="N/A","N/A",IF(G48&gt;15,"No",IF(G48&lt;-15,"No","Yes")))</f>
        <v>N/A</v>
      </c>
      <c r="I48" s="10">
        <v>-55.4</v>
      </c>
      <c r="J48" s="10">
        <v>-51.5</v>
      </c>
      <c r="K48" s="9" t="str">
        <f t="shared" si="8"/>
        <v>No</v>
      </c>
    </row>
    <row r="49" spans="1:11" x14ac:dyDescent="0.2">
      <c r="A49" s="81" t="s">
        <v>397</v>
      </c>
      <c r="B49" s="34" t="s">
        <v>217</v>
      </c>
      <c r="C49" s="80">
        <v>0.56434276920000004</v>
      </c>
      <c r="D49" s="9" t="str">
        <f>IF($B49="N/A","N/A",IF(C49&gt;15,"No",IF(C49&lt;-15,"No","Yes")))</f>
        <v>N/A</v>
      </c>
      <c r="E49" s="8">
        <v>0.98917410319999999</v>
      </c>
      <c r="F49" s="9" t="str">
        <f>IF($B49="N/A","N/A",IF(E49&gt;15,"No",IF(E49&lt;-15,"No","Yes")))</f>
        <v>N/A</v>
      </c>
      <c r="G49" s="8">
        <v>1.0511237618</v>
      </c>
      <c r="H49" s="9" t="str">
        <f>IF($B49="N/A","N/A",IF(G49&gt;15,"No",IF(G49&lt;-15,"No","Yes")))</f>
        <v>N/A</v>
      </c>
      <c r="I49" s="10">
        <v>75.28</v>
      </c>
      <c r="J49" s="10">
        <v>6.2629999999999999</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0.53050131119999999</v>
      </c>
      <c r="D51" s="9" t="str">
        <f>IF($B51="N/A","N/A",IF(C51&gt;15,"No",IF(C51&lt;-15,"No","Yes")))</f>
        <v>N/A</v>
      </c>
      <c r="E51" s="8">
        <v>0.86678280659999996</v>
      </c>
      <c r="F51" s="9" t="str">
        <f>IF($B51="N/A","N/A",IF(E51&gt;15,"No",IF(E51&lt;-15,"No","Yes")))</f>
        <v>N/A</v>
      </c>
      <c r="G51" s="8">
        <v>0.75221208949999996</v>
      </c>
      <c r="H51" s="9" t="str">
        <f>IF($B51="N/A","N/A",IF(G51&gt;15,"No",IF(G51&lt;-15,"No","Yes")))</f>
        <v>N/A</v>
      </c>
      <c r="I51" s="10">
        <v>63.39</v>
      </c>
      <c r="J51" s="10">
        <v>-13.2</v>
      </c>
      <c r="K51" s="9" t="str">
        <f t="shared" si="8"/>
        <v>Yes</v>
      </c>
    </row>
    <row r="52" spans="1:11" x14ac:dyDescent="0.2">
      <c r="A52" s="81" t="s">
        <v>400</v>
      </c>
      <c r="B52" s="34" t="s">
        <v>224</v>
      </c>
      <c r="C52" s="80">
        <v>15.295081926</v>
      </c>
      <c r="D52" s="9" t="str">
        <f>IF($B52="N/A","N/A",IF(C52&gt;1,"Yes","No"))</f>
        <v>Yes</v>
      </c>
      <c r="E52" s="8">
        <v>11.559178014</v>
      </c>
      <c r="F52" s="9" t="str">
        <f>IF($B52="N/A","N/A",IF(E52&gt;1,"Yes","No"))</f>
        <v>Yes</v>
      </c>
      <c r="G52" s="8">
        <v>7.4434202905999998</v>
      </c>
      <c r="H52" s="9" t="str">
        <f>IF($B52="N/A","N/A",IF(G52&gt;1,"Yes","No"))</f>
        <v>Yes</v>
      </c>
      <c r="I52" s="10">
        <v>-24.4</v>
      </c>
      <c r="J52" s="10">
        <v>-35.6</v>
      </c>
      <c r="K52" s="9" t="str">
        <f t="shared" si="8"/>
        <v>No</v>
      </c>
    </row>
    <row r="53" spans="1:11" x14ac:dyDescent="0.2">
      <c r="A53" s="81" t="s">
        <v>401</v>
      </c>
      <c r="B53" s="34" t="s">
        <v>263</v>
      </c>
      <c r="C53" s="80">
        <v>3.8740675371000002</v>
      </c>
      <c r="D53" s="9" t="str">
        <f>IF($B53="N/A","N/A",IF(C53&gt;0,"Yes","No"))</f>
        <v>Yes</v>
      </c>
      <c r="E53" s="8">
        <v>5.0466633484000001</v>
      </c>
      <c r="F53" s="9" t="str">
        <f>IF($B53="N/A","N/A",IF(E53&gt;0,"Yes","No"))</f>
        <v>Yes</v>
      </c>
      <c r="G53" s="8">
        <v>3.3555828853</v>
      </c>
      <c r="H53" s="9" t="str">
        <f>IF($B53="N/A","N/A",IF(G53&gt;0,"Yes","No"))</f>
        <v>Yes</v>
      </c>
      <c r="I53" s="10">
        <v>30.27</v>
      </c>
      <c r="J53" s="10">
        <v>-33.5</v>
      </c>
      <c r="K53" s="9" t="str">
        <f t="shared" si="8"/>
        <v>No</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150.9407684</v>
      </c>
      <c r="D55" s="9" t="str">
        <f>IF($B55="N/A","N/A",IF(C55&gt;15,"No",IF(C55&lt;-15,"No","Yes")))</f>
        <v>N/A</v>
      </c>
      <c r="E55" s="36">
        <v>156.61436875999999</v>
      </c>
      <c r="F55" s="9" t="str">
        <f>IF($B55="N/A","N/A",IF(E55&gt;15,"No",IF(E55&lt;-15,"No","Yes")))</f>
        <v>N/A</v>
      </c>
      <c r="G55" s="36">
        <v>131.83310351</v>
      </c>
      <c r="H55" s="9" t="str">
        <f>IF($B55="N/A","N/A",IF(G55&gt;15,"No",IF(G55&lt;-15,"No","Yes")))</f>
        <v>N/A</v>
      </c>
      <c r="I55" s="10">
        <v>3.7589999999999999</v>
      </c>
      <c r="J55" s="10">
        <v>-15.8</v>
      </c>
      <c r="K55" s="9" t="str">
        <f t="shared" ref="K55:K74" si="9">IF(J55="Div by 0", "N/A", IF(J55="N/A","N/A", IF(J55&gt;30, "No", IF(J55&lt;-30, "No", "Yes"))))</f>
        <v>Yes</v>
      </c>
    </row>
    <row r="56" spans="1:11" x14ac:dyDescent="0.2">
      <c r="A56" s="81" t="s">
        <v>873</v>
      </c>
      <c r="B56" s="34" t="s">
        <v>265</v>
      </c>
      <c r="C56" s="83">
        <v>66.652927986999998</v>
      </c>
      <c r="D56" s="9" t="str">
        <f>IF($B56="N/A","N/A",IF(C56&gt;90,"No",IF(C56&lt;20,"No","Yes")))</f>
        <v>Yes</v>
      </c>
      <c r="E56" s="36">
        <v>77.216451242000005</v>
      </c>
      <c r="F56" s="9" t="str">
        <f>IF($B56="N/A","N/A",IF(E56&gt;90,"No",IF(E56&lt;20,"No","Yes")))</f>
        <v>Yes</v>
      </c>
      <c r="G56" s="36">
        <v>77.667525420999993</v>
      </c>
      <c r="H56" s="9" t="str">
        <f>IF($B56="N/A","N/A",IF(G56&gt;90,"No",IF(G56&lt;20,"No","Yes")))</f>
        <v>Yes</v>
      </c>
      <c r="I56" s="10">
        <v>15.85</v>
      </c>
      <c r="J56" s="10">
        <v>0.58420000000000005</v>
      </c>
      <c r="K56" s="9" t="str">
        <f t="shared" si="9"/>
        <v>Yes</v>
      </c>
    </row>
    <row r="57" spans="1:11" x14ac:dyDescent="0.2">
      <c r="A57" s="81" t="s">
        <v>874</v>
      </c>
      <c r="B57" s="34" t="s">
        <v>266</v>
      </c>
      <c r="C57" s="83">
        <v>42.286858711000001</v>
      </c>
      <c r="D57" s="9" t="str">
        <f>IF($B57="N/A","N/A",IF(C57&gt;60,"No",IF(C57&lt;10,"No","Yes")))</f>
        <v>Yes</v>
      </c>
      <c r="E57" s="36">
        <v>46.813817409000002</v>
      </c>
      <c r="F57" s="9" t="str">
        <f>IF($B57="N/A","N/A",IF(E57&gt;60,"No",IF(E57&lt;10,"No","Yes")))</f>
        <v>Yes</v>
      </c>
      <c r="G57" s="36">
        <v>46.737862432999997</v>
      </c>
      <c r="H57" s="9" t="str">
        <f>IF($B57="N/A","N/A",IF(G57&gt;60,"No",IF(G57&lt;10,"No","Yes")))</f>
        <v>Yes</v>
      </c>
      <c r="I57" s="10">
        <v>10.71</v>
      </c>
      <c r="J57" s="10">
        <v>-0.16200000000000001</v>
      </c>
      <c r="K57" s="9" t="str">
        <f t="shared" si="9"/>
        <v>Yes</v>
      </c>
    </row>
    <row r="58" spans="1:11" ht="25.5" x14ac:dyDescent="0.2">
      <c r="A58" s="81" t="s">
        <v>875</v>
      </c>
      <c r="B58" s="34" t="s">
        <v>267</v>
      </c>
      <c r="C58" s="83">
        <v>43.566931689</v>
      </c>
      <c r="D58" s="9" t="str">
        <f>IF($B58="N/A","N/A",IF(C58&gt;100,"No",IF(C58&lt;10,"No","Yes")))</f>
        <v>Yes</v>
      </c>
      <c r="E58" s="36">
        <v>44.680115274000002</v>
      </c>
      <c r="F58" s="9" t="str">
        <f>IF($B58="N/A","N/A",IF(E58&gt;100,"No",IF(E58&lt;10,"No","Yes")))</f>
        <v>Yes</v>
      </c>
      <c r="G58" s="36">
        <v>54.919540230000003</v>
      </c>
      <c r="H58" s="9" t="str">
        <f>IF($B58="N/A","N/A",IF(G58&gt;100,"No",IF(G58&lt;10,"No","Yes")))</f>
        <v>Yes</v>
      </c>
      <c r="I58" s="10">
        <v>2.5550000000000002</v>
      </c>
      <c r="J58" s="10">
        <v>22.92</v>
      </c>
      <c r="K58" s="9" t="str">
        <f t="shared" si="9"/>
        <v>Yes</v>
      </c>
    </row>
    <row r="59" spans="1:11" x14ac:dyDescent="0.2">
      <c r="A59" s="81" t="s">
        <v>876</v>
      </c>
      <c r="B59" s="34" t="s">
        <v>268</v>
      </c>
      <c r="C59" s="83">
        <v>428.89583281</v>
      </c>
      <c r="D59" s="9" t="str">
        <f>IF($B59="N/A","N/A",IF(C59&gt;100,"No",IF(C59&lt;20,"No","Yes")))</f>
        <v>No</v>
      </c>
      <c r="E59" s="36">
        <v>525.86955125999998</v>
      </c>
      <c r="F59" s="9" t="str">
        <f>IF($B59="N/A","N/A",IF(E59&gt;100,"No",IF(E59&lt;20,"No","Yes")))</f>
        <v>No</v>
      </c>
      <c r="G59" s="36">
        <v>569.87942499999997</v>
      </c>
      <c r="H59" s="9" t="str">
        <f>IF($B59="N/A","N/A",IF(G59&gt;100,"No",IF(G59&lt;20,"No","Yes")))</f>
        <v>No</v>
      </c>
      <c r="I59" s="10">
        <v>22.61</v>
      </c>
      <c r="J59" s="10">
        <v>8.3689999999999998</v>
      </c>
      <c r="K59" s="9" t="str">
        <f t="shared" si="9"/>
        <v>Yes</v>
      </c>
    </row>
    <row r="60" spans="1:11" x14ac:dyDescent="0.2">
      <c r="A60" s="81" t="s">
        <v>877</v>
      </c>
      <c r="B60" s="34" t="s">
        <v>268</v>
      </c>
      <c r="C60" s="83">
        <v>179.5718449</v>
      </c>
      <c r="D60" s="9" t="str">
        <f>IF($B60="N/A","N/A",IF(C60&gt;100,"No",IF(C60&lt;20,"No","Yes")))</f>
        <v>No</v>
      </c>
      <c r="E60" s="36">
        <v>54.736616212999998</v>
      </c>
      <c r="F60" s="9" t="str">
        <f>IF($B60="N/A","N/A",IF(E60&gt;100,"No",IF(E60&lt;20,"No","Yes")))</f>
        <v>Yes</v>
      </c>
      <c r="G60" s="36">
        <v>36.530985592999997</v>
      </c>
      <c r="H60" s="9" t="str">
        <f>IF($B60="N/A","N/A",IF(G60&gt;100,"No",IF(G60&lt;20,"No","Yes")))</f>
        <v>Yes</v>
      </c>
      <c r="I60" s="10">
        <v>-69.5</v>
      </c>
      <c r="J60" s="10">
        <v>-33.299999999999997</v>
      </c>
      <c r="K60" s="9" t="str">
        <f t="shared" si="9"/>
        <v>No</v>
      </c>
    </row>
    <row r="61" spans="1:11" ht="25.5" x14ac:dyDescent="0.2">
      <c r="A61" s="81" t="s">
        <v>878</v>
      </c>
      <c r="B61" s="34" t="s">
        <v>217</v>
      </c>
      <c r="C61" s="83">
        <v>663.52193197999998</v>
      </c>
      <c r="D61" s="9" t="str">
        <f>IF($B61="N/A","N/A",IF(C61&gt;15,"No",IF(C61&lt;-15,"No","Yes")))</f>
        <v>N/A</v>
      </c>
      <c r="E61" s="36">
        <v>692.12710603000005</v>
      </c>
      <c r="F61" s="9" t="str">
        <f>IF($B61="N/A","N/A",IF(E61&gt;15,"No",IF(E61&lt;-15,"No","Yes")))</f>
        <v>N/A</v>
      </c>
      <c r="G61" s="36">
        <v>765.81381226999997</v>
      </c>
      <c r="H61" s="9" t="str">
        <f>IF($B61="N/A","N/A",IF(G61&gt;15,"No",IF(G61&lt;-15,"No","Yes")))</f>
        <v>N/A</v>
      </c>
      <c r="I61" s="10">
        <v>4.3109999999999999</v>
      </c>
      <c r="J61" s="10">
        <v>10.65</v>
      </c>
      <c r="K61" s="9" t="str">
        <f t="shared" si="9"/>
        <v>Yes</v>
      </c>
    </row>
    <row r="62" spans="1:11" x14ac:dyDescent="0.2">
      <c r="A62" s="81" t="s">
        <v>879</v>
      </c>
      <c r="B62" s="34" t="s">
        <v>269</v>
      </c>
      <c r="C62" s="83">
        <v>24.36267664</v>
      </c>
      <c r="D62" s="9" t="str">
        <f>IF($B62="N/A","N/A",IF(C62&gt;60,"No",IF(C62&lt;10,"No","Yes")))</f>
        <v>Yes</v>
      </c>
      <c r="E62" s="36">
        <v>26.722959119999999</v>
      </c>
      <c r="F62" s="9" t="str">
        <f>IF($B62="N/A","N/A",IF(E62&gt;60,"No",IF(E62&lt;10,"No","Yes")))</f>
        <v>Yes</v>
      </c>
      <c r="G62" s="36">
        <v>26.065126182</v>
      </c>
      <c r="H62" s="9" t="str">
        <f>IF($B62="N/A","N/A",IF(G62&gt;60,"No",IF(G62&lt;10,"No","Yes")))</f>
        <v>Yes</v>
      </c>
      <c r="I62" s="10">
        <v>9.6880000000000006</v>
      </c>
      <c r="J62" s="10">
        <v>-2.46</v>
      </c>
      <c r="K62" s="9" t="str">
        <f t="shared" si="9"/>
        <v>Yes</v>
      </c>
    </row>
    <row r="63" spans="1:11" x14ac:dyDescent="0.2">
      <c r="A63" s="81" t="s">
        <v>880</v>
      </c>
      <c r="B63" s="34" t="s">
        <v>269</v>
      </c>
      <c r="C63" s="83">
        <v>3.9794520547999999</v>
      </c>
      <c r="D63" s="9" t="str">
        <f>IF($B63="N/A","N/A",IF(C63&gt;60,"No",IF(C63&lt;10,"No","Yes")))</f>
        <v>No</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80.670100880000007</v>
      </c>
      <c r="D64" s="9" t="str">
        <f t="shared" ref="D64:D74" si="10">IF($B64="N/A","N/A",IF(C64&gt;15,"No",IF(C64&lt;-15,"No","Yes")))</f>
        <v>N/A</v>
      </c>
      <c r="E64" s="36">
        <v>400.48746943999998</v>
      </c>
      <c r="F64" s="9" t="str">
        <f>IF($B64="N/A","N/A",IF(E64&gt;15,"No",IF(E64&lt;-15,"No","Yes")))</f>
        <v>N/A</v>
      </c>
      <c r="G64" s="36">
        <v>445.36101579000001</v>
      </c>
      <c r="H64" s="9" t="str">
        <f>IF($B64="N/A","N/A",IF(G64&gt;15,"No",IF(G64&lt;-15,"No","Yes")))</f>
        <v>N/A</v>
      </c>
      <c r="I64" s="10">
        <v>396.5</v>
      </c>
      <c r="J64" s="10">
        <v>11.2</v>
      </c>
      <c r="K64" s="9" t="str">
        <f t="shared" si="9"/>
        <v>Yes</v>
      </c>
    </row>
    <row r="65" spans="1:11" ht="15.75" customHeight="1" x14ac:dyDescent="0.2">
      <c r="A65" s="81" t="s">
        <v>882</v>
      </c>
      <c r="B65" s="34" t="s">
        <v>217</v>
      </c>
      <c r="C65" s="83">
        <v>89.881687717999995</v>
      </c>
      <c r="D65" s="9" t="str">
        <f t="shared" si="10"/>
        <v>N/A</v>
      </c>
      <c r="E65" s="36">
        <v>61.022734628000002</v>
      </c>
      <c r="F65" s="9" t="str">
        <f t="shared" ref="F65:F73" si="11">IF($B65="N/A","N/A",IF(E65&gt;15,"No",IF(E65&lt;-15,"No","Yes")))</f>
        <v>N/A</v>
      </c>
      <c r="G65" s="36">
        <v>95.854092527000006</v>
      </c>
      <c r="H65" s="9" t="str">
        <f t="shared" ref="H65:H86" si="12">IF($B65="N/A","N/A",IF(G65&gt;15,"No",IF(G65&lt;-15,"No","Yes")))</f>
        <v>N/A</v>
      </c>
      <c r="I65" s="10">
        <v>-32.1</v>
      </c>
      <c r="J65" s="10">
        <v>57.08</v>
      </c>
      <c r="K65" s="9" t="str">
        <f t="shared" si="9"/>
        <v>No</v>
      </c>
    </row>
    <row r="66" spans="1:11" ht="25.5" x14ac:dyDescent="0.2">
      <c r="A66" s="81" t="s">
        <v>883</v>
      </c>
      <c r="B66" s="34" t="s">
        <v>217</v>
      </c>
      <c r="C66" s="83">
        <v>51.358891634000003</v>
      </c>
      <c r="D66" s="9" t="str">
        <f t="shared" si="10"/>
        <v>N/A</v>
      </c>
      <c r="E66" s="36">
        <v>77.371798814000002</v>
      </c>
      <c r="F66" s="9" t="str">
        <f t="shared" si="11"/>
        <v>N/A</v>
      </c>
      <c r="G66" s="36">
        <v>375.73346693000002</v>
      </c>
      <c r="H66" s="9" t="str">
        <f t="shared" si="12"/>
        <v>N/A</v>
      </c>
      <c r="I66" s="10">
        <v>50.65</v>
      </c>
      <c r="J66" s="10">
        <v>385.6</v>
      </c>
      <c r="K66" s="9" t="str">
        <f t="shared" si="9"/>
        <v>No</v>
      </c>
    </row>
    <row r="67" spans="1:11" ht="25.5" x14ac:dyDescent="0.2">
      <c r="A67" s="81" t="s">
        <v>884</v>
      </c>
      <c r="B67" s="34" t="s">
        <v>217</v>
      </c>
      <c r="C67" s="83" t="s">
        <v>1743</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v>53.059521949999997</v>
      </c>
      <c r="D68" s="9" t="str">
        <f t="shared" si="10"/>
        <v>N/A</v>
      </c>
      <c r="E68" s="36">
        <v>56.381821090999999</v>
      </c>
      <c r="F68" s="9" t="str">
        <f t="shared" si="11"/>
        <v>N/A</v>
      </c>
      <c r="G68" s="36">
        <v>56.224566611999997</v>
      </c>
      <c r="H68" s="9" t="str">
        <f t="shared" si="12"/>
        <v>N/A</v>
      </c>
      <c r="I68" s="10">
        <v>6.2610000000000001</v>
      </c>
      <c r="J68" s="10">
        <v>-0.27900000000000003</v>
      </c>
      <c r="K68" s="9" t="str">
        <f t="shared" si="9"/>
        <v>Yes</v>
      </c>
    </row>
    <row r="69" spans="1:11" ht="25.5" x14ac:dyDescent="0.2">
      <c r="A69" s="81" t="s">
        <v>886</v>
      </c>
      <c r="B69" s="34" t="s">
        <v>217</v>
      </c>
      <c r="C69" s="83">
        <v>45</v>
      </c>
      <c r="D69" s="9" t="str">
        <f t="shared" si="10"/>
        <v>N/A</v>
      </c>
      <c r="E69" s="36" t="s">
        <v>1743</v>
      </c>
      <c r="F69" s="9" t="str">
        <f t="shared" si="11"/>
        <v>N/A</v>
      </c>
      <c r="G69" s="36">
        <v>43.4</v>
      </c>
      <c r="H69" s="9" t="str">
        <f t="shared" si="12"/>
        <v>N/A</v>
      </c>
      <c r="I69" s="10" t="s">
        <v>1743</v>
      </c>
      <c r="J69" s="10" t="s">
        <v>1743</v>
      </c>
      <c r="K69" s="9" t="str">
        <f t="shared" si="9"/>
        <v>N/A</v>
      </c>
    </row>
    <row r="70" spans="1:11" ht="25.5" x14ac:dyDescent="0.2">
      <c r="A70" s="81" t="s">
        <v>887</v>
      </c>
      <c r="B70" s="34" t="s">
        <v>217</v>
      </c>
      <c r="C70" s="83">
        <v>38.736868186000002</v>
      </c>
      <c r="D70" s="9" t="str">
        <f t="shared" si="10"/>
        <v>N/A</v>
      </c>
      <c r="E70" s="36">
        <v>40.203329369999999</v>
      </c>
      <c r="F70" s="9" t="str">
        <f t="shared" si="11"/>
        <v>N/A</v>
      </c>
      <c r="G70" s="36">
        <v>36.007380073999997</v>
      </c>
      <c r="H70" s="9" t="str">
        <f t="shared" si="12"/>
        <v>N/A</v>
      </c>
      <c r="I70" s="10">
        <v>3.786</v>
      </c>
      <c r="J70" s="10">
        <v>-10.4</v>
      </c>
      <c r="K70" s="9" t="str">
        <f t="shared" si="9"/>
        <v>Yes</v>
      </c>
    </row>
    <row r="71" spans="1:11" x14ac:dyDescent="0.2">
      <c r="A71" s="81" t="s">
        <v>888</v>
      </c>
      <c r="B71" s="34" t="s">
        <v>217</v>
      </c>
      <c r="C71" s="83">
        <v>4627.2078739999997</v>
      </c>
      <c r="D71" s="9" t="str">
        <f t="shared" si="10"/>
        <v>N/A</v>
      </c>
      <c r="E71" s="36">
        <v>4459.8421053000002</v>
      </c>
      <c r="F71" s="9" t="str">
        <f t="shared" si="11"/>
        <v>N/A</v>
      </c>
      <c r="G71" s="36">
        <v>2279.4166667</v>
      </c>
      <c r="H71" s="9" t="str">
        <f t="shared" si="12"/>
        <v>N/A</v>
      </c>
      <c r="I71" s="10">
        <v>-3.62</v>
      </c>
      <c r="J71" s="10">
        <v>-48.9</v>
      </c>
      <c r="K71" s="9" t="str">
        <f t="shared" si="9"/>
        <v>No</v>
      </c>
    </row>
    <row r="72" spans="1:11" ht="25.5" x14ac:dyDescent="0.2">
      <c r="A72" s="81" t="s">
        <v>889</v>
      </c>
      <c r="B72" s="34" t="s">
        <v>217</v>
      </c>
      <c r="C72" s="83">
        <v>1940.2684360000001</v>
      </c>
      <c r="D72" s="9" t="str">
        <f t="shared" si="10"/>
        <v>N/A</v>
      </c>
      <c r="E72" s="36">
        <v>1873.030968</v>
      </c>
      <c r="F72" s="9" t="str">
        <f t="shared" si="11"/>
        <v>N/A</v>
      </c>
      <c r="G72" s="36">
        <v>1760.3019624000001</v>
      </c>
      <c r="H72" s="9" t="str">
        <f t="shared" si="12"/>
        <v>N/A</v>
      </c>
      <c r="I72" s="10">
        <v>-3.47</v>
      </c>
      <c r="J72" s="10">
        <v>-6.02</v>
      </c>
      <c r="K72" s="9" t="str">
        <f t="shared" si="9"/>
        <v>Yes</v>
      </c>
    </row>
    <row r="73" spans="1:11" x14ac:dyDescent="0.2">
      <c r="A73" s="81" t="s">
        <v>890</v>
      </c>
      <c r="B73" s="34" t="s">
        <v>217</v>
      </c>
      <c r="C73" s="83">
        <v>168.67050441999999</v>
      </c>
      <c r="D73" s="9" t="str">
        <f t="shared" si="10"/>
        <v>N/A</v>
      </c>
      <c r="E73" s="36">
        <v>218.17153403</v>
      </c>
      <c r="F73" s="9" t="str">
        <f t="shared" si="11"/>
        <v>N/A</v>
      </c>
      <c r="G73" s="36">
        <v>235.11292558</v>
      </c>
      <c r="H73" s="9" t="str">
        <f t="shared" si="12"/>
        <v>N/A</v>
      </c>
      <c r="I73" s="10">
        <v>29.35</v>
      </c>
      <c r="J73" s="10">
        <v>7.7649999999999997</v>
      </c>
      <c r="K73" s="9" t="str">
        <f t="shared" si="9"/>
        <v>Yes</v>
      </c>
    </row>
    <row r="74" spans="1:11" x14ac:dyDescent="0.2">
      <c r="A74" s="81" t="s">
        <v>891</v>
      </c>
      <c r="B74" s="34" t="s">
        <v>217</v>
      </c>
      <c r="C74" s="83">
        <v>264.8488117</v>
      </c>
      <c r="D74" s="9" t="str">
        <f t="shared" si="10"/>
        <v>N/A</v>
      </c>
      <c r="E74" s="36">
        <v>304.96232762</v>
      </c>
      <c r="F74" s="9" t="str">
        <f>IF($B74="N/A","N/A",IF(E74&gt;15,"No",IF(E74&lt;-15,"No","Yes")))</f>
        <v>N/A</v>
      </c>
      <c r="G74" s="36">
        <v>400.87451745999999</v>
      </c>
      <c r="H74" s="9" t="str">
        <f t="shared" si="12"/>
        <v>N/A</v>
      </c>
      <c r="I74" s="10">
        <v>15.15</v>
      </c>
      <c r="J74" s="10">
        <v>31.45</v>
      </c>
      <c r="K74" s="9" t="str">
        <f t="shared" si="9"/>
        <v>No</v>
      </c>
    </row>
    <row r="75" spans="1:11" x14ac:dyDescent="0.2">
      <c r="A75" s="81" t="s">
        <v>892</v>
      </c>
      <c r="B75" s="34" t="s">
        <v>217</v>
      </c>
      <c r="C75" s="80">
        <v>5.1893587999999997E-2</v>
      </c>
      <c r="D75" s="9" t="str">
        <f t="shared" ref="D75:D80" si="13">IF($B75="N/A","N/A",IF(C75&gt;15,"No",IF(C75&lt;-15,"No","Yes")))</f>
        <v>N/A</v>
      </c>
      <c r="E75" s="8">
        <v>2.95978953E-2</v>
      </c>
      <c r="F75" s="9" t="str">
        <f>IF($B75="N/A","N/A",IF(E75&gt;15,"No",IF(E75&lt;-15,"No","Yes")))</f>
        <v>N/A</v>
      </c>
      <c r="G75" s="8">
        <v>2.4099706500000002E-2</v>
      </c>
      <c r="H75" s="9" t="str">
        <f t="shared" si="12"/>
        <v>N/A</v>
      </c>
      <c r="I75" s="10">
        <v>-43</v>
      </c>
      <c r="J75" s="10">
        <v>-18.600000000000001</v>
      </c>
      <c r="K75" s="9" t="str">
        <f t="shared" ref="K75:K80" si="14">IF(J75="Div by 0", "N/A", IF(J75="N/A","N/A", IF(J75&gt;30, "No", IF(J75&lt;-30, "No", "Yes"))))</f>
        <v>Yes</v>
      </c>
    </row>
    <row r="76" spans="1:11" x14ac:dyDescent="0.2">
      <c r="A76" s="81" t="s">
        <v>893</v>
      </c>
      <c r="B76" s="34" t="s">
        <v>217</v>
      </c>
      <c r="C76" s="80">
        <v>0</v>
      </c>
      <c r="D76" s="9" t="str">
        <f t="shared" si="13"/>
        <v>N/A</v>
      </c>
      <c r="E76" s="8">
        <v>0</v>
      </c>
      <c r="F76" s="9" t="str">
        <f t="shared" ref="F76:F86" si="15">IF($B76="N/A","N/A",IF(E76&gt;15,"No",IF(E76&lt;-15,"No","Yes")))</f>
        <v>N/A</v>
      </c>
      <c r="G76" s="8">
        <v>0</v>
      </c>
      <c r="H76" s="9" t="str">
        <f t="shared" si="12"/>
        <v>N/A</v>
      </c>
      <c r="I76" s="10" t="s">
        <v>1743</v>
      </c>
      <c r="J76" s="10" t="s">
        <v>1743</v>
      </c>
      <c r="K76" s="9" t="str">
        <f t="shared" si="14"/>
        <v>N/A</v>
      </c>
    </row>
    <row r="77" spans="1:11" x14ac:dyDescent="0.2">
      <c r="A77" s="81" t="s">
        <v>894</v>
      </c>
      <c r="B77" s="34" t="s">
        <v>217</v>
      </c>
      <c r="C77" s="80">
        <v>1.8228125621</v>
      </c>
      <c r="D77" s="9" t="str">
        <f t="shared" si="13"/>
        <v>N/A</v>
      </c>
      <c r="E77" s="8">
        <v>1.0291712588999999</v>
      </c>
      <c r="F77" s="9" t="str">
        <f t="shared" si="15"/>
        <v>N/A</v>
      </c>
      <c r="G77" s="8">
        <v>0.72856425250000001</v>
      </c>
      <c r="H77" s="9" t="str">
        <f t="shared" si="12"/>
        <v>N/A</v>
      </c>
      <c r="I77" s="10">
        <v>-43.5</v>
      </c>
      <c r="J77" s="10">
        <v>-29.2</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12.505902141</v>
      </c>
      <c r="D79" s="9" t="str">
        <f t="shared" si="13"/>
        <v>N/A</v>
      </c>
      <c r="E79" s="8">
        <v>13.851015039</v>
      </c>
      <c r="F79" s="9" t="str">
        <f t="shared" si="15"/>
        <v>N/A</v>
      </c>
      <c r="G79" s="8">
        <v>9.7487831530999998</v>
      </c>
      <c r="H79" s="9" t="str">
        <f t="shared" si="12"/>
        <v>N/A</v>
      </c>
      <c r="I79" s="10">
        <v>10.76</v>
      </c>
      <c r="J79" s="10">
        <v>-29.6</v>
      </c>
      <c r="K79" s="9" t="str">
        <f t="shared" si="14"/>
        <v>Yes</v>
      </c>
    </row>
    <row r="80" spans="1:11" ht="25.5" x14ac:dyDescent="0.2">
      <c r="A80" s="81" t="s">
        <v>897</v>
      </c>
      <c r="B80" s="34" t="s">
        <v>217</v>
      </c>
      <c r="C80" s="85" t="s">
        <v>217</v>
      </c>
      <c r="D80" s="9" t="str">
        <f t="shared" si="13"/>
        <v>N/A</v>
      </c>
      <c r="E80" s="85" t="s">
        <v>217</v>
      </c>
      <c r="F80" s="9" t="str">
        <f t="shared" si="15"/>
        <v>N/A</v>
      </c>
      <c r="G80" s="85">
        <v>9.7487831530999998</v>
      </c>
      <c r="H80" s="9" t="str">
        <f t="shared" si="12"/>
        <v>N/A</v>
      </c>
      <c r="I80" s="10" t="s">
        <v>217</v>
      </c>
      <c r="J80" s="86" t="s">
        <v>217</v>
      </c>
      <c r="K80" s="9" t="str">
        <f t="shared" si="14"/>
        <v>N/A</v>
      </c>
    </row>
    <row r="81" spans="1:11" x14ac:dyDescent="0.2">
      <c r="A81" s="81" t="s">
        <v>898</v>
      </c>
      <c r="B81" s="34" t="s">
        <v>217</v>
      </c>
      <c r="C81" s="87">
        <v>89.791666667000001</v>
      </c>
      <c r="D81" s="9" t="str">
        <f t="shared" ref="D81:D86" si="16">IF($B81="N/A","N/A",IF(C81&gt;15,"No",IF(C81&lt;-15,"No","Yes")))</f>
        <v>N/A</v>
      </c>
      <c r="E81" s="88">
        <v>124.12612613</v>
      </c>
      <c r="F81" s="9" t="str">
        <f t="shared" si="15"/>
        <v>N/A</v>
      </c>
      <c r="G81" s="88">
        <v>149.234375</v>
      </c>
      <c r="H81" s="9" t="str">
        <f>IF($B81="N/A","N/A",IF(G81&gt;15,"No",IF(G81&lt;-15,"No","Yes")))</f>
        <v>N/A</v>
      </c>
      <c r="I81" s="10">
        <v>38.24</v>
      </c>
      <c r="J81" s="10">
        <v>20.23</v>
      </c>
      <c r="K81" s="9" t="str">
        <f t="shared" ref="K81:K86" si="17">IF(J81="Div by 0", "N/A", IF(J81="N/A","N/A", IF(J81&gt;30, "No", IF(J81&lt;-30, "No", "Yes"))))</f>
        <v>Yes</v>
      </c>
    </row>
    <row r="82" spans="1:11" x14ac:dyDescent="0.2">
      <c r="A82" s="81" t="s">
        <v>899</v>
      </c>
      <c r="B82" s="34" t="s">
        <v>217</v>
      </c>
      <c r="C82" s="87" t="s">
        <v>1743</v>
      </c>
      <c r="D82" s="9" t="str">
        <f t="shared" si="16"/>
        <v>N/A</v>
      </c>
      <c r="E82" s="88" t="s">
        <v>1743</v>
      </c>
      <c r="F82" s="9" t="str">
        <f t="shared" si="15"/>
        <v>N/A</v>
      </c>
      <c r="G82" s="88" t="s">
        <v>1743</v>
      </c>
      <c r="H82" s="9" t="str">
        <f t="shared" si="12"/>
        <v>N/A</v>
      </c>
      <c r="I82" s="10" t="s">
        <v>1743</v>
      </c>
      <c r="J82" s="10" t="s">
        <v>1743</v>
      </c>
      <c r="K82" s="9" t="str">
        <f t="shared" si="17"/>
        <v>N/A</v>
      </c>
    </row>
    <row r="83" spans="1:11" x14ac:dyDescent="0.2">
      <c r="A83" s="81" t="s">
        <v>900</v>
      </c>
      <c r="B83" s="34" t="s">
        <v>217</v>
      </c>
      <c r="C83" s="87">
        <v>162.42129654999999</v>
      </c>
      <c r="D83" s="9" t="str">
        <f t="shared" si="16"/>
        <v>N/A</v>
      </c>
      <c r="E83" s="88">
        <v>172.58182916999999</v>
      </c>
      <c r="F83" s="9" t="str">
        <f t="shared" si="15"/>
        <v>N/A</v>
      </c>
      <c r="G83" s="88">
        <v>178.74033492000001</v>
      </c>
      <c r="H83" s="9" t="str">
        <f t="shared" si="12"/>
        <v>N/A</v>
      </c>
      <c r="I83" s="10">
        <v>6.2560000000000002</v>
      </c>
      <c r="J83" s="10">
        <v>3.5680000000000001</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598.62756781999997</v>
      </c>
      <c r="D85" s="9" t="str">
        <f t="shared" si="16"/>
        <v>N/A</v>
      </c>
      <c r="E85" s="88">
        <v>626.02270992000001</v>
      </c>
      <c r="F85" s="9" t="str">
        <f t="shared" si="15"/>
        <v>N/A</v>
      </c>
      <c r="G85" s="88">
        <v>713.68729044999998</v>
      </c>
      <c r="H85" s="9" t="str">
        <f t="shared" si="12"/>
        <v>N/A</v>
      </c>
      <c r="I85" s="10">
        <v>4.5759999999999996</v>
      </c>
      <c r="J85" s="10">
        <v>14</v>
      </c>
      <c r="K85" s="9" t="str">
        <f t="shared" si="17"/>
        <v>Yes</v>
      </c>
    </row>
    <row r="86" spans="1:11" ht="25.5" x14ac:dyDescent="0.2">
      <c r="A86" s="81" t="s">
        <v>903</v>
      </c>
      <c r="B86" s="34" t="s">
        <v>217</v>
      </c>
      <c r="C86" s="89" t="s">
        <v>217</v>
      </c>
      <c r="D86" s="9" t="str">
        <f t="shared" si="16"/>
        <v>N/A</v>
      </c>
      <c r="E86" s="89" t="s">
        <v>217</v>
      </c>
      <c r="F86" s="9" t="str">
        <f t="shared" si="15"/>
        <v>N/A</v>
      </c>
      <c r="G86" s="89">
        <v>713.68729044999998</v>
      </c>
      <c r="H86" s="9" t="str">
        <f t="shared" si="12"/>
        <v>N/A</v>
      </c>
      <c r="I86" s="10" t="s">
        <v>217</v>
      </c>
      <c r="J86" s="10" t="s">
        <v>217</v>
      </c>
      <c r="K86" s="9" t="str">
        <f t="shared" si="17"/>
        <v>N/A</v>
      </c>
    </row>
    <row r="87" spans="1:11" x14ac:dyDescent="0.2">
      <c r="A87" s="81" t="s">
        <v>32</v>
      </c>
      <c r="B87" s="34" t="s">
        <v>270</v>
      </c>
      <c r="C87" s="80">
        <v>75.208240621000002</v>
      </c>
      <c r="D87" s="9" t="str">
        <f>IF($B87="N/A","N/A",IF(C87&gt;60,"Yes","No"))</f>
        <v>Yes</v>
      </c>
      <c r="E87" s="8">
        <v>48.697159313</v>
      </c>
      <c r="F87" s="9" t="str">
        <f>IF($B87="N/A","N/A",IF(E87&gt;60,"Yes","No"))</f>
        <v>No</v>
      </c>
      <c r="G87" s="8">
        <v>33.755103300999998</v>
      </c>
      <c r="H87" s="9" t="str">
        <f>IF($B87="N/A","N/A",IF(G87&gt;60,"Yes","No"))</f>
        <v>No</v>
      </c>
      <c r="I87" s="10">
        <v>-35.299999999999997</v>
      </c>
      <c r="J87" s="10">
        <v>-30.7</v>
      </c>
      <c r="K87" s="9" t="str">
        <f t="shared" ref="K87:K105" si="18">IF(J87="Div by 0", "N/A", IF(J87="N/A","N/A", IF(J87&gt;30, "No", IF(J87&lt;-30, "No", "Yes"))))</f>
        <v>No</v>
      </c>
    </row>
    <row r="88" spans="1:11" x14ac:dyDescent="0.2">
      <c r="A88" s="81" t="s">
        <v>39</v>
      </c>
      <c r="B88" s="34" t="s">
        <v>271</v>
      </c>
      <c r="C88" s="80">
        <v>99.990883517</v>
      </c>
      <c r="D88" s="9" t="str">
        <f>IF($B88="N/A","N/A",IF(C88&gt;100,"No",IF(C88&lt;85,"No","Yes")))</f>
        <v>Yes</v>
      </c>
      <c r="E88" s="8">
        <v>99.990686350000004</v>
      </c>
      <c r="F88" s="9" t="str">
        <f>IF($B88="N/A","N/A",IF(E88&gt;100,"No",IF(E88&lt;85,"No","Yes")))</f>
        <v>Yes</v>
      </c>
      <c r="G88" s="8">
        <v>99.988688836999998</v>
      </c>
      <c r="H88" s="9" t="str">
        <f>IF($B88="N/A","N/A",IF(G88&gt;100,"No",IF(G88&lt;85,"No","Yes")))</f>
        <v>Yes</v>
      </c>
      <c r="I88" s="10">
        <v>0</v>
      </c>
      <c r="J88" s="10">
        <v>-2E-3</v>
      </c>
      <c r="K88" s="9" t="str">
        <f t="shared" si="18"/>
        <v>Yes</v>
      </c>
    </row>
    <row r="89" spans="1:11" x14ac:dyDescent="0.2">
      <c r="A89" s="81" t="s">
        <v>904</v>
      </c>
      <c r="B89" s="34" t="s">
        <v>217</v>
      </c>
      <c r="C89" s="80">
        <v>20.314778475000001</v>
      </c>
      <c r="D89" s="9" t="str">
        <f>IF($B89="N/A","N/A",IF(C89&gt;15,"No",IF(C89&lt;-15,"No","Yes")))</f>
        <v>N/A</v>
      </c>
      <c r="E89" s="8">
        <v>12.274723389</v>
      </c>
      <c r="F89" s="9" t="str">
        <f>IF($B89="N/A","N/A",IF(E89&gt;15,"No",IF(E89&lt;-15,"No","Yes")))</f>
        <v>N/A</v>
      </c>
      <c r="G89" s="8">
        <v>9.9211077049000007</v>
      </c>
      <c r="H89" s="9" t="str">
        <f>IF($B89="N/A","N/A",IF(G89&gt;15,"No",IF(G89&lt;-15,"No","Yes")))</f>
        <v>N/A</v>
      </c>
      <c r="I89" s="10">
        <v>-39.6</v>
      </c>
      <c r="J89" s="10">
        <v>-19.2</v>
      </c>
      <c r="K89" s="9" t="str">
        <f t="shared" si="18"/>
        <v>Yes</v>
      </c>
    </row>
    <row r="90" spans="1:11" x14ac:dyDescent="0.2">
      <c r="A90" s="81" t="s">
        <v>845</v>
      </c>
      <c r="B90" s="34" t="s">
        <v>272</v>
      </c>
      <c r="C90" s="80">
        <v>4.1381869482000004</v>
      </c>
      <c r="D90" s="9" t="str">
        <f>IF($B90="N/A","N/A",IF(C90&gt;25,"No",IF(C90&lt;5,"No","Yes")))</f>
        <v>No</v>
      </c>
      <c r="E90" s="8">
        <v>12.680650213</v>
      </c>
      <c r="F90" s="9" t="str">
        <f>IF($B90="N/A","N/A",IF(E90&gt;25,"No",IF(E90&lt;5,"No","Yes")))</f>
        <v>Yes</v>
      </c>
      <c r="G90" s="8">
        <v>16.446678536</v>
      </c>
      <c r="H90" s="9" t="str">
        <f>IF($B90="N/A","N/A",IF(G90&gt;25,"No",IF(G90&lt;5,"No","Yes")))</f>
        <v>Yes</v>
      </c>
      <c r="I90" s="10">
        <v>206.4</v>
      </c>
      <c r="J90" s="10">
        <v>29.7</v>
      </c>
      <c r="K90" s="9" t="str">
        <f t="shared" si="18"/>
        <v>Yes</v>
      </c>
    </row>
    <row r="91" spans="1:11" x14ac:dyDescent="0.2">
      <c r="A91" s="81" t="s">
        <v>846</v>
      </c>
      <c r="B91" s="34" t="s">
        <v>273</v>
      </c>
      <c r="C91" s="80">
        <v>56.278085521000001</v>
      </c>
      <c r="D91" s="9" t="str">
        <f>IF($B91="N/A","N/A",IF(C91&gt;70,"No",IF(C91&lt;40,"No","Yes")))</f>
        <v>Yes</v>
      </c>
      <c r="E91" s="8">
        <v>52.156303729999998</v>
      </c>
      <c r="F91" s="9" t="str">
        <f>IF($B91="N/A","N/A",IF(E91&gt;70,"No",IF(E91&lt;40,"No","Yes")))</f>
        <v>Yes</v>
      </c>
      <c r="G91" s="8">
        <v>47.085938161999998</v>
      </c>
      <c r="H91" s="9" t="str">
        <f>IF($B91="N/A","N/A",IF(G91&gt;70,"No",IF(G91&lt;40,"No","Yes")))</f>
        <v>Yes</v>
      </c>
      <c r="I91" s="10">
        <v>-7.32</v>
      </c>
      <c r="J91" s="10">
        <v>-9.7200000000000006</v>
      </c>
      <c r="K91" s="9" t="str">
        <f t="shared" si="18"/>
        <v>Yes</v>
      </c>
    </row>
    <row r="92" spans="1:11" x14ac:dyDescent="0.2">
      <c r="A92" s="81" t="s">
        <v>847</v>
      </c>
      <c r="B92" s="34" t="s">
        <v>274</v>
      </c>
      <c r="C92" s="80">
        <v>39.583727531000001</v>
      </c>
      <c r="D92" s="9" t="str">
        <f>IF($B92="N/A","N/A",IF(C92&gt;55,"No",IF(C92&lt;20,"No","Yes")))</f>
        <v>Yes</v>
      </c>
      <c r="E92" s="8">
        <v>35.163046057000003</v>
      </c>
      <c r="F92" s="9" t="str">
        <f>IF($B92="N/A","N/A",IF(E92&gt;55,"No",IF(E92&lt;20,"No","Yes")))</f>
        <v>Yes</v>
      </c>
      <c r="G92" s="8">
        <v>36.467383300999998</v>
      </c>
      <c r="H92" s="9" t="str">
        <f>IF($B92="N/A","N/A",IF(G92&gt;55,"No",IF(G92&lt;20,"No","Yes")))</f>
        <v>Yes</v>
      </c>
      <c r="I92" s="10">
        <v>-11.2</v>
      </c>
      <c r="J92" s="10">
        <v>3.7090000000000001</v>
      </c>
      <c r="K92" s="9" t="str">
        <f t="shared" si="18"/>
        <v>Yes</v>
      </c>
    </row>
    <row r="93" spans="1:11" x14ac:dyDescent="0.2">
      <c r="A93" s="81" t="s">
        <v>167</v>
      </c>
      <c r="B93" s="34" t="s">
        <v>250</v>
      </c>
      <c r="C93" s="80">
        <v>95.966027801999999</v>
      </c>
      <c r="D93" s="9" t="str">
        <f>IF($B93="N/A","N/A",IF(C93&gt;95,"Yes","No"))</f>
        <v>Yes</v>
      </c>
      <c r="E93" s="8">
        <v>97.634568208000005</v>
      </c>
      <c r="F93" s="9" t="str">
        <f>IF($B93="N/A","N/A",IF(E93&gt;95,"Yes","No"))</f>
        <v>Yes</v>
      </c>
      <c r="G93" s="8">
        <v>98.310083392999999</v>
      </c>
      <c r="H93" s="9" t="str">
        <f>IF($B93="N/A","N/A",IF(G93&gt;95,"Yes","No"))</f>
        <v>Yes</v>
      </c>
      <c r="I93" s="10">
        <v>1.7390000000000001</v>
      </c>
      <c r="J93" s="10">
        <v>0.69189999999999996</v>
      </c>
      <c r="K93" s="9" t="str">
        <f t="shared" si="18"/>
        <v>Yes</v>
      </c>
    </row>
    <row r="94" spans="1:11" x14ac:dyDescent="0.2">
      <c r="A94" s="81" t="s">
        <v>41</v>
      </c>
      <c r="B94" s="34" t="s">
        <v>217</v>
      </c>
      <c r="C94" s="80">
        <v>0</v>
      </c>
      <c r="D94" s="9" t="str">
        <f>IF($B94="N/A","N/A",IF(C94&gt;15,"No",IF(C94&lt;-15,"No","Yes")))</f>
        <v>N/A</v>
      </c>
      <c r="E94" s="8">
        <v>0</v>
      </c>
      <c r="F94" s="9" t="str">
        <f>IF($B94="N/A","N/A",IF(E94&gt;15,"No",IF(E94&lt;-15,"No","Yes")))</f>
        <v>N/A</v>
      </c>
      <c r="G94" s="8">
        <v>0</v>
      </c>
      <c r="H94" s="9" t="str">
        <f>IF($B94="N/A","N/A",IF(G94&gt;15,"No",IF(G94&lt;-15,"No","Yes")))</f>
        <v>N/A</v>
      </c>
      <c r="I94" s="10" t="s">
        <v>1743</v>
      </c>
      <c r="J94" s="10" t="s">
        <v>1743</v>
      </c>
      <c r="K94" s="9" t="str">
        <f t="shared" si="18"/>
        <v>N/A</v>
      </c>
    </row>
    <row r="95" spans="1:11" x14ac:dyDescent="0.2">
      <c r="A95" s="81" t="s">
        <v>42</v>
      </c>
      <c r="B95" s="34" t="s">
        <v>217</v>
      </c>
      <c r="C95" s="80">
        <v>99.598782851999999</v>
      </c>
      <c r="D95" s="9" t="str">
        <f>IF($B95="N/A","N/A",IF(C95&gt;15,"No",IF(C95&lt;-15,"No","Yes")))</f>
        <v>N/A</v>
      </c>
      <c r="E95" s="8">
        <v>99.910441411999997</v>
      </c>
      <c r="F95" s="9" t="str">
        <f>IF($B95="N/A","N/A",IF(E95&gt;15,"No",IF(E95&lt;-15,"No","Yes")))</f>
        <v>N/A</v>
      </c>
      <c r="G95" s="8">
        <v>99.987855561999993</v>
      </c>
      <c r="H95" s="9" t="str">
        <f>IF($B95="N/A","N/A",IF(G95&gt;15,"No",IF(G95&lt;-15,"No","Yes")))</f>
        <v>N/A</v>
      </c>
      <c r="I95" s="10">
        <v>0.31290000000000001</v>
      </c>
      <c r="J95" s="10">
        <v>7.7499999999999999E-2</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99.754968078000005</v>
      </c>
      <c r="D97" s="9" t="str">
        <f>IF($B97="N/A","N/A",IF(C97&gt;15,"No",IF(C97&lt;-15,"No","Yes")))</f>
        <v>N/A</v>
      </c>
      <c r="E97" s="8">
        <v>99.952283246999997</v>
      </c>
      <c r="F97" s="9" t="str">
        <f>IF($B97="N/A","N/A",IF(E97&gt;15,"No",IF(E97&lt;-15,"No","Yes")))</f>
        <v>N/A</v>
      </c>
      <c r="G97" s="8">
        <v>99.99372984</v>
      </c>
      <c r="H97" s="9" t="str">
        <f>IF($B97="N/A","N/A",IF(G97&gt;15,"No",IF(G97&lt;-15,"No","Yes")))</f>
        <v>N/A</v>
      </c>
      <c r="I97" s="10">
        <v>0.1978</v>
      </c>
      <c r="J97" s="10">
        <v>4.1500000000000002E-2</v>
      </c>
      <c r="K97" s="9" t="str">
        <f t="shared" si="18"/>
        <v>Yes</v>
      </c>
    </row>
    <row r="98" spans="1:11" x14ac:dyDescent="0.2">
      <c r="A98" s="81" t="s">
        <v>43</v>
      </c>
      <c r="B98" s="34" t="s">
        <v>227</v>
      </c>
      <c r="C98" s="80">
        <v>97.779002270000007</v>
      </c>
      <c r="D98" s="9" t="str">
        <f>IF($B98="N/A","N/A",IF(C98&gt;100,"No",IF(C98&lt;98,"No","Yes")))</f>
        <v>No</v>
      </c>
      <c r="E98" s="8">
        <v>98.624444930999999</v>
      </c>
      <c r="F98" s="9" t="str">
        <f>IF($B98="N/A","N/A",IF(E98&gt;100,"No",IF(E98&lt;98,"No","Yes")))</f>
        <v>Yes</v>
      </c>
      <c r="G98" s="8">
        <v>99.018563181000005</v>
      </c>
      <c r="H98" s="9" t="str">
        <f>IF($B98="N/A","N/A",IF(G98&gt;100,"No",IF(G98&lt;98,"No","Yes")))</f>
        <v>Yes</v>
      </c>
      <c r="I98" s="10">
        <v>0.86460000000000004</v>
      </c>
      <c r="J98" s="10">
        <v>0.39960000000000001</v>
      </c>
      <c r="K98" s="9" t="str">
        <f t="shared" si="18"/>
        <v>Yes</v>
      </c>
    </row>
    <row r="99" spans="1:11" x14ac:dyDescent="0.2">
      <c r="A99" s="81" t="s">
        <v>44</v>
      </c>
      <c r="B99" s="34" t="s">
        <v>217</v>
      </c>
      <c r="C99" s="80">
        <v>25.906724892</v>
      </c>
      <c r="D99" s="9" t="str">
        <f>IF($B99="N/A","N/A",IF(C99&gt;15,"No",IF(C99&lt;-15,"No","Yes")))</f>
        <v>N/A</v>
      </c>
      <c r="E99" s="8">
        <v>16.733866378999998</v>
      </c>
      <c r="F99" s="9" t="str">
        <f>IF($B99="N/A","N/A",IF(E99&gt;15,"No",IF(E99&lt;-15,"No","Yes")))</f>
        <v>N/A</v>
      </c>
      <c r="G99" s="8">
        <v>10.932005902</v>
      </c>
      <c r="H99" s="9" t="str">
        <f>IF($B99="N/A","N/A",IF(G99&gt;15,"No",IF(G99&lt;-15,"No","Yes")))</f>
        <v>N/A</v>
      </c>
      <c r="I99" s="10">
        <v>-35.4</v>
      </c>
      <c r="J99" s="10">
        <v>-34.700000000000003</v>
      </c>
      <c r="K99" s="9" t="str">
        <f t="shared" si="18"/>
        <v>No</v>
      </c>
    </row>
    <row r="100" spans="1:11" x14ac:dyDescent="0.2">
      <c r="A100" s="81" t="s">
        <v>45</v>
      </c>
      <c r="B100" s="34" t="s">
        <v>217</v>
      </c>
      <c r="C100" s="80">
        <v>74.093065515999996</v>
      </c>
      <c r="D100" s="9" t="str">
        <f>IF($B100="N/A","N/A",IF(C100&gt;15,"No",IF(C100&lt;-15,"No","Yes")))</f>
        <v>N/A</v>
      </c>
      <c r="E100" s="8">
        <v>83.266133620999994</v>
      </c>
      <c r="F100" s="9" t="str">
        <f>IF($B100="N/A","N/A",IF(E100&gt;15,"No",IF(E100&lt;-15,"No","Yes")))</f>
        <v>N/A</v>
      </c>
      <c r="G100" s="8">
        <v>89.067994098</v>
      </c>
      <c r="H100" s="9" t="str">
        <f>IF($B100="N/A","N/A",IF(G100&gt;15,"No",IF(G100&lt;-15,"No","Yes")))</f>
        <v>N/A</v>
      </c>
      <c r="I100" s="10">
        <v>12.38</v>
      </c>
      <c r="J100" s="10">
        <v>6.968</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2.0959289999999999E-4</v>
      </c>
      <c r="D103" s="9" t="str">
        <f>IF($B103="N/A","N/A",IF(C103&gt;15,"No",IF(C103&lt;-15,"No","Yes")))</f>
        <v>N/A</v>
      </c>
      <c r="E103" s="8">
        <v>0</v>
      </c>
      <c r="F103" s="9" t="str">
        <f>IF($B103="N/A","N/A",IF(E103&gt;15,"No",IF(E103&lt;-15,"No","Yes")))</f>
        <v>N/A</v>
      </c>
      <c r="G103" s="8">
        <v>0</v>
      </c>
      <c r="H103" s="9" t="str">
        <f>IF($B103="N/A","N/A",IF(G103&gt;15,"No",IF(G103&lt;-15,"No","Yes")))</f>
        <v>N/A</v>
      </c>
      <c r="I103" s="10">
        <v>-100</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99.999929280999993</v>
      </c>
      <c r="D105" s="9" t="str">
        <f>IF($B105="N/A","N/A",IF(C105&gt;100,"No",IF(C105&lt;98,"No","Yes")))</f>
        <v>Yes</v>
      </c>
      <c r="E105" s="8">
        <v>99.999890668999996</v>
      </c>
      <c r="F105" s="9" t="str">
        <f>IF($B105="N/A","N/A",IF(E105&gt;100,"No",IF(E105&lt;98,"No","Yes")))</f>
        <v>Yes</v>
      </c>
      <c r="G105" s="8">
        <v>100</v>
      </c>
      <c r="H105" s="9" t="str">
        <f>IF($B105="N/A","N/A",IF(G105&gt;100,"No",IF(G105&lt;98,"No","Yes")))</f>
        <v>Yes</v>
      </c>
      <c r="I105" s="10">
        <v>0</v>
      </c>
      <c r="J105" s="10">
        <v>1E-4</v>
      </c>
      <c r="K105" s="9" t="str">
        <f t="shared" si="18"/>
        <v>Yes</v>
      </c>
    </row>
    <row r="106" spans="1:11" x14ac:dyDescent="0.2">
      <c r="A106" s="81" t="s">
        <v>49</v>
      </c>
      <c r="B106" s="59" t="s">
        <v>217</v>
      </c>
      <c r="C106" s="80">
        <v>1.1067498873999999</v>
      </c>
      <c r="D106" s="9" t="str">
        <f>IF($B106="N/A","N/A",IF(C106&gt;15,"No",IF(C106&lt;-15,"No","Yes")))</f>
        <v>N/A</v>
      </c>
      <c r="E106" s="8">
        <v>0.99478919939999999</v>
      </c>
      <c r="F106" s="9" t="str">
        <f>IF($B106="N/A","N/A",IF(E106&gt;15,"No",IF(E106&lt;-15,"No","Yes")))</f>
        <v>N/A</v>
      </c>
      <c r="G106" s="8">
        <v>1.6506315262</v>
      </c>
      <c r="H106" s="9" t="str">
        <f>IF($B106="N/A","N/A",IF(G106&gt;15,"No",IF(G106&lt;-15,"No","Yes")))</f>
        <v>N/A</v>
      </c>
      <c r="I106" s="10">
        <v>-10.1</v>
      </c>
      <c r="J106" s="10">
        <v>65.930000000000007</v>
      </c>
      <c r="K106" s="9" t="str">
        <f>IF(J106="Div by 0", "N/A", IF(J106="N/A","N/A", IF(J106&gt;30, "No", IF(J106&lt;-30, "No", "Yes"))))</f>
        <v>No</v>
      </c>
    </row>
    <row r="107" spans="1:11" x14ac:dyDescent="0.2">
      <c r="A107" s="81" t="s">
        <v>907</v>
      </c>
      <c r="B107" s="34" t="s">
        <v>217</v>
      </c>
      <c r="C107" s="90">
        <v>67.098107542999998</v>
      </c>
      <c r="D107" s="9" t="str">
        <f t="shared" ref="D107:D130" si="19">IF($B107="N/A","N/A",IF(C107&gt;15,"No",IF(C107&lt;-15,"No","Yes")))</f>
        <v>N/A</v>
      </c>
      <c r="E107" s="9">
        <v>81.100188431000007</v>
      </c>
      <c r="F107" s="9" t="str">
        <f t="shared" ref="F107:F130" si="20">IF($B107="N/A","N/A",IF(E107&gt;15,"No",IF(E107&lt;-15,"No","Yes")))</f>
        <v>N/A</v>
      </c>
      <c r="G107" s="8">
        <v>87.759759063000004</v>
      </c>
      <c r="H107" s="9" t="str">
        <f t="shared" ref="H107:H130" si="21">IF($B107="N/A","N/A",IF(G107&gt;15,"No",IF(G107&lt;-15,"No","Yes")))</f>
        <v>N/A</v>
      </c>
      <c r="I107" s="10">
        <v>20.87</v>
      </c>
      <c r="J107" s="10">
        <v>8.2119999999999997</v>
      </c>
      <c r="K107" s="9" t="str">
        <f t="shared" ref="K107:K130" si="22">IF(J107="Div by 0", "N/A", IF(J107="N/A","N/A", IF(J107&gt;30, "No", IF(J107&lt;-30, "No", "Yes"))))</f>
        <v>Yes</v>
      </c>
    </row>
    <row r="108" spans="1:11" x14ac:dyDescent="0.2">
      <c r="A108" s="81" t="s">
        <v>908</v>
      </c>
      <c r="B108" s="34" t="s">
        <v>217</v>
      </c>
      <c r="C108" s="90">
        <v>20.396945720000002</v>
      </c>
      <c r="D108" s="34" t="s">
        <v>217</v>
      </c>
      <c r="E108" s="9">
        <v>5.0489742951999999</v>
      </c>
      <c r="F108" s="34" t="s">
        <v>217</v>
      </c>
      <c r="G108" s="8">
        <v>2.4914577837</v>
      </c>
      <c r="H108" s="34" t="s">
        <v>217</v>
      </c>
      <c r="I108" s="10">
        <v>-75.2</v>
      </c>
      <c r="J108" s="10">
        <v>-50.7</v>
      </c>
      <c r="K108" s="9" t="str">
        <f t="shared" si="22"/>
        <v>No</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0.56434276920000004</v>
      </c>
      <c r="D110" s="9" t="str">
        <f t="shared" si="19"/>
        <v>N/A</v>
      </c>
      <c r="E110" s="9">
        <v>0.98917410319999999</v>
      </c>
      <c r="F110" s="9" t="str">
        <f t="shared" si="20"/>
        <v>N/A</v>
      </c>
      <c r="G110" s="8">
        <v>1.0511237618</v>
      </c>
      <c r="H110" s="9" t="str">
        <f t="shared" si="21"/>
        <v>N/A</v>
      </c>
      <c r="I110" s="10">
        <v>75.28</v>
      </c>
      <c r="J110" s="10">
        <v>6.2629999999999999</v>
      </c>
      <c r="K110" s="9" t="str">
        <f t="shared" si="22"/>
        <v>Yes</v>
      </c>
    </row>
    <row r="111" spans="1:11" x14ac:dyDescent="0.2">
      <c r="A111" s="81" t="s">
        <v>911</v>
      </c>
      <c r="B111" s="34" t="s">
        <v>217</v>
      </c>
      <c r="C111" s="90">
        <v>1.5085350000000001E-4</v>
      </c>
      <c r="D111" s="9" t="str">
        <f t="shared" si="19"/>
        <v>N/A</v>
      </c>
      <c r="E111" s="9">
        <v>0</v>
      </c>
      <c r="F111" s="9" t="str">
        <f t="shared" si="20"/>
        <v>N/A</v>
      </c>
      <c r="G111" s="8">
        <v>7.5311599999999999E-5</v>
      </c>
      <c r="H111" s="9" t="str">
        <f t="shared" si="21"/>
        <v>N/A</v>
      </c>
      <c r="I111" s="10">
        <v>-100</v>
      </c>
      <c r="J111" s="10" t="s">
        <v>1743</v>
      </c>
      <c r="K111" s="9" t="str">
        <f t="shared" si="22"/>
        <v>N/A</v>
      </c>
    </row>
    <row r="112" spans="1:11" x14ac:dyDescent="0.2">
      <c r="A112" s="81" t="s">
        <v>912</v>
      </c>
      <c r="B112" s="34" t="s">
        <v>217</v>
      </c>
      <c r="C112" s="90">
        <v>0.35168968439999998</v>
      </c>
      <c r="D112" s="9" t="str">
        <f t="shared" si="19"/>
        <v>N/A</v>
      </c>
      <c r="E112" s="9">
        <v>6.1595619900000002E-2</v>
      </c>
      <c r="F112" s="9" t="str">
        <f t="shared" si="20"/>
        <v>N/A</v>
      </c>
      <c r="G112" s="8">
        <v>1.0016440499999999E-2</v>
      </c>
      <c r="H112" s="9" t="str">
        <f t="shared" si="21"/>
        <v>N/A</v>
      </c>
      <c r="I112" s="10">
        <v>-82.5</v>
      </c>
      <c r="J112" s="10">
        <v>-83.7</v>
      </c>
      <c r="K112" s="9" t="str">
        <f t="shared" si="22"/>
        <v>No</v>
      </c>
    </row>
    <row r="113" spans="1:11" x14ac:dyDescent="0.2">
      <c r="A113" s="81" t="s">
        <v>913</v>
      </c>
      <c r="B113" s="34" t="s">
        <v>217</v>
      </c>
      <c r="C113" s="90">
        <v>0</v>
      </c>
      <c r="D113" s="9" t="str">
        <f t="shared" si="19"/>
        <v>N/A</v>
      </c>
      <c r="E113" s="9">
        <v>8.8882599999999995E-5</v>
      </c>
      <c r="F113" s="9" t="str">
        <f t="shared" si="20"/>
        <v>N/A</v>
      </c>
      <c r="G113" s="8">
        <v>0</v>
      </c>
      <c r="H113" s="9" t="str">
        <f t="shared" si="21"/>
        <v>N/A</v>
      </c>
      <c r="I113" s="10" t="s">
        <v>1743</v>
      </c>
      <c r="J113" s="10">
        <v>-100</v>
      </c>
      <c r="K113" s="9" t="str">
        <f t="shared" si="22"/>
        <v>No</v>
      </c>
    </row>
    <row r="114" spans="1:11" x14ac:dyDescent="0.2">
      <c r="A114" s="81" t="s">
        <v>914</v>
      </c>
      <c r="B114" s="34" t="s">
        <v>217</v>
      </c>
      <c r="C114" s="90">
        <v>2.011379E-4</v>
      </c>
      <c r="D114" s="9" t="str">
        <f t="shared" si="19"/>
        <v>N/A</v>
      </c>
      <c r="E114" s="9">
        <v>0</v>
      </c>
      <c r="F114" s="9" t="str">
        <f t="shared" si="20"/>
        <v>N/A</v>
      </c>
      <c r="G114" s="8">
        <v>2.259347E-4</v>
      </c>
      <c r="H114" s="9" t="str">
        <f t="shared" si="21"/>
        <v>N/A</v>
      </c>
      <c r="I114" s="10">
        <v>-100</v>
      </c>
      <c r="J114" s="10" t="s">
        <v>1743</v>
      </c>
      <c r="K114" s="9" t="str">
        <f t="shared" si="22"/>
        <v>N/A</v>
      </c>
    </row>
    <row r="115" spans="1:11" x14ac:dyDescent="0.2">
      <c r="A115" s="81" t="s">
        <v>915</v>
      </c>
      <c r="B115" s="34" t="s">
        <v>217</v>
      </c>
      <c r="C115" s="90">
        <v>0.63413763369999998</v>
      </c>
      <c r="D115" s="9" t="str">
        <f t="shared" si="19"/>
        <v>N/A</v>
      </c>
      <c r="E115" s="9">
        <v>1.1051658549000001</v>
      </c>
      <c r="F115" s="9" t="str">
        <f t="shared" si="20"/>
        <v>N/A</v>
      </c>
      <c r="G115" s="8">
        <v>1.4164602502000001</v>
      </c>
      <c r="H115" s="9" t="str">
        <f t="shared" si="21"/>
        <v>N/A</v>
      </c>
      <c r="I115" s="10">
        <v>74.28</v>
      </c>
      <c r="J115" s="10">
        <v>28.17</v>
      </c>
      <c r="K115" s="9" t="str">
        <f t="shared" si="22"/>
        <v>Yes</v>
      </c>
    </row>
    <row r="116" spans="1:11" x14ac:dyDescent="0.2">
      <c r="A116" s="81" t="s">
        <v>916</v>
      </c>
      <c r="B116" s="34" t="s">
        <v>217</v>
      </c>
      <c r="C116" s="90">
        <v>11.943822173999999</v>
      </c>
      <c r="D116" s="9" t="str">
        <f t="shared" si="19"/>
        <v>N/A</v>
      </c>
      <c r="E116" s="9">
        <v>1.8716891243</v>
      </c>
      <c r="F116" s="9" t="str">
        <f t="shared" si="20"/>
        <v>N/A</v>
      </c>
      <c r="G116" s="8">
        <v>9.4139479000000005E-3</v>
      </c>
      <c r="H116" s="9" t="str">
        <f t="shared" si="21"/>
        <v>N/A</v>
      </c>
      <c r="I116" s="10">
        <v>-84.3</v>
      </c>
      <c r="J116" s="10">
        <v>-99.5</v>
      </c>
      <c r="K116" s="9" t="str">
        <f t="shared" si="22"/>
        <v>No</v>
      </c>
    </row>
    <row r="117" spans="1:11" x14ac:dyDescent="0.2">
      <c r="A117" s="81" t="s">
        <v>917</v>
      </c>
      <c r="B117" s="34" t="s">
        <v>217</v>
      </c>
      <c r="C117" s="90">
        <v>3.1276949300000002E-2</v>
      </c>
      <c r="D117" s="9" t="str">
        <f t="shared" si="19"/>
        <v>N/A</v>
      </c>
      <c r="E117" s="9">
        <v>6.3106624E-3</v>
      </c>
      <c r="F117" s="9" t="str">
        <f t="shared" si="20"/>
        <v>N/A</v>
      </c>
      <c r="G117" s="8">
        <v>8.2842739999999999E-4</v>
      </c>
      <c r="H117" s="9" t="str">
        <f t="shared" si="21"/>
        <v>N/A</v>
      </c>
      <c r="I117" s="10">
        <v>-79.8</v>
      </c>
      <c r="J117" s="10">
        <v>-86.9</v>
      </c>
      <c r="K117" s="9" t="str">
        <f t="shared" si="22"/>
        <v>No</v>
      </c>
    </row>
    <row r="118" spans="1:11" x14ac:dyDescent="0.2">
      <c r="A118" s="81" t="s">
        <v>918</v>
      </c>
      <c r="B118" s="34" t="s">
        <v>217</v>
      </c>
      <c r="C118" s="90">
        <v>6.8713245184999998</v>
      </c>
      <c r="D118" s="9" t="str">
        <f t="shared" si="19"/>
        <v>N/A</v>
      </c>
      <c r="E118" s="9">
        <v>1.014950048</v>
      </c>
      <c r="F118" s="9" t="str">
        <f t="shared" si="20"/>
        <v>N/A</v>
      </c>
      <c r="G118" s="8">
        <v>3.3137096E-3</v>
      </c>
      <c r="H118" s="9" t="str">
        <f t="shared" si="21"/>
        <v>N/A</v>
      </c>
      <c r="I118" s="10">
        <v>-85.2</v>
      </c>
      <c r="J118" s="10">
        <v>-99.7</v>
      </c>
      <c r="K118" s="9" t="str">
        <f t="shared" si="22"/>
        <v>No</v>
      </c>
    </row>
    <row r="119" spans="1:11" x14ac:dyDescent="0.2">
      <c r="A119" s="81" t="s">
        <v>919</v>
      </c>
      <c r="B119" s="34" t="s">
        <v>217</v>
      </c>
      <c r="C119" s="90">
        <v>12.504946736000001</v>
      </c>
      <c r="D119" s="9" t="str">
        <f t="shared" si="19"/>
        <v>N/A</v>
      </c>
      <c r="E119" s="9">
        <v>13.850837274</v>
      </c>
      <c r="F119" s="9" t="str">
        <f t="shared" si="20"/>
        <v>N/A</v>
      </c>
      <c r="G119" s="8">
        <v>9.7487831530999998</v>
      </c>
      <c r="H119" s="9" t="str">
        <f t="shared" si="21"/>
        <v>N/A</v>
      </c>
      <c r="I119" s="10">
        <v>10.76</v>
      </c>
      <c r="J119" s="10">
        <v>-29.6</v>
      </c>
      <c r="K119" s="9" t="str">
        <f t="shared" si="22"/>
        <v>Yes</v>
      </c>
    </row>
    <row r="120" spans="1:11" x14ac:dyDescent="0.2">
      <c r="A120" s="81" t="s">
        <v>920</v>
      </c>
      <c r="B120" s="34" t="s">
        <v>217</v>
      </c>
      <c r="C120" s="90">
        <v>1.6593879999999999E-3</v>
      </c>
      <c r="D120" s="9" t="str">
        <f t="shared" si="19"/>
        <v>N/A</v>
      </c>
      <c r="E120" s="9">
        <v>1.8398691599999999E-2</v>
      </c>
      <c r="F120" s="9" t="str">
        <f t="shared" si="20"/>
        <v>N/A</v>
      </c>
      <c r="G120" s="8">
        <v>6.8156982500000005E-2</v>
      </c>
      <c r="H120" s="9" t="str">
        <f t="shared" si="21"/>
        <v>N/A</v>
      </c>
      <c r="I120" s="10">
        <v>1009</v>
      </c>
      <c r="J120" s="10">
        <v>270.39999999999998</v>
      </c>
      <c r="K120" s="9" t="str">
        <f t="shared" si="22"/>
        <v>No</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3.8733132698000001</v>
      </c>
      <c r="D123" s="9" t="str">
        <f t="shared" si="19"/>
        <v>N/A</v>
      </c>
      <c r="E123" s="9">
        <v>5.0466633484000001</v>
      </c>
      <c r="F123" s="9" t="str">
        <f t="shared" si="20"/>
        <v>N/A</v>
      </c>
      <c r="G123" s="8">
        <v>3.3555075737000002</v>
      </c>
      <c r="H123" s="9" t="str">
        <f t="shared" si="21"/>
        <v>N/A</v>
      </c>
      <c r="I123" s="10">
        <v>30.29</v>
      </c>
      <c r="J123" s="10">
        <v>-33.5</v>
      </c>
      <c r="K123" s="9" t="str">
        <f t="shared" si="22"/>
        <v>No</v>
      </c>
    </row>
    <row r="124" spans="1:11" x14ac:dyDescent="0.2">
      <c r="A124" s="81" t="s">
        <v>924</v>
      </c>
      <c r="B124" s="34" t="s">
        <v>217</v>
      </c>
      <c r="C124" s="90">
        <v>7.8445807154000002</v>
      </c>
      <c r="D124" s="9" t="str">
        <f t="shared" si="19"/>
        <v>N/A</v>
      </c>
      <c r="E124" s="9">
        <v>7.8778397981000001</v>
      </c>
      <c r="F124" s="9" t="str">
        <f t="shared" si="20"/>
        <v>N/A</v>
      </c>
      <c r="G124" s="8">
        <v>5.5711743409999999</v>
      </c>
      <c r="H124" s="9" t="str">
        <f t="shared" si="21"/>
        <v>N/A</v>
      </c>
      <c r="I124" s="10">
        <v>0.42399999999999999</v>
      </c>
      <c r="J124" s="10">
        <v>-29.3</v>
      </c>
      <c r="K124" s="9" t="str">
        <f t="shared" si="22"/>
        <v>Yes</v>
      </c>
    </row>
    <row r="125" spans="1:11" x14ac:dyDescent="0.2">
      <c r="A125" s="81" t="s">
        <v>925</v>
      </c>
      <c r="B125" s="34" t="s">
        <v>217</v>
      </c>
      <c r="C125" s="90">
        <v>0.53045102669999999</v>
      </c>
      <c r="D125" s="9" t="str">
        <f t="shared" si="19"/>
        <v>N/A</v>
      </c>
      <c r="E125" s="9">
        <v>0.866693924</v>
      </c>
      <c r="F125" s="9" t="str">
        <f t="shared" si="20"/>
        <v>N/A</v>
      </c>
      <c r="G125" s="8">
        <v>0.75221208949999996</v>
      </c>
      <c r="H125" s="9" t="str">
        <f t="shared" si="21"/>
        <v>N/A</v>
      </c>
      <c r="I125" s="10">
        <v>63.39</v>
      </c>
      <c r="J125" s="10">
        <v>-13.2</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0.25494233630000002</v>
      </c>
      <c r="D130" s="9" t="str">
        <f t="shared" si="19"/>
        <v>N/A</v>
      </c>
      <c r="E130" s="9">
        <v>4.1241511699999997E-2</v>
      </c>
      <c r="F130" s="9" t="str">
        <f t="shared" si="20"/>
        <v>N/A</v>
      </c>
      <c r="G130" s="8">
        <v>1.7321664E-3</v>
      </c>
      <c r="H130" s="9" t="str">
        <f t="shared" si="21"/>
        <v>N/A</v>
      </c>
      <c r="I130" s="10">
        <v>-83.8</v>
      </c>
      <c r="J130" s="10">
        <v>-95.8</v>
      </c>
      <c r="K130" s="9" t="str">
        <f t="shared" si="22"/>
        <v>No</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638477</v>
      </c>
      <c r="D6" s="9" t="str">
        <f>IF($B6="N/A","N/A",IF(C6&gt;15,"No",IF(C6&lt;-15,"No","Yes")))</f>
        <v>N/A</v>
      </c>
      <c r="E6" s="35">
        <v>421310</v>
      </c>
      <c r="F6" s="9" t="str">
        <f>IF($B6="N/A","N/A",IF(E6&gt;15,"No",IF(E6&lt;-15,"No","Yes")))</f>
        <v>N/A</v>
      </c>
      <c r="G6" s="35">
        <v>5511</v>
      </c>
      <c r="H6" s="9" t="str">
        <f>IF($B6="N/A","N/A",IF(G6&gt;15,"No",IF(G6&lt;-15,"No","Yes")))</f>
        <v>N/A</v>
      </c>
      <c r="I6" s="10">
        <v>-34</v>
      </c>
      <c r="J6" s="10">
        <v>-98.7</v>
      </c>
      <c r="K6" s="9" t="str">
        <f t="shared" ref="K6:K13" si="0">IF(J6="Div by 0", "N/A", IF(J6="N/A","N/A", IF(J6&gt;30, "No", IF(J6&lt;-30, "No", "Yes"))))</f>
        <v>No</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32.931463467</v>
      </c>
      <c r="D9" s="9" t="str">
        <f t="shared" ref="D9:D17" si="1">IF($B9="N/A","N/A",IF(C9&gt;15,"No",IF(C9&lt;-15,"No","Yes")))</f>
        <v>N/A</v>
      </c>
      <c r="E9" s="36">
        <v>36.346863355000004</v>
      </c>
      <c r="F9" s="9" t="str">
        <f>IF($B9="N/A","N/A",IF(E9&gt;15,"No",IF(E9&lt;-15,"No","Yes")))</f>
        <v>N/A</v>
      </c>
      <c r="G9" s="36">
        <v>33.466884413000002</v>
      </c>
      <c r="H9" s="9" t="str">
        <f>IF($B9="N/A","N/A",IF(G9&gt;15,"No",IF(G9&lt;-15,"No","Yes")))</f>
        <v>N/A</v>
      </c>
      <c r="I9" s="10">
        <v>10.37</v>
      </c>
      <c r="J9" s="10">
        <v>-7.92</v>
      </c>
      <c r="K9" s="9" t="str">
        <f t="shared" si="0"/>
        <v>Yes</v>
      </c>
    </row>
    <row r="10" spans="1:11" x14ac:dyDescent="0.2">
      <c r="A10" s="81" t="s">
        <v>16</v>
      </c>
      <c r="B10" s="34" t="s">
        <v>217</v>
      </c>
      <c r="C10" s="80">
        <v>4.2902093576000002</v>
      </c>
      <c r="D10" s="9" t="str">
        <f t="shared" si="1"/>
        <v>N/A</v>
      </c>
      <c r="E10" s="8">
        <v>4.8555695330999997</v>
      </c>
      <c r="F10" s="9" t="str">
        <f>IF($B10="N/A","N/A",IF(E10&gt;15,"No",IF(E10&lt;-15,"No","Yes")))</f>
        <v>N/A</v>
      </c>
      <c r="G10" s="8">
        <v>43.313373253000002</v>
      </c>
      <c r="H10" s="9" t="str">
        <f>IF($B10="N/A","N/A",IF(G10&gt;15,"No",IF(G10&lt;-15,"No","Yes")))</f>
        <v>N/A</v>
      </c>
      <c r="I10" s="10">
        <v>13.18</v>
      </c>
      <c r="J10" s="10">
        <v>792</v>
      </c>
      <c r="K10" s="9" t="str">
        <f t="shared" si="0"/>
        <v>No</v>
      </c>
    </row>
    <row r="11" spans="1:11" x14ac:dyDescent="0.2">
      <c r="A11" s="81" t="s">
        <v>36</v>
      </c>
      <c r="B11" s="34" t="s">
        <v>217</v>
      </c>
      <c r="C11" s="80">
        <v>12.657747413999999</v>
      </c>
      <c r="D11" s="9" t="str">
        <f t="shared" si="1"/>
        <v>N/A</v>
      </c>
      <c r="E11" s="8">
        <v>10.282459786</v>
      </c>
      <c r="F11" s="9" t="str">
        <f>IF($B11="N/A","N/A",IF(E11&gt;15,"No",IF(E11&lt;-15,"No","Yes")))</f>
        <v>N/A</v>
      </c>
      <c r="G11" s="8">
        <v>11.734693878</v>
      </c>
      <c r="H11" s="9" t="str">
        <f>IF($B11="N/A","N/A",IF(G11&gt;15,"No",IF(G11&lt;-15,"No","Yes")))</f>
        <v>N/A</v>
      </c>
      <c r="I11" s="10">
        <v>-18.8</v>
      </c>
      <c r="J11" s="10">
        <v>14.12</v>
      </c>
      <c r="K11" s="9" t="str">
        <f t="shared" si="0"/>
        <v>Yes</v>
      </c>
    </row>
    <row r="12" spans="1:11" x14ac:dyDescent="0.2">
      <c r="A12" s="81" t="s">
        <v>37</v>
      </c>
      <c r="B12" s="34" t="s">
        <v>217</v>
      </c>
      <c r="C12" s="80">
        <v>100</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4.0043861496000002</v>
      </c>
      <c r="D13" s="9" t="str">
        <f t="shared" si="1"/>
        <v>N/A</v>
      </c>
      <c r="E13" s="8">
        <v>4.6828811928</v>
      </c>
      <c r="F13" s="9" t="str">
        <f>IF($B13="N/A","N/A",IF(E13&gt;15,"No",IF(E13&lt;-15,"No","Yes")))</f>
        <v>N/A</v>
      </c>
      <c r="G13" s="8">
        <v>44.477892756000003</v>
      </c>
      <c r="H13" s="9" t="str">
        <f>IF($B13="N/A","N/A",IF(G13&gt;15,"No",IF(G13&lt;-15,"No","Yes")))</f>
        <v>N/A</v>
      </c>
      <c r="I13" s="10">
        <v>16.940000000000001</v>
      </c>
      <c r="J13" s="10">
        <v>849.8</v>
      </c>
      <c r="K13" s="9" t="str">
        <f t="shared" si="0"/>
        <v>No</v>
      </c>
    </row>
    <row r="14" spans="1:11" x14ac:dyDescent="0.2">
      <c r="A14" s="81" t="s">
        <v>676</v>
      </c>
      <c r="B14" s="34" t="s">
        <v>217</v>
      </c>
      <c r="C14" s="80">
        <v>54.231710774</v>
      </c>
      <c r="D14" s="9" t="str">
        <f t="shared" si="1"/>
        <v>N/A</v>
      </c>
      <c r="E14" s="8">
        <v>54.706985355</v>
      </c>
      <c r="F14" s="9" t="str">
        <f t="shared" ref="F14:F33" si="2">IF($B14="N/A","N/A",IF(E14&gt;15,"No",IF(E14&lt;-15,"No","Yes")))</f>
        <v>N/A</v>
      </c>
      <c r="G14" s="8">
        <v>34.258755217000001</v>
      </c>
      <c r="H14" s="9" t="str">
        <f t="shared" ref="H14:H33" si="3">IF($B14="N/A","N/A",IF(G14&gt;15,"No",IF(G14&lt;-15,"No","Yes")))</f>
        <v>N/A</v>
      </c>
      <c r="I14" s="10">
        <v>0.87639999999999996</v>
      </c>
      <c r="J14" s="10">
        <v>-37.4</v>
      </c>
      <c r="K14" s="9" t="str">
        <f t="shared" ref="K14:K30" si="4">IF(J14="Div by 0", "N/A", IF(J14="N/A","N/A", IF(J14&gt;30, "No", IF(J14&lt;-30, "No", "Yes"))))</f>
        <v>No</v>
      </c>
    </row>
    <row r="15" spans="1:11" x14ac:dyDescent="0.2">
      <c r="A15" s="81" t="s">
        <v>677</v>
      </c>
      <c r="B15" s="34" t="s">
        <v>217</v>
      </c>
      <c r="C15" s="80">
        <v>1.6146235495000001</v>
      </c>
      <c r="D15" s="9" t="str">
        <f t="shared" si="1"/>
        <v>N/A</v>
      </c>
      <c r="E15" s="8">
        <v>1.6868813937</v>
      </c>
      <c r="F15" s="9" t="str">
        <f t="shared" si="2"/>
        <v>N/A</v>
      </c>
      <c r="G15" s="8">
        <v>0.50807475960000004</v>
      </c>
      <c r="H15" s="9" t="str">
        <f t="shared" si="3"/>
        <v>N/A</v>
      </c>
      <c r="I15" s="10">
        <v>4.4749999999999996</v>
      </c>
      <c r="J15" s="10">
        <v>-69.900000000000006</v>
      </c>
      <c r="K15" s="9" t="str">
        <f t="shared" si="4"/>
        <v>No</v>
      </c>
    </row>
    <row r="16" spans="1:11" x14ac:dyDescent="0.2">
      <c r="A16" s="81" t="s">
        <v>380</v>
      </c>
      <c r="B16" s="34" t="s">
        <v>217</v>
      </c>
      <c r="C16" s="80">
        <v>3.3012935470000002</v>
      </c>
      <c r="D16" s="9" t="str">
        <f t="shared" si="1"/>
        <v>N/A</v>
      </c>
      <c r="E16" s="8">
        <v>3.0839524341</v>
      </c>
      <c r="F16" s="9" t="str">
        <f t="shared" si="2"/>
        <v>N/A</v>
      </c>
      <c r="G16" s="8">
        <v>3.5565233169999999</v>
      </c>
      <c r="H16" s="9" t="str">
        <f t="shared" si="3"/>
        <v>N/A</v>
      </c>
      <c r="I16" s="10">
        <v>-6.58</v>
      </c>
      <c r="J16" s="10">
        <v>15.32</v>
      </c>
      <c r="K16" s="9" t="str">
        <f t="shared" si="4"/>
        <v>Yes</v>
      </c>
    </row>
    <row r="17" spans="1:11" x14ac:dyDescent="0.2">
      <c r="A17" s="81" t="s">
        <v>381</v>
      </c>
      <c r="B17" s="34" t="s">
        <v>217</v>
      </c>
      <c r="C17" s="80">
        <v>4.4852046353999997</v>
      </c>
      <c r="D17" s="9" t="str">
        <f t="shared" si="1"/>
        <v>N/A</v>
      </c>
      <c r="E17" s="8">
        <v>5.1005198073000004</v>
      </c>
      <c r="F17" s="9" t="str">
        <f t="shared" si="2"/>
        <v>N/A</v>
      </c>
      <c r="G17" s="8">
        <v>2.0141535112</v>
      </c>
      <c r="H17" s="9" t="str">
        <f t="shared" si="3"/>
        <v>N/A</v>
      </c>
      <c r="I17" s="10">
        <v>13.72</v>
      </c>
      <c r="J17" s="10">
        <v>-60.5</v>
      </c>
      <c r="K17" s="9" t="str">
        <f t="shared" si="4"/>
        <v>No</v>
      </c>
    </row>
    <row r="18" spans="1:11" x14ac:dyDescent="0.2">
      <c r="A18" s="81" t="s">
        <v>382</v>
      </c>
      <c r="B18" s="34" t="s">
        <v>217</v>
      </c>
      <c r="C18" s="80">
        <v>1.566227E-4</v>
      </c>
      <c r="D18" s="9" t="str">
        <f t="shared" ref="D18:D33" si="5">IF($B18="N/A","N/A",IF(C18&gt;15,"No",IF(C18&lt;-15,"No","Yes")))</f>
        <v>N/A</v>
      </c>
      <c r="E18" s="8">
        <v>0</v>
      </c>
      <c r="F18" s="9" t="str">
        <f t="shared" si="2"/>
        <v>N/A</v>
      </c>
      <c r="G18" s="8">
        <v>0</v>
      </c>
      <c r="H18" s="9" t="str">
        <f t="shared" si="3"/>
        <v>N/A</v>
      </c>
      <c r="I18" s="10">
        <v>-100</v>
      </c>
      <c r="J18" s="10" t="s">
        <v>1743</v>
      </c>
      <c r="K18" s="9" t="str">
        <f t="shared" si="4"/>
        <v>N/A</v>
      </c>
    </row>
    <row r="19" spans="1:11" x14ac:dyDescent="0.2">
      <c r="A19" s="81" t="s">
        <v>383</v>
      </c>
      <c r="B19" s="34" t="s">
        <v>217</v>
      </c>
      <c r="C19" s="80">
        <v>16.470601133999999</v>
      </c>
      <c r="D19" s="9" t="str">
        <f t="shared" si="5"/>
        <v>N/A</v>
      </c>
      <c r="E19" s="8">
        <v>15.236524175</v>
      </c>
      <c r="F19" s="9" t="str">
        <f t="shared" si="2"/>
        <v>N/A</v>
      </c>
      <c r="G19" s="8">
        <v>13.228089276</v>
      </c>
      <c r="H19" s="9" t="str">
        <f t="shared" si="3"/>
        <v>N/A</v>
      </c>
      <c r="I19" s="10">
        <v>-7.49</v>
      </c>
      <c r="J19" s="10">
        <v>-13.2</v>
      </c>
      <c r="K19" s="9" t="str">
        <f t="shared" si="4"/>
        <v>Yes</v>
      </c>
    </row>
    <row r="20" spans="1:11" x14ac:dyDescent="0.2">
      <c r="A20" s="81" t="s">
        <v>385</v>
      </c>
      <c r="B20" s="34" t="s">
        <v>217</v>
      </c>
      <c r="C20" s="80">
        <v>1.6966938511</v>
      </c>
      <c r="D20" s="9" t="str">
        <f t="shared" si="5"/>
        <v>N/A</v>
      </c>
      <c r="E20" s="8">
        <v>1.5575229640999999</v>
      </c>
      <c r="F20" s="9" t="str">
        <f t="shared" si="2"/>
        <v>N/A</v>
      </c>
      <c r="G20" s="8">
        <v>0.97985846489999995</v>
      </c>
      <c r="H20" s="9" t="str">
        <f t="shared" si="3"/>
        <v>N/A</v>
      </c>
      <c r="I20" s="10">
        <v>-8.1999999999999993</v>
      </c>
      <c r="J20" s="10">
        <v>-37.1</v>
      </c>
      <c r="K20" s="9" t="str">
        <f t="shared" si="4"/>
        <v>No</v>
      </c>
    </row>
    <row r="21" spans="1:11" x14ac:dyDescent="0.2">
      <c r="A21" s="81" t="s">
        <v>386</v>
      </c>
      <c r="B21" s="34" t="s">
        <v>217</v>
      </c>
      <c r="C21" s="80">
        <v>9.3425448372000002</v>
      </c>
      <c r="D21" s="9" t="str">
        <f t="shared" si="5"/>
        <v>N/A</v>
      </c>
      <c r="E21" s="8">
        <v>9.058413045</v>
      </c>
      <c r="F21" s="9" t="str">
        <f t="shared" si="2"/>
        <v>N/A</v>
      </c>
      <c r="G21" s="8">
        <v>42.896026130000003</v>
      </c>
      <c r="H21" s="9" t="str">
        <f t="shared" si="3"/>
        <v>N/A</v>
      </c>
      <c r="I21" s="10">
        <v>-3.04</v>
      </c>
      <c r="J21" s="10">
        <v>373.5</v>
      </c>
      <c r="K21" s="9" t="str">
        <f t="shared" si="4"/>
        <v>No</v>
      </c>
    </row>
    <row r="22" spans="1:11" x14ac:dyDescent="0.2">
      <c r="A22" s="81" t="s">
        <v>387</v>
      </c>
      <c r="B22" s="34" t="s">
        <v>217</v>
      </c>
      <c r="C22" s="80">
        <v>1.3671596628</v>
      </c>
      <c r="D22" s="9" t="str">
        <f t="shared" si="5"/>
        <v>N/A</v>
      </c>
      <c r="E22" s="8">
        <v>1.4488144122</v>
      </c>
      <c r="F22" s="9" t="str">
        <f t="shared" si="2"/>
        <v>N/A</v>
      </c>
      <c r="G22" s="8">
        <v>1.6875340229</v>
      </c>
      <c r="H22" s="9" t="str">
        <f t="shared" si="3"/>
        <v>N/A</v>
      </c>
      <c r="I22" s="10">
        <v>5.9729999999999999</v>
      </c>
      <c r="J22" s="10">
        <v>16.48</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1.566227E-4</v>
      </c>
      <c r="D25" s="9" t="str">
        <f t="shared" si="5"/>
        <v>N/A</v>
      </c>
      <c r="E25" s="8">
        <v>0</v>
      </c>
      <c r="F25" s="9" t="str">
        <f t="shared" si="2"/>
        <v>N/A</v>
      </c>
      <c r="G25" s="8">
        <v>0</v>
      </c>
      <c r="H25" s="9" t="str">
        <f t="shared" si="3"/>
        <v>N/A</v>
      </c>
      <c r="I25" s="10">
        <v>-100</v>
      </c>
      <c r="J25" s="10" t="s">
        <v>1743</v>
      </c>
      <c r="K25" s="9" t="str">
        <f t="shared" si="4"/>
        <v>N/A</v>
      </c>
    </row>
    <row r="26" spans="1:11" x14ac:dyDescent="0.2">
      <c r="A26" s="81" t="s">
        <v>393</v>
      </c>
      <c r="B26" s="34" t="s">
        <v>217</v>
      </c>
      <c r="C26" s="80">
        <v>2.5244448898999998</v>
      </c>
      <c r="D26" s="9" t="str">
        <f t="shared" si="5"/>
        <v>N/A</v>
      </c>
      <c r="E26" s="8">
        <v>2.7355154162000002</v>
      </c>
      <c r="F26" s="9" t="str">
        <f t="shared" si="2"/>
        <v>N/A</v>
      </c>
      <c r="G26" s="8">
        <v>7.2582108500000006E-2</v>
      </c>
      <c r="H26" s="9" t="str">
        <f t="shared" si="3"/>
        <v>N/A</v>
      </c>
      <c r="I26" s="10">
        <v>8.3610000000000007</v>
      </c>
      <c r="J26" s="10">
        <v>-97.3</v>
      </c>
      <c r="K26" s="9" t="str">
        <f t="shared" si="4"/>
        <v>No</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4.5259265407999996</v>
      </c>
      <c r="D29" s="9" t="str">
        <f t="shared" si="5"/>
        <v>N/A</v>
      </c>
      <c r="E29" s="8">
        <v>4.8814412191000001</v>
      </c>
      <c r="F29" s="9" t="str">
        <f t="shared" si="2"/>
        <v>N/A</v>
      </c>
      <c r="G29" s="8">
        <v>0.65323897659999997</v>
      </c>
      <c r="H29" s="9" t="str">
        <f t="shared" si="3"/>
        <v>N/A</v>
      </c>
      <c r="I29" s="10">
        <v>7.8550000000000004</v>
      </c>
      <c r="J29" s="10">
        <v>-86.6</v>
      </c>
      <c r="K29" s="9" t="str">
        <f t="shared" si="4"/>
        <v>No</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99.968988702999994</v>
      </c>
      <c r="D31" s="9" t="str">
        <f t="shared" si="5"/>
        <v>N/A</v>
      </c>
      <c r="E31" s="8">
        <v>99.956564049999997</v>
      </c>
      <c r="F31" s="9" t="str">
        <f t="shared" si="2"/>
        <v>N/A</v>
      </c>
      <c r="G31" s="8">
        <v>100</v>
      </c>
      <c r="H31" s="9" t="str">
        <f t="shared" si="3"/>
        <v>N/A</v>
      </c>
      <c r="I31" s="10">
        <v>-1.2E-2</v>
      </c>
      <c r="J31" s="10">
        <v>4.3499999999999997E-2</v>
      </c>
      <c r="K31" s="9" t="str">
        <f t="shared" ref="K31:K43" si="6">IF(J31="Div by 0", "N/A", IF(J31="N/A","N/A", IF(J31&gt;30, "No", IF(J31&lt;-30, "No", "Yes"))))</f>
        <v>Yes</v>
      </c>
    </row>
    <row r="32" spans="1:11" x14ac:dyDescent="0.2">
      <c r="A32" s="81" t="s">
        <v>39</v>
      </c>
      <c r="B32" s="34" t="s">
        <v>271</v>
      </c>
      <c r="C32" s="80">
        <v>99.982321982000002</v>
      </c>
      <c r="D32" s="9" t="str">
        <f>IF($B32="N/A","N/A",IF(C32&gt;100,"No",IF(C32&lt;85,"No","Yes")))</f>
        <v>Yes</v>
      </c>
      <c r="E32" s="8">
        <v>99.966411038000004</v>
      </c>
      <c r="F32" s="9" t="str">
        <f>IF($B32="N/A","N/A",IF(E32&gt;100,"No",IF(E32&lt;85,"No","Yes")))</f>
        <v>Yes</v>
      </c>
      <c r="G32" s="8">
        <v>100</v>
      </c>
      <c r="H32" s="9" t="str">
        <f>IF($B32="N/A","N/A",IF(G32&gt;100,"No",IF(G32&lt;85,"No","Yes")))</f>
        <v>Yes</v>
      </c>
      <c r="I32" s="10">
        <v>-1.6E-2</v>
      </c>
      <c r="J32" s="10">
        <v>3.3599999999999998E-2</v>
      </c>
      <c r="K32" s="9" t="str">
        <f t="shared" si="6"/>
        <v>Yes</v>
      </c>
    </row>
    <row r="33" spans="1:11" x14ac:dyDescent="0.2">
      <c r="A33" s="81" t="s">
        <v>904</v>
      </c>
      <c r="B33" s="34" t="s">
        <v>217</v>
      </c>
      <c r="C33" s="80">
        <v>35.817565672999997</v>
      </c>
      <c r="D33" s="9" t="str">
        <f t="shared" si="5"/>
        <v>N/A</v>
      </c>
      <c r="E33" s="8">
        <v>36.256521192000001</v>
      </c>
      <c r="F33" s="9" t="str">
        <f t="shared" si="2"/>
        <v>N/A</v>
      </c>
      <c r="G33" s="8">
        <v>31.827254581999998</v>
      </c>
      <c r="H33" s="9" t="str">
        <f t="shared" si="3"/>
        <v>N/A</v>
      </c>
      <c r="I33" s="10">
        <v>1.226</v>
      </c>
      <c r="J33" s="10">
        <v>-12.2</v>
      </c>
      <c r="K33" s="9" t="str">
        <f t="shared" si="6"/>
        <v>Yes</v>
      </c>
    </row>
    <row r="34" spans="1:11" x14ac:dyDescent="0.2">
      <c r="A34" s="81" t="s">
        <v>845</v>
      </c>
      <c r="B34" s="34" t="s">
        <v>272</v>
      </c>
      <c r="C34" s="80">
        <v>4.8218725666999998</v>
      </c>
      <c r="D34" s="9" t="str">
        <f>IF($B34="N/A","N/A",IF(C34&gt;25,"No",IF(C34&lt;5,"No","Yes")))</f>
        <v>No</v>
      </c>
      <c r="E34" s="8">
        <v>4.7413250634999997</v>
      </c>
      <c r="F34" s="9" t="str">
        <f>IF($B34="N/A","N/A",IF(E34&gt;25,"No",IF(E34&lt;5,"No","Yes")))</f>
        <v>No</v>
      </c>
      <c r="G34" s="8">
        <v>3.4657956813999999</v>
      </c>
      <c r="H34" s="9" t="str">
        <f>IF($B34="N/A","N/A",IF(G34&gt;25,"No",IF(G34&lt;5,"No","Yes")))</f>
        <v>No</v>
      </c>
      <c r="I34" s="10">
        <v>-1.67</v>
      </c>
      <c r="J34" s="10">
        <v>-26.9</v>
      </c>
      <c r="K34" s="9" t="str">
        <f t="shared" si="6"/>
        <v>Yes</v>
      </c>
    </row>
    <row r="35" spans="1:11" x14ac:dyDescent="0.2">
      <c r="A35" s="81" t="s">
        <v>846</v>
      </c>
      <c r="B35" s="34" t="s">
        <v>273</v>
      </c>
      <c r="C35" s="80">
        <v>44.413493158999998</v>
      </c>
      <c r="D35" s="9" t="str">
        <f>IF($B35="N/A","N/A",IF(C35&gt;70,"No",IF(C35&lt;40,"No","Yes")))</f>
        <v>Yes</v>
      </c>
      <c r="E35" s="8">
        <v>43.218316565000002</v>
      </c>
      <c r="F35" s="9" t="str">
        <f>IF($B35="N/A","N/A",IF(E35&gt;70,"No",IF(E35&lt;40,"No","Yes")))</f>
        <v>Yes</v>
      </c>
      <c r="G35" s="8">
        <v>28.651787334000002</v>
      </c>
      <c r="H35" s="9" t="str">
        <f>IF($B35="N/A","N/A",IF(G35&gt;70,"No",IF(G35&lt;40,"No","Yes")))</f>
        <v>No</v>
      </c>
      <c r="I35" s="10">
        <v>-2.69</v>
      </c>
      <c r="J35" s="10">
        <v>-33.700000000000003</v>
      </c>
      <c r="K35" s="9" t="str">
        <f t="shared" si="6"/>
        <v>No</v>
      </c>
    </row>
    <row r="36" spans="1:11" x14ac:dyDescent="0.2">
      <c r="A36" s="81" t="s">
        <v>847</v>
      </c>
      <c r="B36" s="34" t="s">
        <v>274</v>
      </c>
      <c r="C36" s="80">
        <v>50.764634274000002</v>
      </c>
      <c r="D36" s="9" t="str">
        <f>IF($B36="N/A","N/A",IF(C36&gt;55,"No",IF(C36&lt;20,"No","Yes")))</f>
        <v>Yes</v>
      </c>
      <c r="E36" s="8">
        <v>52.040358372</v>
      </c>
      <c r="F36" s="9" t="str">
        <f>IF($B36="N/A","N/A",IF(E36&gt;55,"No",IF(E36&lt;20,"No","Yes")))</f>
        <v>Yes</v>
      </c>
      <c r="G36" s="8">
        <v>67.882416984000002</v>
      </c>
      <c r="H36" s="9" t="str">
        <f>IF($B36="N/A","N/A",IF(G36&gt;55,"No",IF(G36&lt;20,"No","Yes")))</f>
        <v>No</v>
      </c>
      <c r="I36" s="10">
        <v>2.5129999999999999</v>
      </c>
      <c r="J36" s="10">
        <v>30.44</v>
      </c>
      <c r="K36" s="9" t="str">
        <f t="shared" si="6"/>
        <v>No</v>
      </c>
    </row>
    <row r="37" spans="1:11" x14ac:dyDescent="0.2">
      <c r="A37" s="81" t="s">
        <v>167</v>
      </c>
      <c r="B37" s="34" t="s">
        <v>250</v>
      </c>
      <c r="C37" s="80">
        <v>92.483519375</v>
      </c>
      <c r="D37" s="9" t="str">
        <f>IF($B37="N/A","N/A",IF(C37&gt;95,"Yes","No"))</f>
        <v>No</v>
      </c>
      <c r="E37" s="8">
        <v>91.891956042000004</v>
      </c>
      <c r="F37" s="9" t="str">
        <f>IF($B37="N/A","N/A",IF(E37&gt;95,"Yes","No"))</f>
        <v>No</v>
      </c>
      <c r="G37" s="8">
        <v>94.302304481999997</v>
      </c>
      <c r="H37" s="9" t="str">
        <f>IF($B37="N/A","N/A",IF(G37&gt;95,"Yes","No"))</f>
        <v>No</v>
      </c>
      <c r="I37" s="10">
        <v>-0.64</v>
      </c>
      <c r="J37" s="10">
        <v>2.6230000000000002</v>
      </c>
      <c r="K37" s="9" t="str">
        <f t="shared" si="6"/>
        <v>Yes</v>
      </c>
    </row>
    <row r="38" spans="1:11" x14ac:dyDescent="0.2">
      <c r="A38" s="81" t="s">
        <v>41</v>
      </c>
      <c r="B38" s="34" t="s">
        <v>217</v>
      </c>
      <c r="C38" s="80">
        <v>0</v>
      </c>
      <c r="D38" s="9" t="str">
        <f t="shared" ref="D38:D47" si="7">IF($B38="N/A","N/A",IF(C38&gt;15,"No",IF(C38&lt;-15,"No","Yes")))</f>
        <v>N/A</v>
      </c>
      <c r="E38" s="8">
        <v>0</v>
      </c>
      <c r="F38" s="9" t="str">
        <f>IF($B38="N/A","N/A",IF(E38&gt;15,"No",IF(E38&lt;-15,"No","Yes")))</f>
        <v>N/A</v>
      </c>
      <c r="G38" s="8">
        <v>0</v>
      </c>
      <c r="H38" s="9" t="str">
        <f>IF($B38="N/A","N/A",IF(G38&gt;15,"No",IF(G38&lt;-15,"No","Yes")))</f>
        <v>N/A</v>
      </c>
      <c r="I38" s="10" t="s">
        <v>1743</v>
      </c>
      <c r="J38" s="10" t="s">
        <v>1743</v>
      </c>
      <c r="K38" s="9" t="str">
        <f t="shared" si="6"/>
        <v>N/A</v>
      </c>
    </row>
    <row r="39" spans="1:11" x14ac:dyDescent="0.2">
      <c r="A39" s="81" t="s">
        <v>42</v>
      </c>
      <c r="B39" s="34" t="s">
        <v>217</v>
      </c>
      <c r="C39" s="80">
        <v>0</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95.641061358000002</v>
      </c>
      <c r="D40" s="9" t="str">
        <f>IF($B40="N/A","N/A",IF(C40&gt;100,"No",IF(C40&lt;98,"No","Yes")))</f>
        <v>No</v>
      </c>
      <c r="E40" s="8">
        <v>94.816037539000007</v>
      </c>
      <c r="F40" s="9" t="str">
        <f>IF($B40="N/A","N/A",IF(E40&gt;100,"No",IF(E40&lt;98,"No","Yes")))</f>
        <v>No</v>
      </c>
      <c r="G40" s="8">
        <v>97.779868296999993</v>
      </c>
      <c r="H40" s="9" t="str">
        <f>IF($B40="N/A","N/A",IF(G40&gt;100,"No",IF(G40&lt;98,"No","Yes")))</f>
        <v>No</v>
      </c>
      <c r="I40" s="10">
        <v>-0.86299999999999999</v>
      </c>
      <c r="J40" s="10">
        <v>3.1259999999999999</v>
      </c>
      <c r="K40" s="9" t="str">
        <f t="shared" si="6"/>
        <v>Yes</v>
      </c>
    </row>
    <row r="41" spans="1:11" x14ac:dyDescent="0.2">
      <c r="A41" s="81" t="s">
        <v>44</v>
      </c>
      <c r="B41" s="34" t="s">
        <v>217</v>
      </c>
      <c r="C41" s="80">
        <v>84.945959768999998</v>
      </c>
      <c r="D41" s="9" t="str">
        <f t="shared" si="7"/>
        <v>N/A</v>
      </c>
      <c r="E41" s="8">
        <v>86.564380731</v>
      </c>
      <c r="F41" s="9" t="str">
        <f t="shared" ref="F41:F47" si="8">IF($B41="N/A","N/A",IF(E41&gt;15,"No",IF(E41&lt;-15,"No","Yes")))</f>
        <v>N/A</v>
      </c>
      <c r="G41" s="8">
        <v>51.760631132999997</v>
      </c>
      <c r="H41" s="9" t="str">
        <f t="shared" ref="H41:H47" si="9">IF($B41="N/A","N/A",IF(G41&gt;15,"No",IF(G41&lt;-15,"No","Yes")))</f>
        <v>N/A</v>
      </c>
      <c r="I41" s="10">
        <v>1.905</v>
      </c>
      <c r="J41" s="10">
        <v>-40.200000000000003</v>
      </c>
      <c r="K41" s="9" t="str">
        <f t="shared" si="6"/>
        <v>No</v>
      </c>
    </row>
    <row r="42" spans="1:11" x14ac:dyDescent="0.2">
      <c r="A42" s="81" t="s">
        <v>45</v>
      </c>
      <c r="B42" s="34" t="s">
        <v>217</v>
      </c>
      <c r="C42" s="80">
        <v>15.053701526999999</v>
      </c>
      <c r="D42" s="9" t="str">
        <f t="shared" si="7"/>
        <v>N/A</v>
      </c>
      <c r="E42" s="8">
        <v>13.435360971</v>
      </c>
      <c r="F42" s="9" t="str">
        <f t="shared" si="8"/>
        <v>N/A</v>
      </c>
      <c r="G42" s="8">
        <v>48.239368867000003</v>
      </c>
      <c r="H42" s="9" t="str">
        <f t="shared" si="9"/>
        <v>N/A</v>
      </c>
      <c r="I42" s="10">
        <v>-10.8</v>
      </c>
      <c r="J42" s="10">
        <v>259</v>
      </c>
      <c r="K42" s="9" t="str">
        <f t="shared" si="6"/>
        <v>No</v>
      </c>
    </row>
    <row r="43" spans="1:11" x14ac:dyDescent="0.2">
      <c r="A43" s="81" t="s">
        <v>50</v>
      </c>
      <c r="B43" s="34" t="s">
        <v>217</v>
      </c>
      <c r="C43" s="80">
        <v>3.3870409999999998E-4</v>
      </c>
      <c r="D43" s="9" t="str">
        <f t="shared" si="7"/>
        <v>N/A</v>
      </c>
      <c r="E43" s="8">
        <v>2.582978E-4</v>
      </c>
      <c r="F43" s="9" t="str">
        <f t="shared" si="8"/>
        <v>N/A</v>
      </c>
      <c r="G43" s="8">
        <v>0</v>
      </c>
      <c r="H43" s="9" t="str">
        <f t="shared" si="9"/>
        <v>N/A</v>
      </c>
      <c r="I43" s="10">
        <v>-23.7</v>
      </c>
      <c r="J43" s="10">
        <v>-100</v>
      </c>
      <c r="K43" s="9" t="str">
        <f t="shared" si="6"/>
        <v>No</v>
      </c>
    </row>
    <row r="44" spans="1:11" x14ac:dyDescent="0.2">
      <c r="A44" s="81" t="s">
        <v>907</v>
      </c>
      <c r="B44" s="34" t="s">
        <v>217</v>
      </c>
      <c r="C44" s="80">
        <v>89.303765053000006</v>
      </c>
      <c r="D44" s="9" t="str">
        <f t="shared" si="7"/>
        <v>N/A</v>
      </c>
      <c r="E44" s="8">
        <v>89.506301773000004</v>
      </c>
      <c r="F44" s="9" t="str">
        <f t="shared" si="8"/>
        <v>N/A</v>
      </c>
      <c r="G44" s="8">
        <v>55.888223553000003</v>
      </c>
      <c r="H44" s="9" t="str">
        <f t="shared" si="9"/>
        <v>N/A</v>
      </c>
      <c r="I44" s="10">
        <v>0.2268</v>
      </c>
      <c r="J44" s="10">
        <v>-37.6</v>
      </c>
      <c r="K44" s="9" t="str">
        <f>IF(J44="Div by 0", "N/A", IF(J44="N/A","N/A", IF(J44&gt;30, "No", IF(J44&lt;-30, "No", "Yes"))))</f>
        <v>No</v>
      </c>
    </row>
    <row r="45" spans="1:11" x14ac:dyDescent="0.2">
      <c r="A45" s="81" t="s">
        <v>908</v>
      </c>
      <c r="B45" s="34" t="s">
        <v>217</v>
      </c>
      <c r="C45" s="80">
        <v>10.696234947000001</v>
      </c>
      <c r="D45" s="9" t="str">
        <f t="shared" si="7"/>
        <v>N/A</v>
      </c>
      <c r="E45" s="8">
        <v>10.493460872</v>
      </c>
      <c r="F45" s="9" t="str">
        <f t="shared" si="8"/>
        <v>N/A</v>
      </c>
      <c r="G45" s="8">
        <v>44.111776446999997</v>
      </c>
      <c r="H45" s="9" t="str">
        <f t="shared" si="9"/>
        <v>N/A</v>
      </c>
      <c r="I45" s="10">
        <v>-1.9</v>
      </c>
      <c r="J45" s="10">
        <v>320.39999999999998</v>
      </c>
      <c r="K45" s="9" t="str">
        <f>IF(J45="Div by 0", "N/A", IF(J45="N/A","N/A", IF(J45&gt;30, "No", IF(J45&lt;-30, "No", "Yes"))))</f>
        <v>No</v>
      </c>
    </row>
    <row r="46" spans="1:11" x14ac:dyDescent="0.2">
      <c r="A46" s="81" t="s">
        <v>931</v>
      </c>
      <c r="B46" s="34" t="s">
        <v>217</v>
      </c>
      <c r="C46" s="80">
        <v>1.566227E-4</v>
      </c>
      <c r="D46" s="9" t="str">
        <f t="shared" si="7"/>
        <v>N/A</v>
      </c>
      <c r="E46" s="8">
        <v>0</v>
      </c>
      <c r="F46" s="9" t="str">
        <f t="shared" si="8"/>
        <v>N/A</v>
      </c>
      <c r="G46" s="8">
        <v>0</v>
      </c>
      <c r="H46" s="9" t="str">
        <f t="shared" si="9"/>
        <v>N/A</v>
      </c>
      <c r="I46" s="10">
        <v>-100</v>
      </c>
      <c r="J46" s="10" t="s">
        <v>1743</v>
      </c>
      <c r="K46" s="9" t="str">
        <f>IF(J46="Div by 0", "N/A", IF(J46="N/A","N/A", IF(J46&gt;30, "No", IF(J46&lt;-30, "No", "Yes"))))</f>
        <v>N/A</v>
      </c>
    </row>
    <row r="47" spans="1:11" x14ac:dyDescent="0.2">
      <c r="A47" s="81" t="s">
        <v>919</v>
      </c>
      <c r="B47" s="34" t="s">
        <v>217</v>
      </c>
      <c r="C47" s="80">
        <v>0</v>
      </c>
      <c r="D47" s="9" t="str">
        <f t="shared" si="7"/>
        <v>N/A</v>
      </c>
      <c r="E47" s="8">
        <v>2.3735490000000001E-4</v>
      </c>
      <c r="F47" s="9" t="str">
        <f t="shared" si="8"/>
        <v>N/A</v>
      </c>
      <c r="G47" s="8">
        <v>0</v>
      </c>
      <c r="H47" s="9" t="str">
        <f t="shared" si="9"/>
        <v>N/A</v>
      </c>
      <c r="I47" s="10" t="s">
        <v>1743</v>
      </c>
      <c r="J47" s="10">
        <v>-100</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5173548</v>
      </c>
      <c r="F6" s="9" t="str">
        <f t="shared" ref="F6:F15" si="1">IF($B6="N/A","N/A",IF(E6&lt;0,"No","Yes"))</f>
        <v>N/A</v>
      </c>
      <c r="G6" s="79">
        <v>8068682</v>
      </c>
      <c r="H6" s="9" t="str">
        <f t="shared" ref="H6:H15" si="2">IF($B6="N/A","N/A",IF(G6&lt;0,"No","Yes"))</f>
        <v>N/A</v>
      </c>
      <c r="I6" s="10" t="s">
        <v>217</v>
      </c>
      <c r="J6" s="10">
        <v>55.96</v>
      </c>
      <c r="K6" s="9" t="str">
        <f t="shared" ref="K6:K15" si="3">IF(J6="Div by 0", "N/A", IF(J6="N/A","N/A", IF(J6&gt;30, "No", IF(J6&lt;-30, "No", "Yes"))))</f>
        <v>No</v>
      </c>
    </row>
    <row r="7" spans="1:11" x14ac:dyDescent="0.2">
      <c r="A7" s="78" t="s">
        <v>445</v>
      </c>
      <c r="B7" s="5" t="s">
        <v>217</v>
      </c>
      <c r="C7" s="80" t="s">
        <v>217</v>
      </c>
      <c r="D7" s="9" t="str">
        <f t="shared" si="0"/>
        <v>N/A</v>
      </c>
      <c r="E7" s="80">
        <v>9.5127367138000007</v>
      </c>
      <c r="F7" s="9" t="str">
        <f t="shared" si="1"/>
        <v>N/A</v>
      </c>
      <c r="G7" s="80">
        <v>13.125910774999999</v>
      </c>
      <c r="H7" s="9" t="str">
        <f t="shared" si="2"/>
        <v>N/A</v>
      </c>
      <c r="I7" s="10" t="s">
        <v>217</v>
      </c>
      <c r="J7" s="10">
        <v>37.979999999999997</v>
      </c>
      <c r="K7" s="9" t="str">
        <f t="shared" si="3"/>
        <v>No</v>
      </c>
    </row>
    <row r="8" spans="1:11" x14ac:dyDescent="0.2">
      <c r="A8" s="78" t="s">
        <v>446</v>
      </c>
      <c r="B8" s="5" t="s">
        <v>217</v>
      </c>
      <c r="C8" s="80" t="s">
        <v>217</v>
      </c>
      <c r="D8" s="9" t="str">
        <f t="shared" si="0"/>
        <v>N/A</v>
      </c>
      <c r="E8" s="80">
        <v>24.260565477</v>
      </c>
      <c r="F8" s="9" t="str">
        <f t="shared" si="1"/>
        <v>N/A</v>
      </c>
      <c r="G8" s="80">
        <v>27.537545784999999</v>
      </c>
      <c r="H8" s="9" t="str">
        <f t="shared" si="2"/>
        <v>N/A</v>
      </c>
      <c r="I8" s="10" t="s">
        <v>217</v>
      </c>
      <c r="J8" s="10">
        <v>13.51</v>
      </c>
      <c r="K8" s="9" t="str">
        <f t="shared" si="3"/>
        <v>Yes</v>
      </c>
    </row>
    <row r="9" spans="1:11" x14ac:dyDescent="0.2">
      <c r="A9" s="78" t="s">
        <v>447</v>
      </c>
      <c r="B9" s="5" t="s">
        <v>217</v>
      </c>
      <c r="C9" s="80" t="s">
        <v>217</v>
      </c>
      <c r="D9" s="9" t="str">
        <f t="shared" si="0"/>
        <v>N/A</v>
      </c>
      <c r="E9" s="80">
        <v>24.810323592</v>
      </c>
      <c r="F9" s="9" t="str">
        <f t="shared" si="1"/>
        <v>N/A</v>
      </c>
      <c r="G9" s="80">
        <v>21.144035668000001</v>
      </c>
      <c r="H9" s="9" t="str">
        <f t="shared" si="2"/>
        <v>N/A</v>
      </c>
      <c r="I9" s="10" t="s">
        <v>217</v>
      </c>
      <c r="J9" s="10">
        <v>-14.8</v>
      </c>
      <c r="K9" s="9" t="str">
        <f t="shared" si="3"/>
        <v>Yes</v>
      </c>
    </row>
    <row r="10" spans="1:11" x14ac:dyDescent="0.2">
      <c r="A10" s="78" t="s">
        <v>448</v>
      </c>
      <c r="B10" s="5" t="s">
        <v>217</v>
      </c>
      <c r="C10" s="80" t="s">
        <v>217</v>
      </c>
      <c r="D10" s="9" t="str">
        <f t="shared" si="0"/>
        <v>N/A</v>
      </c>
      <c r="E10" s="80">
        <v>36.607082798999997</v>
      </c>
      <c r="F10" s="9" t="str">
        <f t="shared" si="1"/>
        <v>N/A</v>
      </c>
      <c r="G10" s="80">
        <v>34.078081154000003</v>
      </c>
      <c r="H10" s="9" t="str">
        <f t="shared" si="2"/>
        <v>N/A</v>
      </c>
      <c r="I10" s="10" t="s">
        <v>217</v>
      </c>
      <c r="J10" s="10">
        <v>-6.91</v>
      </c>
      <c r="K10" s="9" t="str">
        <f t="shared" si="3"/>
        <v>Yes</v>
      </c>
    </row>
    <row r="11" spans="1:11" x14ac:dyDescent="0.2">
      <c r="A11" s="78" t="s">
        <v>1644</v>
      </c>
      <c r="B11" s="5" t="s">
        <v>217</v>
      </c>
      <c r="C11" s="80" t="s">
        <v>217</v>
      </c>
      <c r="D11" s="9" t="str">
        <f t="shared" si="0"/>
        <v>N/A</v>
      </c>
      <c r="E11" s="80">
        <v>94.754045000000005</v>
      </c>
      <c r="F11" s="9" t="str">
        <f t="shared" si="1"/>
        <v>N/A</v>
      </c>
      <c r="G11" s="80">
        <v>93.431046111000001</v>
      </c>
      <c r="H11" s="9" t="str">
        <f t="shared" si="2"/>
        <v>N/A</v>
      </c>
      <c r="I11" s="10" t="s">
        <v>217</v>
      </c>
      <c r="J11" s="10">
        <v>-1.4</v>
      </c>
      <c r="K11" s="9" t="str">
        <f t="shared" si="3"/>
        <v>Yes</v>
      </c>
    </row>
    <row r="12" spans="1:11" x14ac:dyDescent="0.2">
      <c r="A12" s="78" t="s">
        <v>16</v>
      </c>
      <c r="B12" s="5" t="s">
        <v>217</v>
      </c>
      <c r="C12" s="80" t="s">
        <v>217</v>
      </c>
      <c r="D12" s="9" t="str">
        <f t="shared" si="0"/>
        <v>N/A</v>
      </c>
      <c r="E12" s="80">
        <v>3.9226271796000001</v>
      </c>
      <c r="F12" s="9" t="str">
        <f t="shared" si="1"/>
        <v>N/A</v>
      </c>
      <c r="G12" s="80">
        <v>7.9711531573999999</v>
      </c>
      <c r="H12" s="9" t="str">
        <f t="shared" si="2"/>
        <v>N/A</v>
      </c>
      <c r="I12" s="10" t="s">
        <v>217</v>
      </c>
      <c r="J12" s="10">
        <v>103.2</v>
      </c>
      <c r="K12" s="9" t="str">
        <f t="shared" si="3"/>
        <v>No</v>
      </c>
    </row>
    <row r="13" spans="1:11" x14ac:dyDescent="0.2">
      <c r="A13" s="78" t="s">
        <v>36</v>
      </c>
      <c r="B13" s="5" t="s">
        <v>217</v>
      </c>
      <c r="C13" s="80" t="s">
        <v>217</v>
      </c>
      <c r="D13" s="9" t="str">
        <f t="shared" si="0"/>
        <v>N/A</v>
      </c>
      <c r="E13" s="80">
        <v>15.224064434000001</v>
      </c>
      <c r="F13" s="9" t="str">
        <f t="shared" si="1"/>
        <v>N/A</v>
      </c>
      <c r="G13" s="80">
        <v>23.068228997999999</v>
      </c>
      <c r="H13" s="9" t="str">
        <f t="shared" si="2"/>
        <v>N/A</v>
      </c>
      <c r="I13" s="10" t="s">
        <v>217</v>
      </c>
      <c r="J13" s="10">
        <v>51.52</v>
      </c>
      <c r="K13" s="9" t="str">
        <f t="shared" si="3"/>
        <v>No</v>
      </c>
    </row>
    <row r="14" spans="1:11" x14ac:dyDescent="0.2">
      <c r="A14" s="78" t="s">
        <v>37</v>
      </c>
      <c r="B14" s="5" t="s">
        <v>217</v>
      </c>
      <c r="C14" s="80" t="s">
        <v>217</v>
      </c>
      <c r="D14" s="9" t="str">
        <f t="shared" si="0"/>
        <v>N/A</v>
      </c>
      <c r="E14" s="80">
        <v>81.094157052</v>
      </c>
      <c r="F14" s="9" t="str">
        <f t="shared" si="1"/>
        <v>N/A</v>
      </c>
      <c r="G14" s="80">
        <v>89.122207301000003</v>
      </c>
      <c r="H14" s="9" t="str">
        <f t="shared" si="2"/>
        <v>N/A</v>
      </c>
      <c r="I14" s="10" t="s">
        <v>217</v>
      </c>
      <c r="J14" s="10">
        <v>9.9</v>
      </c>
      <c r="K14" s="9" t="str">
        <f t="shared" si="3"/>
        <v>Yes</v>
      </c>
    </row>
    <row r="15" spans="1:11" x14ac:dyDescent="0.2">
      <c r="A15" s="78" t="s">
        <v>38</v>
      </c>
      <c r="B15" s="5" t="s">
        <v>217</v>
      </c>
      <c r="C15" s="80" t="s">
        <v>217</v>
      </c>
      <c r="D15" s="9" t="str">
        <f t="shared" si="0"/>
        <v>N/A</v>
      </c>
      <c r="E15" s="80">
        <v>3.1117218044000001</v>
      </c>
      <c r="F15" s="9" t="str">
        <f t="shared" si="1"/>
        <v>N/A</v>
      </c>
      <c r="G15" s="80">
        <v>6.9341237409999996</v>
      </c>
      <c r="H15" s="9" t="str">
        <f t="shared" si="2"/>
        <v>N/A</v>
      </c>
      <c r="I15" s="10" t="s">
        <v>217</v>
      </c>
      <c r="J15" s="10">
        <v>122.8</v>
      </c>
      <c r="K15" s="9" t="str">
        <f t="shared" si="3"/>
        <v>No</v>
      </c>
    </row>
    <row r="16" spans="1:11" x14ac:dyDescent="0.2">
      <c r="A16" s="78" t="s">
        <v>377</v>
      </c>
      <c r="B16" s="5" t="s">
        <v>217</v>
      </c>
      <c r="C16" s="8" t="s">
        <v>217</v>
      </c>
      <c r="D16" s="9" t="str">
        <f t="shared" ref="D16:D41" si="4">IF($B16="N/A","N/A",IF(C16&lt;0,"No","Yes"))</f>
        <v>N/A</v>
      </c>
      <c r="E16" s="8">
        <v>21.296912679999998</v>
      </c>
      <c r="F16" s="9" t="str">
        <f t="shared" ref="F16:F41" si="5">IF($B16="N/A","N/A",IF(E16&lt;0,"No","Yes"))</f>
        <v>N/A</v>
      </c>
      <c r="G16" s="8">
        <v>23.003521516999999</v>
      </c>
      <c r="H16" s="9" t="str">
        <f t="shared" ref="H16:H41" si="6">IF($B16="N/A","N/A",IF(G16&lt;0,"No","Yes"))</f>
        <v>N/A</v>
      </c>
      <c r="I16" s="10" t="s">
        <v>217</v>
      </c>
      <c r="J16" s="10">
        <v>8.0129999999999999</v>
      </c>
      <c r="K16" s="9" t="str">
        <f t="shared" ref="K16:K41" si="7">IF(J16="Div by 0", "N/A", IF(J16="N/A","N/A", IF(J16&gt;30, "No", IF(J16&lt;-30, "No", "Yes"))))</f>
        <v>Yes</v>
      </c>
    </row>
    <row r="17" spans="1:11" x14ac:dyDescent="0.2">
      <c r="A17" s="78" t="s">
        <v>378</v>
      </c>
      <c r="B17" s="5" t="s">
        <v>217</v>
      </c>
      <c r="C17" s="8" t="s">
        <v>217</v>
      </c>
      <c r="D17" s="9" t="str">
        <f t="shared" si="4"/>
        <v>N/A</v>
      </c>
      <c r="E17" s="8">
        <v>8.6980930000000003E-4</v>
      </c>
      <c r="F17" s="9" t="str">
        <f t="shared" si="5"/>
        <v>N/A</v>
      </c>
      <c r="G17" s="8">
        <v>4.7095671999999996E-3</v>
      </c>
      <c r="H17" s="9" t="str">
        <f t="shared" si="6"/>
        <v>N/A</v>
      </c>
      <c r="I17" s="10" t="s">
        <v>217</v>
      </c>
      <c r="J17" s="10">
        <v>441.4</v>
      </c>
      <c r="K17" s="9" t="str">
        <f t="shared" si="7"/>
        <v>No</v>
      </c>
    </row>
    <row r="18" spans="1:11" x14ac:dyDescent="0.2">
      <c r="A18" s="78" t="s">
        <v>379</v>
      </c>
      <c r="B18" s="5" t="s">
        <v>217</v>
      </c>
      <c r="C18" s="8" t="s">
        <v>217</v>
      </c>
      <c r="D18" s="9" t="str">
        <f t="shared" si="4"/>
        <v>N/A</v>
      </c>
      <c r="E18" s="8">
        <v>2.9025341990000002</v>
      </c>
      <c r="F18" s="9" t="str">
        <f t="shared" si="5"/>
        <v>N/A</v>
      </c>
      <c r="G18" s="8">
        <v>2.9038323731000002</v>
      </c>
      <c r="H18" s="9" t="str">
        <f t="shared" si="6"/>
        <v>N/A</v>
      </c>
      <c r="I18" s="10" t="s">
        <v>217</v>
      </c>
      <c r="J18" s="10">
        <v>4.4699999999999997E-2</v>
      </c>
      <c r="K18" s="9" t="str">
        <f t="shared" si="7"/>
        <v>Yes</v>
      </c>
    </row>
    <row r="19" spans="1:11" x14ac:dyDescent="0.2">
      <c r="A19" s="78" t="s">
        <v>380</v>
      </c>
      <c r="B19" s="5" t="s">
        <v>217</v>
      </c>
      <c r="C19" s="8" t="s">
        <v>217</v>
      </c>
      <c r="D19" s="9" t="str">
        <f t="shared" si="4"/>
        <v>N/A</v>
      </c>
      <c r="E19" s="8">
        <v>6.0260965974999996</v>
      </c>
      <c r="F19" s="9" t="str">
        <f t="shared" si="5"/>
        <v>N/A</v>
      </c>
      <c r="G19" s="8">
        <v>5.9104324597</v>
      </c>
      <c r="H19" s="9" t="str">
        <f t="shared" si="6"/>
        <v>N/A</v>
      </c>
      <c r="I19" s="10" t="s">
        <v>217</v>
      </c>
      <c r="J19" s="10">
        <v>-1.92</v>
      </c>
      <c r="K19" s="9" t="str">
        <f t="shared" si="7"/>
        <v>Yes</v>
      </c>
    </row>
    <row r="20" spans="1:11" x14ac:dyDescent="0.2">
      <c r="A20" s="78" t="s">
        <v>381</v>
      </c>
      <c r="B20" s="5" t="s">
        <v>217</v>
      </c>
      <c r="C20" s="8" t="s">
        <v>217</v>
      </c>
      <c r="D20" s="9" t="str">
        <f t="shared" si="4"/>
        <v>N/A</v>
      </c>
      <c r="E20" s="8">
        <v>1.9366206712</v>
      </c>
      <c r="F20" s="9" t="str">
        <f t="shared" si="5"/>
        <v>N/A</v>
      </c>
      <c r="G20" s="8">
        <v>3.5564668429999999</v>
      </c>
      <c r="H20" s="9" t="str">
        <f t="shared" si="6"/>
        <v>N/A</v>
      </c>
      <c r="I20" s="10" t="s">
        <v>217</v>
      </c>
      <c r="J20" s="10">
        <v>83.64</v>
      </c>
      <c r="K20" s="9" t="str">
        <f t="shared" si="7"/>
        <v>No</v>
      </c>
    </row>
    <row r="21" spans="1:11" x14ac:dyDescent="0.2">
      <c r="A21" s="78" t="s">
        <v>382</v>
      </c>
      <c r="B21" s="5" t="s">
        <v>217</v>
      </c>
      <c r="C21" s="8" t="s">
        <v>217</v>
      </c>
      <c r="D21" s="9" t="str">
        <f t="shared" si="4"/>
        <v>N/A</v>
      </c>
      <c r="E21" s="8">
        <v>0.1038745557</v>
      </c>
      <c r="F21" s="9" t="str">
        <f t="shared" si="5"/>
        <v>N/A</v>
      </c>
      <c r="G21" s="8">
        <v>0.1015159601</v>
      </c>
      <c r="H21" s="9" t="str">
        <f t="shared" si="6"/>
        <v>N/A</v>
      </c>
      <c r="I21" s="10" t="s">
        <v>217</v>
      </c>
      <c r="J21" s="10">
        <v>-2.27</v>
      </c>
      <c r="K21" s="9" t="str">
        <f t="shared" si="7"/>
        <v>Yes</v>
      </c>
    </row>
    <row r="22" spans="1:11" x14ac:dyDescent="0.2">
      <c r="A22" s="78" t="s">
        <v>383</v>
      </c>
      <c r="B22" s="5" t="s">
        <v>217</v>
      </c>
      <c r="C22" s="8" t="s">
        <v>217</v>
      </c>
      <c r="D22" s="9" t="str">
        <f t="shared" si="4"/>
        <v>N/A</v>
      </c>
      <c r="E22" s="8">
        <v>11.651597704</v>
      </c>
      <c r="F22" s="9" t="str">
        <f t="shared" si="5"/>
        <v>N/A</v>
      </c>
      <c r="G22" s="8">
        <v>15.889150173000001</v>
      </c>
      <c r="H22" s="9" t="str">
        <f t="shared" si="6"/>
        <v>N/A</v>
      </c>
      <c r="I22" s="10" t="s">
        <v>217</v>
      </c>
      <c r="J22" s="10">
        <v>36.369999999999997</v>
      </c>
      <c r="K22" s="9" t="str">
        <f t="shared" si="7"/>
        <v>No</v>
      </c>
    </row>
    <row r="23" spans="1:11" x14ac:dyDescent="0.2">
      <c r="A23" s="78" t="s">
        <v>384</v>
      </c>
      <c r="B23" s="5" t="s">
        <v>217</v>
      </c>
      <c r="C23" s="8" t="s">
        <v>217</v>
      </c>
      <c r="D23" s="9" t="str">
        <f t="shared" si="4"/>
        <v>N/A</v>
      </c>
      <c r="E23" s="8">
        <v>39.921848603999997</v>
      </c>
      <c r="F23" s="9" t="str">
        <f t="shared" si="5"/>
        <v>N/A</v>
      </c>
      <c r="G23" s="8">
        <v>28.082417922000001</v>
      </c>
      <c r="H23" s="9" t="str">
        <f t="shared" si="6"/>
        <v>N/A</v>
      </c>
      <c r="I23" s="10" t="s">
        <v>217</v>
      </c>
      <c r="J23" s="10">
        <v>-29.7</v>
      </c>
      <c r="K23" s="9" t="str">
        <f t="shared" si="7"/>
        <v>Yes</v>
      </c>
    </row>
    <row r="24" spans="1:11" x14ac:dyDescent="0.2">
      <c r="A24" s="78" t="s">
        <v>385</v>
      </c>
      <c r="B24" s="5" t="s">
        <v>217</v>
      </c>
      <c r="C24" s="8" t="s">
        <v>217</v>
      </c>
      <c r="D24" s="9" t="str">
        <f t="shared" si="4"/>
        <v>N/A</v>
      </c>
      <c r="E24" s="8">
        <v>8.5800112417999994</v>
      </c>
      <c r="F24" s="9" t="str">
        <f t="shared" si="5"/>
        <v>N/A</v>
      </c>
      <c r="G24" s="8">
        <v>10.864773206000001</v>
      </c>
      <c r="H24" s="9" t="str">
        <f t="shared" si="6"/>
        <v>N/A</v>
      </c>
      <c r="I24" s="10" t="s">
        <v>217</v>
      </c>
      <c r="J24" s="10">
        <v>26.63</v>
      </c>
      <c r="K24" s="9" t="str">
        <f t="shared" si="7"/>
        <v>Yes</v>
      </c>
    </row>
    <row r="25" spans="1:11" x14ac:dyDescent="0.2">
      <c r="A25" s="78" t="s">
        <v>386</v>
      </c>
      <c r="B25" s="5" t="s">
        <v>217</v>
      </c>
      <c r="C25" s="8" t="s">
        <v>217</v>
      </c>
      <c r="D25" s="9" t="str">
        <f t="shared" si="4"/>
        <v>N/A</v>
      </c>
      <c r="E25" s="8">
        <v>1.0501883813999999</v>
      </c>
      <c r="F25" s="9" t="str">
        <f t="shared" si="5"/>
        <v>N/A</v>
      </c>
      <c r="G25" s="8">
        <v>1.8552844194</v>
      </c>
      <c r="H25" s="9" t="str">
        <f t="shared" si="6"/>
        <v>N/A</v>
      </c>
      <c r="I25" s="10" t="s">
        <v>217</v>
      </c>
      <c r="J25" s="10">
        <v>76.66</v>
      </c>
      <c r="K25" s="9" t="str">
        <f t="shared" si="7"/>
        <v>No</v>
      </c>
    </row>
    <row r="26" spans="1:11" x14ac:dyDescent="0.2">
      <c r="A26" s="78" t="s">
        <v>387</v>
      </c>
      <c r="B26" s="5" t="s">
        <v>217</v>
      </c>
      <c r="C26" s="8" t="s">
        <v>217</v>
      </c>
      <c r="D26" s="9" t="str">
        <f t="shared" si="4"/>
        <v>N/A</v>
      </c>
      <c r="E26" s="8">
        <v>3.538152154</v>
      </c>
      <c r="F26" s="9" t="str">
        <f t="shared" si="5"/>
        <v>N/A</v>
      </c>
      <c r="G26" s="8">
        <v>4.3945219305999998</v>
      </c>
      <c r="H26" s="9" t="str">
        <f t="shared" si="6"/>
        <v>N/A</v>
      </c>
      <c r="I26" s="10" t="s">
        <v>217</v>
      </c>
      <c r="J26" s="10">
        <v>24.2</v>
      </c>
      <c r="K26" s="9" t="str">
        <f t="shared" si="7"/>
        <v>Yes</v>
      </c>
    </row>
    <row r="27" spans="1:11" x14ac:dyDescent="0.2">
      <c r="A27" s="78" t="s">
        <v>388</v>
      </c>
      <c r="B27" s="5" t="s">
        <v>217</v>
      </c>
      <c r="C27" s="8" t="s">
        <v>217</v>
      </c>
      <c r="D27" s="9" t="str">
        <f t="shared" si="4"/>
        <v>N/A</v>
      </c>
      <c r="E27" s="8">
        <v>1.9928296799999998E-2</v>
      </c>
      <c r="F27" s="9" t="str">
        <f t="shared" si="5"/>
        <v>N/A</v>
      </c>
      <c r="G27" s="8">
        <v>2.1664009099999999E-2</v>
      </c>
      <c r="H27" s="9" t="str">
        <f t="shared" si="6"/>
        <v>N/A</v>
      </c>
      <c r="I27" s="10" t="s">
        <v>217</v>
      </c>
      <c r="J27" s="10">
        <v>8.7100000000000009</v>
      </c>
      <c r="K27" s="9" t="str">
        <f t="shared" si="7"/>
        <v>Yes</v>
      </c>
    </row>
    <row r="28" spans="1:11" x14ac:dyDescent="0.2">
      <c r="A28" s="78" t="s">
        <v>389</v>
      </c>
      <c r="B28" s="5" t="s">
        <v>217</v>
      </c>
      <c r="C28" s="8" t="s">
        <v>217</v>
      </c>
      <c r="D28" s="9" t="str">
        <f t="shared" si="4"/>
        <v>N/A</v>
      </c>
      <c r="E28" s="8">
        <v>3.8252278700000003E-2</v>
      </c>
      <c r="F28" s="9" t="str">
        <f t="shared" si="5"/>
        <v>N/A</v>
      </c>
      <c r="G28" s="8">
        <v>3.3846915800000002E-2</v>
      </c>
      <c r="H28" s="9" t="str">
        <f t="shared" si="6"/>
        <v>N/A</v>
      </c>
      <c r="I28" s="10" t="s">
        <v>217</v>
      </c>
      <c r="J28" s="10">
        <v>-11.5</v>
      </c>
      <c r="K28" s="9" t="str">
        <f t="shared" si="7"/>
        <v>Yes</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0.72936406499999995</v>
      </c>
      <c r="F30" s="9" t="str">
        <f t="shared" si="5"/>
        <v>N/A</v>
      </c>
      <c r="G30" s="8">
        <v>0.61868840540000003</v>
      </c>
      <c r="H30" s="9" t="str">
        <f t="shared" si="6"/>
        <v>N/A</v>
      </c>
      <c r="I30" s="10" t="s">
        <v>217</v>
      </c>
      <c r="J30" s="10">
        <v>-15.2</v>
      </c>
      <c r="K30" s="9" t="str">
        <f t="shared" si="7"/>
        <v>Yes</v>
      </c>
    </row>
    <row r="31" spans="1:11" x14ac:dyDescent="0.2">
      <c r="A31" s="78" t="s">
        <v>392</v>
      </c>
      <c r="B31" s="5" t="s">
        <v>217</v>
      </c>
      <c r="C31" s="8" t="s">
        <v>217</v>
      </c>
      <c r="D31" s="9" t="str">
        <f t="shared" si="4"/>
        <v>N/A</v>
      </c>
      <c r="E31" s="8">
        <v>5.58610841E-2</v>
      </c>
      <c r="F31" s="9" t="str">
        <f t="shared" si="5"/>
        <v>N/A</v>
      </c>
      <c r="G31" s="8">
        <v>0.1043788812</v>
      </c>
      <c r="H31" s="9" t="str">
        <f t="shared" si="6"/>
        <v>N/A</v>
      </c>
      <c r="I31" s="10" t="s">
        <v>217</v>
      </c>
      <c r="J31" s="10">
        <v>86.85</v>
      </c>
      <c r="K31" s="9" t="str">
        <f t="shared" si="7"/>
        <v>No</v>
      </c>
    </row>
    <row r="32" spans="1:11" x14ac:dyDescent="0.2">
      <c r="A32" s="78" t="s">
        <v>393</v>
      </c>
      <c r="B32" s="5" t="s">
        <v>217</v>
      </c>
      <c r="C32" s="8" t="s">
        <v>217</v>
      </c>
      <c r="D32" s="9" t="str">
        <f t="shared" si="4"/>
        <v>N/A</v>
      </c>
      <c r="E32" s="8">
        <v>0.53089291910000003</v>
      </c>
      <c r="F32" s="9" t="str">
        <f t="shared" si="5"/>
        <v>N/A</v>
      </c>
      <c r="G32" s="8">
        <v>0.76577562480000005</v>
      </c>
      <c r="H32" s="9" t="str">
        <f t="shared" si="6"/>
        <v>N/A</v>
      </c>
      <c r="I32" s="10" t="s">
        <v>217</v>
      </c>
      <c r="J32" s="10">
        <v>44.24</v>
      </c>
      <c r="K32" s="9" t="str">
        <f t="shared" si="7"/>
        <v>No</v>
      </c>
    </row>
    <row r="33" spans="1:11" x14ac:dyDescent="0.2">
      <c r="A33" s="78" t="s">
        <v>394</v>
      </c>
      <c r="B33" s="5" t="s">
        <v>217</v>
      </c>
      <c r="C33" s="8" t="s">
        <v>217</v>
      </c>
      <c r="D33" s="9" t="str">
        <f t="shared" si="4"/>
        <v>N/A</v>
      </c>
      <c r="E33" s="8">
        <v>1.6854970699999999E-2</v>
      </c>
      <c r="F33" s="9" t="str">
        <f t="shared" si="5"/>
        <v>N/A</v>
      </c>
      <c r="G33" s="8">
        <v>0.14753338899999999</v>
      </c>
      <c r="H33" s="9" t="str">
        <f t="shared" si="6"/>
        <v>N/A</v>
      </c>
      <c r="I33" s="10" t="s">
        <v>217</v>
      </c>
      <c r="J33" s="10">
        <v>775.3</v>
      </c>
      <c r="K33" s="9" t="str">
        <f t="shared" si="7"/>
        <v>No</v>
      </c>
    </row>
    <row r="34" spans="1:11" x14ac:dyDescent="0.2">
      <c r="A34" s="78" t="s">
        <v>395</v>
      </c>
      <c r="B34" s="5" t="s">
        <v>217</v>
      </c>
      <c r="C34" s="8" t="s">
        <v>217</v>
      </c>
      <c r="D34" s="9" t="str">
        <f t="shared" si="4"/>
        <v>N/A</v>
      </c>
      <c r="E34" s="8">
        <v>1.932909E-4</v>
      </c>
      <c r="F34" s="9" t="str">
        <f t="shared" si="5"/>
        <v>N/A</v>
      </c>
      <c r="G34" s="8">
        <v>1.115424E-4</v>
      </c>
      <c r="H34" s="9" t="str">
        <f t="shared" si="6"/>
        <v>N/A</v>
      </c>
      <c r="I34" s="10" t="s">
        <v>217</v>
      </c>
      <c r="J34" s="10">
        <v>-42.3</v>
      </c>
      <c r="K34" s="9" t="str">
        <f t="shared" si="7"/>
        <v>No</v>
      </c>
    </row>
    <row r="35" spans="1:11" x14ac:dyDescent="0.2">
      <c r="A35" s="78" t="s">
        <v>396</v>
      </c>
      <c r="B35" s="5" t="s">
        <v>217</v>
      </c>
      <c r="C35" s="8" t="s">
        <v>217</v>
      </c>
      <c r="D35" s="9" t="str">
        <f t="shared" si="4"/>
        <v>N/A</v>
      </c>
      <c r="E35" s="8">
        <v>0.77828600410000004</v>
      </c>
      <c r="F35" s="9" t="str">
        <f t="shared" si="5"/>
        <v>N/A</v>
      </c>
      <c r="G35" s="8">
        <v>0.95314203730000002</v>
      </c>
      <c r="H35" s="9" t="str">
        <f t="shared" si="6"/>
        <v>N/A</v>
      </c>
      <c r="I35" s="10" t="s">
        <v>217</v>
      </c>
      <c r="J35" s="10">
        <v>22.47</v>
      </c>
      <c r="K35" s="9" t="str">
        <f t="shared" si="7"/>
        <v>Yes</v>
      </c>
    </row>
    <row r="36" spans="1:11" x14ac:dyDescent="0.2">
      <c r="A36" s="78" t="s">
        <v>397</v>
      </c>
      <c r="B36" s="5" t="s">
        <v>217</v>
      </c>
      <c r="C36" s="8" t="s">
        <v>217</v>
      </c>
      <c r="D36" s="9" t="str">
        <f t="shared" si="4"/>
        <v>N/A</v>
      </c>
      <c r="E36" s="8">
        <v>0.65908347619999996</v>
      </c>
      <c r="F36" s="9" t="str">
        <f t="shared" si="5"/>
        <v>N/A</v>
      </c>
      <c r="G36" s="8">
        <v>0.52639328210000003</v>
      </c>
      <c r="H36" s="9" t="str">
        <f t="shared" si="6"/>
        <v>N/A</v>
      </c>
      <c r="I36" s="10" t="s">
        <v>217</v>
      </c>
      <c r="J36" s="10">
        <v>-20.100000000000001</v>
      </c>
      <c r="K36" s="9" t="str">
        <f t="shared" si="7"/>
        <v>Yes</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0.1625770168</v>
      </c>
      <c r="F39" s="9" t="str">
        <f t="shared" si="5"/>
        <v>N/A</v>
      </c>
      <c r="G39" s="8">
        <v>0.26183954209999999</v>
      </c>
      <c r="H39" s="9" t="str">
        <f t="shared" si="6"/>
        <v>N/A</v>
      </c>
      <c r="I39" s="10" t="s">
        <v>217</v>
      </c>
      <c r="J39" s="10">
        <v>61.06</v>
      </c>
      <c r="K39" s="9" t="str">
        <f t="shared" si="7"/>
        <v>No</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60.078151396000003</v>
      </c>
      <c r="F42" s="9" t="str">
        <f t="shared" ref="F42:F51" si="9">IF($B42="N/A","N/A",IF(E42&lt;0,"No","Yes"))</f>
        <v>N/A</v>
      </c>
      <c r="G42" s="8">
        <v>71.917582077999995</v>
      </c>
      <c r="H42" s="9" t="str">
        <f t="shared" ref="H42:H51" si="10">IF($B42="N/A","N/A",IF(G42&lt;0,"No","Yes"))</f>
        <v>N/A</v>
      </c>
      <c r="I42" s="10" t="s">
        <v>217</v>
      </c>
      <c r="J42" s="10">
        <v>19.71</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33.365721073000003</v>
      </c>
      <c r="F44" s="9" t="str">
        <f t="shared" si="9"/>
        <v>N/A</v>
      </c>
      <c r="G44" s="8">
        <v>37.805673501000001</v>
      </c>
      <c r="H44" s="9" t="str">
        <f t="shared" si="10"/>
        <v>N/A</v>
      </c>
      <c r="I44" s="10" t="s">
        <v>217</v>
      </c>
      <c r="J44" s="10">
        <v>13.31</v>
      </c>
      <c r="K44" s="9" t="str">
        <f t="shared" si="11"/>
        <v>Yes</v>
      </c>
    </row>
    <row r="45" spans="1:11" x14ac:dyDescent="0.2">
      <c r="A45" s="78" t="s">
        <v>167</v>
      </c>
      <c r="B45" s="5" t="s">
        <v>217</v>
      </c>
      <c r="C45" s="8" t="s">
        <v>217</v>
      </c>
      <c r="D45" s="9" t="str">
        <f t="shared" si="8"/>
        <v>N/A</v>
      </c>
      <c r="E45" s="8">
        <v>54.007037337</v>
      </c>
      <c r="F45" s="9" t="str">
        <f t="shared" si="9"/>
        <v>N/A</v>
      </c>
      <c r="G45" s="8">
        <v>65.810041838000004</v>
      </c>
      <c r="H45" s="9" t="str">
        <f t="shared" si="10"/>
        <v>N/A</v>
      </c>
      <c r="I45" s="10" t="s">
        <v>217</v>
      </c>
      <c r="J45" s="10">
        <v>21.85</v>
      </c>
      <c r="K45" s="9" t="str">
        <f t="shared" si="11"/>
        <v>Yes</v>
      </c>
    </row>
    <row r="46" spans="1:11" x14ac:dyDescent="0.2">
      <c r="A46" s="78" t="s">
        <v>41</v>
      </c>
      <c r="B46" s="5" t="s">
        <v>217</v>
      </c>
      <c r="C46" s="8" t="s">
        <v>217</v>
      </c>
      <c r="D46" s="9" t="str">
        <f t="shared" si="8"/>
        <v>N/A</v>
      </c>
      <c r="E46" s="8">
        <v>62.190189343</v>
      </c>
      <c r="F46" s="9" t="str">
        <f t="shared" si="9"/>
        <v>N/A</v>
      </c>
      <c r="G46" s="8">
        <v>68.035664109999999</v>
      </c>
      <c r="H46" s="9" t="str">
        <f t="shared" si="10"/>
        <v>N/A</v>
      </c>
      <c r="I46" s="10" t="s">
        <v>217</v>
      </c>
      <c r="J46" s="10">
        <v>9.3989999999999991</v>
      </c>
      <c r="K46" s="9" t="str">
        <f t="shared" si="11"/>
        <v>Yes</v>
      </c>
    </row>
    <row r="47" spans="1:11" x14ac:dyDescent="0.2">
      <c r="A47" s="78" t="s">
        <v>42</v>
      </c>
      <c r="B47" s="5" t="s">
        <v>217</v>
      </c>
      <c r="C47" s="8" t="s">
        <v>217</v>
      </c>
      <c r="D47" s="9" t="str">
        <f t="shared" si="8"/>
        <v>N/A</v>
      </c>
      <c r="E47" s="8">
        <v>81.056940826000002</v>
      </c>
      <c r="F47" s="9" t="str">
        <f t="shared" si="9"/>
        <v>N/A</v>
      </c>
      <c r="G47" s="8">
        <v>89.781467464000002</v>
      </c>
      <c r="H47" s="9" t="str">
        <f t="shared" si="10"/>
        <v>N/A</v>
      </c>
      <c r="I47" s="10" t="s">
        <v>217</v>
      </c>
      <c r="J47" s="10">
        <v>10.76</v>
      </c>
      <c r="K47" s="9" t="str">
        <f t="shared" si="11"/>
        <v>Yes</v>
      </c>
    </row>
    <row r="48" spans="1:11" x14ac:dyDescent="0.2">
      <c r="A48" s="78" t="s">
        <v>43</v>
      </c>
      <c r="B48" s="5" t="s">
        <v>217</v>
      </c>
      <c r="C48" s="8" t="s">
        <v>217</v>
      </c>
      <c r="D48" s="9" t="str">
        <f t="shared" si="8"/>
        <v>N/A</v>
      </c>
      <c r="E48" s="8">
        <v>54.479305807999999</v>
      </c>
      <c r="F48" s="9" t="str">
        <f t="shared" si="9"/>
        <v>N/A</v>
      </c>
      <c r="G48" s="8">
        <v>66.860211586000005</v>
      </c>
      <c r="H48" s="9" t="str">
        <f t="shared" si="10"/>
        <v>N/A</v>
      </c>
      <c r="I48" s="10" t="s">
        <v>217</v>
      </c>
      <c r="J48" s="10">
        <v>22.73</v>
      </c>
      <c r="K48" s="9" t="str">
        <f t="shared" si="11"/>
        <v>Yes</v>
      </c>
    </row>
    <row r="49" spans="1:12" x14ac:dyDescent="0.2">
      <c r="A49" s="78" t="s">
        <v>44</v>
      </c>
      <c r="B49" s="5" t="s">
        <v>217</v>
      </c>
      <c r="C49" s="8" t="s">
        <v>217</v>
      </c>
      <c r="D49" s="9" t="str">
        <f t="shared" si="8"/>
        <v>N/A</v>
      </c>
      <c r="E49" s="8">
        <v>0</v>
      </c>
      <c r="F49" s="9" t="str">
        <f t="shared" si="9"/>
        <v>N/A</v>
      </c>
      <c r="G49" s="8">
        <v>0</v>
      </c>
      <c r="H49" s="9" t="str">
        <f t="shared" si="10"/>
        <v>N/A</v>
      </c>
      <c r="I49" s="10" t="s">
        <v>217</v>
      </c>
      <c r="J49" s="10" t="s">
        <v>1743</v>
      </c>
      <c r="K49" s="9" t="str">
        <f t="shared" si="11"/>
        <v>N/A</v>
      </c>
    </row>
    <row r="50" spans="1:12" x14ac:dyDescent="0.2">
      <c r="A50" s="78" t="s">
        <v>45</v>
      </c>
      <c r="B50" s="5" t="s">
        <v>217</v>
      </c>
      <c r="C50" s="8" t="s">
        <v>217</v>
      </c>
      <c r="D50" s="9" t="str">
        <f t="shared" si="8"/>
        <v>N/A</v>
      </c>
      <c r="E50" s="8">
        <v>100</v>
      </c>
      <c r="F50" s="9" t="str">
        <f t="shared" si="9"/>
        <v>N/A</v>
      </c>
      <c r="G50" s="8">
        <v>100</v>
      </c>
      <c r="H50" s="9" t="str">
        <f t="shared" si="10"/>
        <v>N/A</v>
      </c>
      <c r="I50" s="10" t="s">
        <v>217</v>
      </c>
      <c r="J50" s="10">
        <v>0</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714610</v>
      </c>
      <c r="D7" s="31" t="str">
        <f>IF($B7="N/A","N/A",IF(C7&gt;15,"No",IF(C7&lt;-15,"No","Yes")))</f>
        <v>N/A</v>
      </c>
      <c r="E7" s="30">
        <v>173550</v>
      </c>
      <c r="F7" s="31" t="str">
        <f>IF($B7="N/A","N/A",IF(E7&gt;15,"No",IF(E7&lt;-15,"No","Yes")))</f>
        <v>N/A</v>
      </c>
      <c r="G7" s="30">
        <v>19333</v>
      </c>
      <c r="H7" s="31" t="str">
        <f>IF($B7="N/A","N/A",IF(G7&gt;15,"No",IF(G7&lt;-15,"No","Yes")))</f>
        <v>N/A</v>
      </c>
      <c r="I7" s="32">
        <v>-75.7</v>
      </c>
      <c r="J7" s="32">
        <v>-88.9</v>
      </c>
      <c r="K7" s="31" t="str">
        <f t="shared" ref="K7:K22" si="0">IF(J7="Div by 0", "N/A", IF(J7="N/A","N/A", IF(J7&gt;30, "No", IF(J7&lt;-30, "No", "Yes"))))</f>
        <v>No</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75.996542782999995</v>
      </c>
      <c r="F13" s="9" t="str">
        <f t="shared" si="2"/>
        <v>No</v>
      </c>
      <c r="G13" s="9">
        <v>69.921895204999998</v>
      </c>
      <c r="H13" s="9" t="str">
        <f t="shared" si="3"/>
        <v>No</v>
      </c>
      <c r="I13" s="10" t="s">
        <v>217</v>
      </c>
      <c r="J13" s="10">
        <v>-7.99</v>
      </c>
      <c r="K13" s="9" t="str">
        <f t="shared" si="0"/>
        <v>Yes</v>
      </c>
    </row>
    <row r="14" spans="1:11" x14ac:dyDescent="0.2">
      <c r="A14" s="3" t="s">
        <v>13</v>
      </c>
      <c r="B14" s="34" t="s">
        <v>217</v>
      </c>
      <c r="C14" s="35">
        <v>714610</v>
      </c>
      <c r="D14" s="9" t="str">
        <f>IF($B14="N/A","N/A",IF(C14&gt;15,"No",IF(C14&lt;-15,"No","Yes")))</f>
        <v>N/A</v>
      </c>
      <c r="E14" s="35">
        <v>173550</v>
      </c>
      <c r="F14" s="9" t="str">
        <f>IF($B14="N/A","N/A",IF(E14&gt;15,"No",IF(E14&lt;-15,"No","Yes")))</f>
        <v>N/A</v>
      </c>
      <c r="G14" s="35">
        <v>19333</v>
      </c>
      <c r="H14" s="9" t="str">
        <f>IF($B14="N/A","N/A",IF(G14&gt;15,"No",IF(G14&lt;-15,"No","Yes")))</f>
        <v>N/A</v>
      </c>
      <c r="I14" s="10">
        <v>-75.7</v>
      </c>
      <c r="J14" s="10">
        <v>-88.9</v>
      </c>
      <c r="K14" s="9" t="str">
        <f t="shared" si="0"/>
        <v>No</v>
      </c>
    </row>
    <row r="15" spans="1:11" ht="14.25" customHeight="1" x14ac:dyDescent="0.2">
      <c r="A15" s="3" t="s">
        <v>444</v>
      </c>
      <c r="B15" s="34" t="s">
        <v>217</v>
      </c>
      <c r="C15" s="9">
        <v>0.15616909919999999</v>
      </c>
      <c r="D15" s="9" t="str">
        <f>IF($B15="N/A","N/A",IF(C15&gt;15,"No",IF(C15&lt;-15,"No","Yes")))</f>
        <v>N/A</v>
      </c>
      <c r="E15" s="9">
        <v>8.6430424000000002E-3</v>
      </c>
      <c r="F15" s="9" t="str">
        <f>IF($B15="N/A","N/A",IF(E15&gt;15,"No",IF(E15&lt;-15,"No","Yes")))</f>
        <v>N/A</v>
      </c>
      <c r="G15" s="9">
        <v>5.6897532700000003E-2</v>
      </c>
      <c r="H15" s="9" t="str">
        <f>IF($B15="N/A","N/A",IF(G15&gt;15,"No",IF(G15&lt;-15,"No","Yes")))</f>
        <v>N/A</v>
      </c>
      <c r="I15" s="10">
        <v>-94.5</v>
      </c>
      <c r="J15" s="10">
        <v>558.29999999999995</v>
      </c>
      <c r="K15" s="9" t="str">
        <f t="shared" si="0"/>
        <v>No</v>
      </c>
    </row>
    <row r="16" spans="1:11" ht="12.75" customHeight="1" x14ac:dyDescent="0.2">
      <c r="A16" s="3" t="s">
        <v>856</v>
      </c>
      <c r="B16" s="34" t="s">
        <v>217</v>
      </c>
      <c r="C16" s="36">
        <v>89.578853046999996</v>
      </c>
      <c r="D16" s="9" t="str">
        <f>IF($B16="N/A","N/A",IF(C16&gt;15,"No",IF(C16&lt;-15,"No","Yes")))</f>
        <v>N/A</v>
      </c>
      <c r="E16" s="36">
        <v>29.733333333000001</v>
      </c>
      <c r="F16" s="9" t="str">
        <f>IF($B16="N/A","N/A",IF(E16&gt;15,"No",IF(E16&lt;-15,"No","Yes")))</f>
        <v>N/A</v>
      </c>
      <c r="G16" s="36">
        <v>20.363636364000001</v>
      </c>
      <c r="H16" s="9" t="str">
        <f>IF($B16="N/A","N/A",IF(G16&gt;15,"No",IF(G16&lt;-15,"No","Yes")))</f>
        <v>N/A</v>
      </c>
      <c r="I16" s="10">
        <v>-66.8</v>
      </c>
      <c r="J16" s="10">
        <v>-31.5</v>
      </c>
      <c r="K16" s="9" t="str">
        <f t="shared" si="0"/>
        <v>No</v>
      </c>
    </row>
    <row r="17" spans="1:11" x14ac:dyDescent="0.2">
      <c r="A17" s="3" t="s">
        <v>131</v>
      </c>
      <c r="B17" s="34" t="s">
        <v>217</v>
      </c>
      <c r="C17" s="35">
        <v>400</v>
      </c>
      <c r="D17" s="9" t="str">
        <f>IF($B17="N/A","N/A",IF(C17&gt;15,"No",IF(C17&lt;-15,"No","Yes")))</f>
        <v>N/A</v>
      </c>
      <c r="E17" s="35">
        <v>333</v>
      </c>
      <c r="F17" s="9" t="str">
        <f>IF($B17="N/A","N/A",IF(E17&gt;15,"No",IF(E17&lt;-15,"No","Yes")))</f>
        <v>N/A</v>
      </c>
      <c r="G17" s="35">
        <v>161</v>
      </c>
      <c r="H17" s="9" t="str">
        <f>IF($B17="N/A","N/A",IF(G17&gt;15,"No",IF(G17&lt;-15,"No","Yes")))</f>
        <v>N/A</v>
      </c>
      <c r="I17" s="10">
        <v>-16.8</v>
      </c>
      <c r="J17" s="10">
        <v>-51.7</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0.83277297880000001</v>
      </c>
      <c r="H18" s="9" t="str">
        <f>IF($B18="N/A","N/A",IF(G18&gt;15,"No",IF(G18&lt;-15,"No","Yes")))</f>
        <v>N/A</v>
      </c>
      <c r="I18" s="10" t="s">
        <v>217</v>
      </c>
      <c r="J18" s="10" t="s">
        <v>217</v>
      </c>
      <c r="K18" s="9" t="str">
        <f t="shared" si="0"/>
        <v>N/A</v>
      </c>
    </row>
    <row r="19" spans="1:11" ht="27.75" customHeight="1" x14ac:dyDescent="0.2">
      <c r="A19" s="3" t="s">
        <v>835</v>
      </c>
      <c r="B19" s="34" t="s">
        <v>217</v>
      </c>
      <c r="C19" s="36">
        <v>43.2575</v>
      </c>
      <c r="D19" s="9" t="str">
        <f>IF($B19="N/A","N/A",IF(C19&gt;60,"No",IF(C19&lt;15,"No","Yes")))</f>
        <v>N/A</v>
      </c>
      <c r="E19" s="36">
        <v>48.255255255000002</v>
      </c>
      <c r="F19" s="9" t="str">
        <f>IF($B19="N/A","N/A",IF(E19&gt;60,"No",IF(E19&lt;15,"No","Yes")))</f>
        <v>N/A</v>
      </c>
      <c r="G19" s="36">
        <v>25.739130435</v>
      </c>
      <c r="H19" s="9" t="str">
        <f>IF($B19="N/A","N/A",IF(G19&gt;60,"No",IF(G19&lt;15,"No","Yes")))</f>
        <v>N/A</v>
      </c>
      <c r="I19" s="10">
        <v>11.55</v>
      </c>
      <c r="J19" s="10">
        <v>-46.7</v>
      </c>
      <c r="K19" s="9" t="str">
        <f t="shared" si="0"/>
        <v>No</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714610</v>
      </c>
      <c r="D6" s="9" t="str">
        <f>IF($B6="N/A","N/A",IF(C6&gt;15,"No",IF(C6&lt;-15,"No","Yes")))</f>
        <v>N/A</v>
      </c>
      <c r="E6" s="35">
        <v>173550</v>
      </c>
      <c r="F6" s="9" t="str">
        <f>IF($B6="N/A","N/A",IF(E6&gt;15,"No",IF(E6&lt;-15,"No","Yes")))</f>
        <v>N/A</v>
      </c>
      <c r="G6" s="35">
        <v>19333</v>
      </c>
      <c r="H6" s="9" t="str">
        <f>IF($B6="N/A","N/A",IF(G6&gt;15,"No",IF(G6&lt;-15,"No","Yes")))</f>
        <v>N/A</v>
      </c>
      <c r="I6" s="10">
        <v>-75.7</v>
      </c>
      <c r="J6" s="10">
        <v>-88.9</v>
      </c>
      <c r="K6" s="9" t="str">
        <f t="shared" ref="K6:K18" si="0">IF(J6="Div by 0", "N/A", IF(J6="N/A","N/A", IF(J6&gt;30, "No", IF(J6&lt;-30, "No", "Yes"))))</f>
        <v>No</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73.634266242999999</v>
      </c>
      <c r="D9" s="9" t="str">
        <f>IF($B9="N/A","N/A",IF(C9&gt;60,"No",IF(C9&lt;15,"No","Yes")))</f>
        <v>No</v>
      </c>
      <c r="E9" s="36">
        <v>65.341192739999997</v>
      </c>
      <c r="F9" s="9" t="str">
        <f>IF($B9="N/A","N/A",IF(E9&gt;60,"No",IF(E9&lt;15,"No","Yes")))</f>
        <v>No</v>
      </c>
      <c r="G9" s="36">
        <v>52.497905136</v>
      </c>
      <c r="H9" s="9" t="str">
        <f>IF($B9="N/A","N/A",IF(G9&gt;60,"No",IF(G9&lt;15,"No","Yes")))</f>
        <v>Yes</v>
      </c>
      <c r="I9" s="10">
        <v>-11.3</v>
      </c>
      <c r="J9" s="10">
        <v>-19.7</v>
      </c>
      <c r="K9" s="9" t="str">
        <f t="shared" si="0"/>
        <v>Yes</v>
      </c>
    </row>
    <row r="10" spans="1:11" x14ac:dyDescent="0.2">
      <c r="A10" s="3" t="s">
        <v>14</v>
      </c>
      <c r="B10" s="34" t="s">
        <v>276</v>
      </c>
      <c r="C10" s="9">
        <v>0</v>
      </c>
      <c r="D10" s="9" t="str">
        <f>IF($B10="N/A","N/A",IF(C10&gt;15,"No",IF(C10&lt;=0,"No","Yes")))</f>
        <v>No</v>
      </c>
      <c r="E10" s="9">
        <v>0</v>
      </c>
      <c r="F10" s="9" t="str">
        <f>IF($B10="N/A","N/A",IF(E10&gt;15,"No",IF(E10&lt;=0,"No","Yes")))</f>
        <v>No</v>
      </c>
      <c r="G10" s="9">
        <v>0</v>
      </c>
      <c r="H10" s="9" t="str">
        <f>IF($B10="N/A","N/A",IF(G10&gt;15,"No",IF(G10&lt;=0,"No","Yes")))</f>
        <v>No</v>
      </c>
      <c r="I10" s="10" t="s">
        <v>1743</v>
      </c>
      <c r="J10" s="10" t="s">
        <v>1743</v>
      </c>
      <c r="K10" s="9" t="str">
        <f t="shared" si="0"/>
        <v>N/A</v>
      </c>
    </row>
    <row r="11" spans="1:11" x14ac:dyDescent="0.2">
      <c r="A11" s="3" t="s">
        <v>871</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x14ac:dyDescent="0.2">
      <c r="A12" s="3" t="s">
        <v>932</v>
      </c>
      <c r="B12" s="34" t="s">
        <v>217</v>
      </c>
      <c r="C12" s="9">
        <v>0.13489875600000001</v>
      </c>
      <c r="D12" s="9" t="str">
        <f>IF($B12="N/A","N/A",IF(C12&gt;15,"No",IF(C12&lt;-15,"No","Yes")))</f>
        <v>N/A</v>
      </c>
      <c r="E12" s="9">
        <v>0.17689426680000001</v>
      </c>
      <c r="F12" s="9" t="str">
        <f>IF($B12="N/A","N/A",IF(E12&gt;15,"No",IF(E12&lt;-15,"No","Yes")))</f>
        <v>N/A</v>
      </c>
      <c r="G12" s="9">
        <v>0.2844876636</v>
      </c>
      <c r="H12" s="9" t="str">
        <f>IF($B12="N/A","N/A",IF(G12&gt;15,"No",IF(G12&lt;-15,"No","Yes")))</f>
        <v>N/A</v>
      </c>
      <c r="I12" s="10">
        <v>31.13</v>
      </c>
      <c r="J12" s="10">
        <v>60.82</v>
      </c>
      <c r="K12" s="9" t="str">
        <f t="shared" si="0"/>
        <v>No</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97.762975608999994</v>
      </c>
      <c r="D15" s="9" t="str">
        <f>IF($B15="N/A","N/A",IF(C15&gt;15,"No",IF(C15&lt;-15,"No","Yes")))</f>
        <v>N/A</v>
      </c>
      <c r="E15" s="9">
        <v>95.86113512</v>
      </c>
      <c r="F15" s="9" t="str">
        <f>IF($B15="N/A","N/A",IF(E15&gt;15,"No",IF(E15&lt;-15,"No","Yes")))</f>
        <v>N/A</v>
      </c>
      <c r="G15" s="9">
        <v>91.610200176000006</v>
      </c>
      <c r="H15" s="9" t="str">
        <f>IF($B15="N/A","N/A",IF(G15&gt;15,"No",IF(G15&lt;-15,"No","Yes")))</f>
        <v>N/A</v>
      </c>
      <c r="I15" s="10">
        <v>-1.95</v>
      </c>
      <c r="J15" s="10">
        <v>-4.43</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99.973552006999995</v>
      </c>
      <c r="D17" s="9" t="str">
        <f>IF($B17="N/A","N/A",IF(C17&gt;98,"Yes","No"))</f>
        <v>Yes</v>
      </c>
      <c r="E17" s="9">
        <v>99.959665802000004</v>
      </c>
      <c r="F17" s="9" t="str">
        <f>IF($B17="N/A","N/A",IF(E17&gt;98,"Yes","No"))</f>
        <v>Yes</v>
      </c>
      <c r="G17" s="9">
        <v>99.875859929000001</v>
      </c>
      <c r="H17" s="9" t="str">
        <f>IF($B17="N/A","N/A",IF(G17&gt;98,"Yes","No"))</f>
        <v>Yes</v>
      </c>
      <c r="I17" s="10">
        <v>-1.4E-2</v>
      </c>
      <c r="J17" s="10">
        <v>-8.4000000000000005E-2</v>
      </c>
      <c r="K17" s="9" t="str">
        <f t="shared" si="0"/>
        <v>Yes</v>
      </c>
    </row>
    <row r="18" spans="1:11" x14ac:dyDescent="0.2">
      <c r="A18" s="3" t="s">
        <v>53</v>
      </c>
      <c r="B18" s="34" t="s">
        <v>279</v>
      </c>
      <c r="C18" s="9">
        <v>99.995102223999993</v>
      </c>
      <c r="D18" s="9" t="str">
        <f>IF($B18="N/A","N/A",IF(C18&gt;98,"Yes","No"))</f>
        <v>Yes</v>
      </c>
      <c r="E18" s="9">
        <v>99.995966580000001</v>
      </c>
      <c r="F18" s="9" t="str">
        <f>IF($B18="N/A","N/A",IF(E18&gt;98,"Yes","No"))</f>
        <v>Yes</v>
      </c>
      <c r="G18" s="9">
        <v>99.979309987999997</v>
      </c>
      <c r="H18" s="9" t="str">
        <f>IF($B18="N/A","N/A",IF(G18&gt;98,"Yes","No"))</f>
        <v>Yes</v>
      </c>
      <c r="I18" s="10">
        <v>8.9999999999999998E-4</v>
      </c>
      <c r="J18" s="10">
        <v>-1.7000000000000001E-2</v>
      </c>
      <c r="K18" s="9" t="str">
        <f t="shared" si="0"/>
        <v>Yes</v>
      </c>
    </row>
    <row r="19" spans="1:11" ht="12.75" customHeight="1" x14ac:dyDescent="0.2">
      <c r="A19" s="3" t="s">
        <v>678</v>
      </c>
      <c r="B19" s="34" t="s">
        <v>227</v>
      </c>
      <c r="C19" s="9">
        <v>98.031093882999997</v>
      </c>
      <c r="D19" s="9" t="str">
        <f>IF($B19="N/A","N/A",IF(C19&gt;100,"No",IF(C19&lt;98,"No","Yes")))</f>
        <v>Yes</v>
      </c>
      <c r="E19" s="9">
        <v>96.596369921999994</v>
      </c>
      <c r="F19" s="9" t="str">
        <f>IF($B19="N/A","N/A",IF(E19&gt;100,"No",IF(E19&lt;98,"No","Yes")))</f>
        <v>No</v>
      </c>
      <c r="G19" s="9">
        <v>99.787927378000006</v>
      </c>
      <c r="H19" s="9" t="str">
        <f>IF($B19="N/A","N/A",IF(G19&gt;100,"No",IF(G19&lt;98,"No","Yes")))</f>
        <v>Yes</v>
      </c>
      <c r="I19" s="10">
        <v>-1.46</v>
      </c>
      <c r="J19" s="10">
        <v>3.3039999999999998</v>
      </c>
      <c r="K19" s="9" t="str">
        <f>IF(J19="Div by 0", "N/A", IF(J19="N/A","N/A", IF(J19&gt;30, "No", IF(J19&lt;-30, "No", "Yes"))))</f>
        <v>Yes</v>
      </c>
    </row>
    <row r="20" spans="1:11" x14ac:dyDescent="0.2">
      <c r="A20" s="3" t="s">
        <v>679</v>
      </c>
      <c r="B20" s="34" t="s">
        <v>227</v>
      </c>
      <c r="C20" s="9">
        <v>99.999860064000003</v>
      </c>
      <c r="D20" s="9" t="str">
        <f>IF($B20="N/A","N/A",IF(C20&gt;100,"No",IF(C20&lt;98,"No","Yes")))</f>
        <v>Yes</v>
      </c>
      <c r="E20" s="9">
        <v>100</v>
      </c>
      <c r="F20" s="9" t="str">
        <f>IF($B20="N/A","N/A",IF(E20&gt;100,"No",IF(E20&lt;98,"No","Yes")))</f>
        <v>Yes</v>
      </c>
      <c r="G20" s="9">
        <v>100</v>
      </c>
      <c r="H20" s="9" t="str">
        <f>IF($B20="N/A","N/A",IF(G20&gt;100,"No",IF(G20&lt;98,"No","Yes")))</f>
        <v>Yes</v>
      </c>
      <c r="I20" s="10">
        <v>1E-4</v>
      </c>
      <c r="J20" s="10">
        <v>0</v>
      </c>
      <c r="K20" s="9" t="str">
        <f>IF(J20="Div by 0", "N/A", IF(J20="N/A","N/A", IF(J20&gt;30, "No", IF(J20&lt;-30, "No", "Yes"))))</f>
        <v>Yes</v>
      </c>
    </row>
    <row r="21" spans="1:11" x14ac:dyDescent="0.2">
      <c r="A21" s="3" t="s">
        <v>680</v>
      </c>
      <c r="B21" s="34" t="s">
        <v>227</v>
      </c>
      <c r="C21" s="9">
        <v>99.999860064000003</v>
      </c>
      <c r="D21" s="9" t="str">
        <f>IF($B21="N/A","N/A",IF(C21&gt;100,"No",IF(C21&lt;98,"No","Yes")))</f>
        <v>Yes</v>
      </c>
      <c r="E21" s="9">
        <v>100</v>
      </c>
      <c r="F21" s="9" t="str">
        <f>IF($B21="N/A","N/A",IF(E21&gt;100,"No",IF(E21&lt;98,"No","Yes")))</f>
        <v>Yes</v>
      </c>
      <c r="G21" s="9">
        <v>100</v>
      </c>
      <c r="H21" s="9" t="str">
        <f>IF($B21="N/A","N/A",IF(G21&gt;100,"No",IF(G21&lt;98,"No","Yes")))</f>
        <v>Yes</v>
      </c>
      <c r="I21" s="10">
        <v>1E-4</v>
      </c>
      <c r="J21" s="10">
        <v>0</v>
      </c>
      <c r="K21" s="9" t="str">
        <f>IF(J21="Div by 0", "N/A", IF(J21="N/A","N/A", IF(J21&gt;30, "No", IF(J21&lt;-30, "No", "Yes"))))</f>
        <v>Yes</v>
      </c>
    </row>
    <row r="22" spans="1:11" ht="13.5" customHeight="1" x14ac:dyDescent="0.2">
      <c r="A22" s="3" t="s">
        <v>1724</v>
      </c>
      <c r="B22" s="34" t="s">
        <v>217</v>
      </c>
      <c r="C22" s="9">
        <v>72.829375463999995</v>
      </c>
      <c r="D22" s="9" t="str">
        <f>IF($B22="N/A","N/A",IF(C22&gt;15,"No",IF(C22&lt;-15,"No","Yes")))</f>
        <v>N/A</v>
      </c>
      <c r="E22" s="9">
        <v>71.365024489000007</v>
      </c>
      <c r="F22" s="9" t="str">
        <f>IF($B22="N/A","N/A",IF(E22&gt;15,"No",IF(E22&lt;-15,"No","Yes")))</f>
        <v>N/A</v>
      </c>
      <c r="G22" s="9">
        <v>62.137278229000003</v>
      </c>
      <c r="H22" s="9" t="str">
        <f>IF($B22="N/A","N/A",IF(G22&gt;15,"No",IF(G22&lt;-15,"No","Yes")))</f>
        <v>N/A</v>
      </c>
      <c r="I22" s="10">
        <v>-2.0099999999999998</v>
      </c>
      <c r="J22" s="10">
        <v>-12.9</v>
      </c>
      <c r="K22" s="9" t="str">
        <f t="shared" ref="K22:K31" si="1">IF(J22="Div by 0", "N/A", IF(J22="N/A","N/A", IF(J22&gt;30, "No", IF(J22&lt;-30, "No", "Yes"))))</f>
        <v>Yes</v>
      </c>
    </row>
    <row r="23" spans="1:11" x14ac:dyDescent="0.2">
      <c r="A23" s="3" t="s">
        <v>933</v>
      </c>
      <c r="B23" s="34" t="s">
        <v>217</v>
      </c>
      <c r="C23" s="9">
        <v>27.151033430999998</v>
      </c>
      <c r="D23" s="9" t="str">
        <f>IF($B23="N/A","N/A",IF(C23&gt;15,"No",IF(C23&lt;-15,"No","Yes")))</f>
        <v>N/A</v>
      </c>
      <c r="E23" s="9">
        <v>28.617689426999998</v>
      </c>
      <c r="F23" s="9" t="str">
        <f>IF($B23="N/A","N/A",IF(E23&gt;15,"No",IF(E23&lt;-15,"No","Yes")))</f>
        <v>N/A</v>
      </c>
      <c r="G23" s="9">
        <v>37.857549268</v>
      </c>
      <c r="H23" s="9" t="str">
        <f>IF($B23="N/A","N/A",IF(G23&gt;15,"No",IF(G23&lt;-15,"No","Yes")))</f>
        <v>N/A</v>
      </c>
      <c r="I23" s="10">
        <v>5.4020000000000001</v>
      </c>
      <c r="J23" s="10">
        <v>32.29</v>
      </c>
      <c r="K23" s="9" t="str">
        <f t="shared" si="1"/>
        <v>No</v>
      </c>
    </row>
    <row r="24" spans="1:11" ht="25.5" x14ac:dyDescent="0.2">
      <c r="A24" s="3" t="s">
        <v>934</v>
      </c>
      <c r="B24" s="34" t="s">
        <v>217</v>
      </c>
      <c r="C24" s="9">
        <v>0</v>
      </c>
      <c r="D24" s="9" t="str">
        <f>IF($B24="N/A","N/A",IF(C24&gt;15,"No",IF(C24&lt;-15,"No","Yes")))</f>
        <v>N/A</v>
      </c>
      <c r="E24" s="9">
        <v>0</v>
      </c>
      <c r="F24" s="9" t="str">
        <f>IF($B24="N/A","N/A",IF(E24&gt;15,"No",IF(E24&lt;-15,"No","Yes")))</f>
        <v>N/A</v>
      </c>
      <c r="G24" s="9">
        <v>0</v>
      </c>
      <c r="H24" s="9" t="str">
        <f>IF($B24="N/A","N/A",IF(G24&gt;15,"No",IF(G24&lt;-15,"No","Yes")))</f>
        <v>N/A</v>
      </c>
      <c r="I24" s="10" t="s">
        <v>1743</v>
      </c>
      <c r="J24" s="10" t="s">
        <v>1743</v>
      </c>
      <c r="K24" s="9" t="str">
        <f t="shared" si="1"/>
        <v>N/A</v>
      </c>
    </row>
    <row r="25" spans="1:11" x14ac:dyDescent="0.2">
      <c r="A25" s="3" t="s">
        <v>170</v>
      </c>
      <c r="B25" s="34" t="s">
        <v>217</v>
      </c>
      <c r="C25" s="9">
        <v>99.999860064000003</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1E-4</v>
      </c>
      <c r="J25" s="10">
        <v>0</v>
      </c>
      <c r="K25" s="9" t="str">
        <f t="shared" si="1"/>
        <v>Yes</v>
      </c>
    </row>
    <row r="26" spans="1:11" x14ac:dyDescent="0.2">
      <c r="A26" s="3" t="s">
        <v>171</v>
      </c>
      <c r="B26" s="34" t="s">
        <v>217</v>
      </c>
      <c r="C26" s="9">
        <v>99.999860064000003</v>
      </c>
      <c r="D26" s="9" t="str">
        <f t="shared" si="2"/>
        <v>N/A</v>
      </c>
      <c r="E26" s="9">
        <v>100</v>
      </c>
      <c r="F26" s="9" t="str">
        <f t="shared" si="3"/>
        <v>N/A</v>
      </c>
      <c r="G26" s="9">
        <v>100</v>
      </c>
      <c r="H26" s="9" t="str">
        <f t="shared" si="4"/>
        <v>N/A</v>
      </c>
      <c r="I26" s="10">
        <v>1E-4</v>
      </c>
      <c r="J26" s="10">
        <v>0</v>
      </c>
      <c r="K26" s="9" t="str">
        <f t="shared" si="1"/>
        <v>Yes</v>
      </c>
    </row>
    <row r="27" spans="1:11" x14ac:dyDescent="0.2">
      <c r="A27" s="3" t="s">
        <v>172</v>
      </c>
      <c r="B27" s="34" t="s">
        <v>217</v>
      </c>
      <c r="C27" s="9">
        <v>99.999860064000003</v>
      </c>
      <c r="D27" s="9" t="str">
        <f t="shared" si="2"/>
        <v>N/A</v>
      </c>
      <c r="E27" s="9">
        <v>100</v>
      </c>
      <c r="F27" s="9" t="str">
        <f t="shared" si="3"/>
        <v>N/A</v>
      </c>
      <c r="G27" s="9">
        <v>100</v>
      </c>
      <c r="H27" s="9" t="str">
        <f t="shared" si="4"/>
        <v>N/A</v>
      </c>
      <c r="I27" s="10">
        <v>1E-4</v>
      </c>
      <c r="J27" s="10">
        <v>0</v>
      </c>
      <c r="K27" s="9" t="str">
        <f t="shared" si="1"/>
        <v>Yes</v>
      </c>
    </row>
    <row r="28" spans="1:11" x14ac:dyDescent="0.2">
      <c r="A28" s="3" t="s">
        <v>54</v>
      </c>
      <c r="B28" s="34" t="s">
        <v>217</v>
      </c>
      <c r="C28" s="9">
        <v>29.448370440000001</v>
      </c>
      <c r="D28" s="9" t="str">
        <f>IF($B28="N/A","N/A",IF(C28&gt;15,"No",IF(C28&lt;-15,"No","Yes")))</f>
        <v>N/A</v>
      </c>
      <c r="E28" s="9">
        <v>27.976375684000001</v>
      </c>
      <c r="F28" s="9" t="str">
        <f>IF($B28="N/A","N/A",IF(E28&gt;15,"No",IF(E28&lt;-15,"No","Yes")))</f>
        <v>N/A</v>
      </c>
      <c r="G28" s="9">
        <v>9.1656752702999995</v>
      </c>
      <c r="H28" s="9" t="str">
        <f>IF($B28="N/A","N/A",IF(G28&gt;15,"No",IF(G28&lt;-15,"No","Yes")))</f>
        <v>N/A</v>
      </c>
      <c r="I28" s="10">
        <v>-5</v>
      </c>
      <c r="J28" s="10">
        <v>-67.2</v>
      </c>
      <c r="K28" s="9" t="str">
        <f t="shared" si="1"/>
        <v>No</v>
      </c>
    </row>
    <row r="29" spans="1:11" x14ac:dyDescent="0.2">
      <c r="A29" s="3" t="s">
        <v>55</v>
      </c>
      <c r="B29" s="34" t="s">
        <v>217</v>
      </c>
      <c r="C29" s="9">
        <v>70.551489623999998</v>
      </c>
      <c r="D29" s="9" t="str">
        <f>IF($B29="N/A","N/A",IF(C29&gt;15,"No",IF(C29&lt;-15,"No","Yes")))</f>
        <v>N/A</v>
      </c>
      <c r="E29" s="9">
        <v>72.023624315999996</v>
      </c>
      <c r="F29" s="9" t="str">
        <f>IF($B29="N/A","N/A",IF(E29&gt;15,"No",IF(E29&lt;-15,"No","Yes")))</f>
        <v>N/A</v>
      </c>
      <c r="G29" s="9">
        <v>90.834324730000006</v>
      </c>
      <c r="H29" s="9" t="str">
        <f>IF($B29="N/A","N/A",IF(G29&gt;15,"No",IF(G29&lt;-15,"No","Yes")))</f>
        <v>N/A</v>
      </c>
      <c r="I29" s="10">
        <v>2.0870000000000002</v>
      </c>
      <c r="J29" s="10">
        <v>26.12</v>
      </c>
      <c r="K29" s="9" t="str">
        <f t="shared" si="1"/>
        <v>Yes</v>
      </c>
    </row>
    <row r="30" spans="1:11" x14ac:dyDescent="0.2">
      <c r="A30" s="3" t="s">
        <v>56</v>
      </c>
      <c r="B30" s="34" t="s">
        <v>217</v>
      </c>
      <c r="C30" s="9">
        <v>73.607702102999994</v>
      </c>
      <c r="D30" s="9" t="str">
        <f>IF($B30="N/A","N/A",IF(C30&gt;15,"No",IF(C30&lt;-15,"No","Yes")))</f>
        <v>N/A</v>
      </c>
      <c r="E30" s="9">
        <v>76.832613080000002</v>
      </c>
      <c r="F30" s="9" t="str">
        <f>IF($B30="N/A","N/A",IF(E30&gt;15,"No",IF(E30&lt;-15,"No","Yes")))</f>
        <v>N/A</v>
      </c>
      <c r="G30" s="9">
        <v>84.348005999999998</v>
      </c>
      <c r="H30" s="9" t="str">
        <f>IF($B30="N/A","N/A",IF(G30&gt;15,"No",IF(G30&lt;-15,"No","Yes")))</f>
        <v>N/A</v>
      </c>
      <c r="I30" s="10">
        <v>4.3810000000000002</v>
      </c>
      <c r="J30" s="10">
        <v>9.782</v>
      </c>
      <c r="K30" s="9" t="str">
        <f t="shared" si="1"/>
        <v>Yes</v>
      </c>
    </row>
    <row r="31" spans="1:11" x14ac:dyDescent="0.2">
      <c r="A31" s="3" t="s">
        <v>57</v>
      </c>
      <c r="B31" s="34" t="s">
        <v>217</v>
      </c>
      <c r="C31" s="9">
        <v>21.085627124999998</v>
      </c>
      <c r="D31" s="9" t="str">
        <f>IF($B31="N/A","N/A",IF(C31&gt;15,"No",IF(C31&lt;-15,"No","Yes")))</f>
        <v>N/A</v>
      </c>
      <c r="E31" s="9">
        <v>16.984730625000001</v>
      </c>
      <c r="F31" s="9" t="str">
        <f>IF($B31="N/A","N/A",IF(E31&gt;15,"No",IF(E31&lt;-15,"No","Yes")))</f>
        <v>N/A</v>
      </c>
      <c r="G31" s="9">
        <v>13.401955206</v>
      </c>
      <c r="H31" s="9" t="str">
        <f>IF($B31="N/A","N/A",IF(G31&gt;15,"No",IF(G31&lt;-15,"No","Yes")))</f>
        <v>N/A</v>
      </c>
      <c r="I31" s="10">
        <v>-19.399999999999999</v>
      </c>
      <c r="J31" s="10">
        <v>-21.1</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252266</v>
      </c>
      <c r="D7" s="74" t="str">
        <f>IF($B7="N/A","N/A",IF(C7&gt;10,"No",IF(C7&lt;-10,"No","Yes")))</f>
        <v>N/A</v>
      </c>
      <c r="E7" s="30">
        <v>283797</v>
      </c>
      <c r="F7" s="74" t="str">
        <f>IF($B7="N/A","N/A",IF(E7&gt;10,"No",IF(E7&lt;-10,"No","Yes")))</f>
        <v>N/A</v>
      </c>
      <c r="G7" s="30">
        <v>305575</v>
      </c>
      <c r="H7" s="74" t="str">
        <f>IF($B7="N/A","N/A",IF(G7&gt;10,"No",IF(G7&lt;-10,"No","Yes")))</f>
        <v>N/A</v>
      </c>
      <c r="I7" s="75">
        <v>12.5</v>
      </c>
      <c r="J7" s="75">
        <v>7.6740000000000004</v>
      </c>
      <c r="K7" s="76" t="s">
        <v>732</v>
      </c>
      <c r="L7" s="31" t="str">
        <f>IF(J7="Div by 0", "N/A", IF(K7="N/A","N/A", IF(J7&gt;VALUE(MID(K7,1,2)), "No", IF(J7&lt;-1*VALUE(MID(K7,1,2)), "No", "Yes"))))</f>
        <v>Yes</v>
      </c>
    </row>
    <row r="8" spans="1:12" x14ac:dyDescent="0.2">
      <c r="A8" s="3" t="s">
        <v>58</v>
      </c>
      <c r="B8" s="34" t="s">
        <v>217</v>
      </c>
      <c r="C8" s="46">
        <v>1042477743</v>
      </c>
      <c r="D8" s="43" t="str">
        <f>IF($B8="N/A","N/A",IF(C8&gt;10,"No",IF(C8&lt;-10,"No","Yes")))</f>
        <v>N/A</v>
      </c>
      <c r="E8" s="46">
        <v>1170600874</v>
      </c>
      <c r="F8" s="43" t="str">
        <f>IF($B8="N/A","N/A",IF(E8&gt;10,"No",IF(E8&lt;-10,"No","Yes")))</f>
        <v>N/A</v>
      </c>
      <c r="G8" s="46">
        <v>1318495275</v>
      </c>
      <c r="H8" s="43" t="str">
        <f>IF($B8="N/A","N/A",IF(G8&gt;10,"No",IF(G8&lt;-10,"No","Yes")))</f>
        <v>N/A</v>
      </c>
      <c r="I8" s="12">
        <v>12.29</v>
      </c>
      <c r="J8" s="12">
        <v>12.63</v>
      </c>
      <c r="K8" s="44" t="s">
        <v>732</v>
      </c>
      <c r="L8" s="9" t="str">
        <f>IF(J8="Div by 0", "N/A", IF(K8="N/A","N/A", IF(J8&gt;VALUE(MID(K8,1,2)), "No", IF(J8&lt;-1*VALUE(MID(K8,1,2)), "No", "Yes"))))</f>
        <v>Yes</v>
      </c>
    </row>
    <row r="9" spans="1:12" x14ac:dyDescent="0.2">
      <c r="A9" s="58" t="s">
        <v>937</v>
      </c>
      <c r="B9" s="9" t="s">
        <v>217</v>
      </c>
      <c r="C9" s="8">
        <v>4.0532612401000003</v>
      </c>
      <c r="D9" s="43" t="str">
        <f>IF($B9="N/A","N/A",IF(C9&gt;10,"No",IF(C9&lt;-10,"No","Yes")))</f>
        <v>N/A</v>
      </c>
      <c r="E9" s="8">
        <v>2.8175068798999998</v>
      </c>
      <c r="F9" s="43" t="str">
        <f>IF($B9="N/A","N/A",IF(E9&gt;10,"No",IF(E9&lt;-10,"No","Yes")))</f>
        <v>N/A</v>
      </c>
      <c r="G9" s="8">
        <v>2.7646240693999999</v>
      </c>
      <c r="H9" s="43" t="str">
        <f>IF($B9="N/A","N/A",IF(G9&gt;10,"No",IF(G9&lt;-10,"No","Yes")))</f>
        <v>N/A</v>
      </c>
      <c r="I9" s="12">
        <v>-30.5</v>
      </c>
      <c r="J9" s="12">
        <v>-1.88</v>
      </c>
      <c r="K9" s="9" t="s">
        <v>217</v>
      </c>
      <c r="L9" s="9" t="str">
        <f>IF(J9="Div by 0", "N/A", IF(K9="N/A","N/A", IF(J9&gt;VALUE(MID(K9,1,2)), "No", IF(J9&lt;-1*VALUE(MID(K9,1,2)), "No", "Yes"))))</f>
        <v>N/A</v>
      </c>
    </row>
    <row r="10" spans="1:12" x14ac:dyDescent="0.2">
      <c r="A10" s="58" t="s">
        <v>938</v>
      </c>
      <c r="B10" s="9" t="s">
        <v>217</v>
      </c>
      <c r="C10" s="8">
        <v>16.549198068999999</v>
      </c>
      <c r="D10" s="43" t="str">
        <f t="shared" ref="D10:D19" si="0">IF($B10="N/A","N/A",IF(C10&gt;10,"No",IF(C10&lt;-10,"No","Yes")))</f>
        <v>N/A</v>
      </c>
      <c r="E10" s="8">
        <v>1.0359517542000001</v>
      </c>
      <c r="F10" s="43" t="str">
        <f t="shared" ref="F10:F19" si="1">IF($B10="N/A","N/A",IF(E10&gt;10,"No",IF(E10&lt;-10,"No","Yes")))</f>
        <v>N/A</v>
      </c>
      <c r="G10" s="8">
        <v>1.0710954757</v>
      </c>
      <c r="H10" s="43" t="str">
        <f t="shared" ref="H10:H19" si="2">IF($B10="N/A","N/A",IF(G10&gt;10,"No",IF(G10&lt;-10,"No","Yes")))</f>
        <v>N/A</v>
      </c>
      <c r="I10" s="12">
        <v>-93.7</v>
      </c>
      <c r="J10" s="12">
        <v>3.3919999999999999</v>
      </c>
      <c r="K10" s="9" t="s">
        <v>217</v>
      </c>
      <c r="L10" s="9" t="str">
        <f t="shared" ref="L10:L26" si="3">IF(J10="Div by 0", "N/A", IF(K10="N/A","N/A", IF(J10&gt;VALUE(MID(K10,1,2)), "No", IF(J10&lt;-1*VALUE(MID(K10,1,2)), "No", "Yes"))))</f>
        <v>N/A</v>
      </c>
    </row>
    <row r="11" spans="1:12" x14ac:dyDescent="0.2">
      <c r="A11" s="58" t="s">
        <v>939</v>
      </c>
      <c r="B11" s="9" t="s">
        <v>217</v>
      </c>
      <c r="C11" s="8">
        <v>11.713429475</v>
      </c>
      <c r="D11" s="43" t="str">
        <f t="shared" si="0"/>
        <v>N/A</v>
      </c>
      <c r="E11" s="8">
        <v>12.897951705000001</v>
      </c>
      <c r="F11" s="43" t="str">
        <f t="shared" si="1"/>
        <v>N/A</v>
      </c>
      <c r="G11" s="8">
        <v>14.213204614</v>
      </c>
      <c r="H11" s="43" t="str">
        <f t="shared" si="2"/>
        <v>N/A</v>
      </c>
      <c r="I11" s="12">
        <v>10.11</v>
      </c>
      <c r="J11" s="12">
        <v>10.199999999999999</v>
      </c>
      <c r="K11" s="9" t="s">
        <v>217</v>
      </c>
      <c r="L11" s="9" t="str">
        <f t="shared" si="3"/>
        <v>N/A</v>
      </c>
    </row>
    <row r="12" spans="1:12" x14ac:dyDescent="0.2">
      <c r="A12" s="58" t="s">
        <v>940</v>
      </c>
      <c r="B12" s="9" t="s">
        <v>217</v>
      </c>
      <c r="C12" s="8">
        <v>3.1411288085</v>
      </c>
      <c r="D12" s="43" t="str">
        <f t="shared" si="0"/>
        <v>N/A</v>
      </c>
      <c r="E12" s="8">
        <v>3.0144786589999999</v>
      </c>
      <c r="F12" s="43" t="str">
        <f t="shared" si="1"/>
        <v>N/A</v>
      </c>
      <c r="G12" s="8">
        <v>3.0987482614999999</v>
      </c>
      <c r="H12" s="43" t="str">
        <f t="shared" si="2"/>
        <v>N/A</v>
      </c>
      <c r="I12" s="12">
        <v>-4.03</v>
      </c>
      <c r="J12" s="12">
        <v>2.7949999999999999</v>
      </c>
      <c r="K12" s="9" t="s">
        <v>217</v>
      </c>
      <c r="L12" s="9" t="str">
        <f t="shared" si="3"/>
        <v>N/A</v>
      </c>
    </row>
    <row r="13" spans="1:12" x14ac:dyDescent="0.2">
      <c r="A13" s="58" t="s">
        <v>941</v>
      </c>
      <c r="B13" s="11" t="s">
        <v>217</v>
      </c>
      <c r="C13" s="8">
        <v>3.6715213307000001</v>
      </c>
      <c r="D13" s="43" t="str">
        <f t="shared" si="0"/>
        <v>N/A</v>
      </c>
      <c r="E13" s="8">
        <v>4.1127989373</v>
      </c>
      <c r="F13" s="43" t="str">
        <f t="shared" si="1"/>
        <v>N/A</v>
      </c>
      <c r="G13" s="8">
        <v>2.9989364313000002</v>
      </c>
      <c r="H13" s="43" t="str">
        <f t="shared" si="2"/>
        <v>N/A</v>
      </c>
      <c r="I13" s="12">
        <v>12.02</v>
      </c>
      <c r="J13" s="12">
        <v>-27.1</v>
      </c>
      <c r="K13" s="9" t="s">
        <v>217</v>
      </c>
      <c r="L13" s="9" t="str">
        <f t="shared" si="3"/>
        <v>N/A</v>
      </c>
    </row>
    <row r="14" spans="1:12" ht="12.75" customHeight="1" x14ac:dyDescent="0.2">
      <c r="A14" s="58" t="s">
        <v>942</v>
      </c>
      <c r="B14" s="11" t="s">
        <v>217</v>
      </c>
      <c r="C14" s="8">
        <v>32.690493367999998</v>
      </c>
      <c r="D14" s="43" t="str">
        <f t="shared" si="0"/>
        <v>N/A</v>
      </c>
      <c r="E14" s="8">
        <v>35.514469849999998</v>
      </c>
      <c r="F14" s="43" t="str">
        <f t="shared" si="1"/>
        <v>N/A</v>
      </c>
      <c r="G14" s="8">
        <v>48.778859527000002</v>
      </c>
      <c r="H14" s="43" t="str">
        <f t="shared" si="2"/>
        <v>N/A</v>
      </c>
      <c r="I14" s="12">
        <v>8.6389999999999993</v>
      </c>
      <c r="J14" s="12">
        <v>37.35</v>
      </c>
      <c r="K14" s="9" t="s">
        <v>217</v>
      </c>
      <c r="L14" s="9" t="str">
        <f t="shared" si="3"/>
        <v>N/A</v>
      </c>
    </row>
    <row r="15" spans="1:12" x14ac:dyDescent="0.2">
      <c r="A15" s="58" t="s">
        <v>943</v>
      </c>
      <c r="B15" s="11" t="s">
        <v>217</v>
      </c>
      <c r="C15" s="8">
        <v>0.53039252219999999</v>
      </c>
      <c r="D15" s="43" t="str">
        <f t="shared" si="0"/>
        <v>N/A</v>
      </c>
      <c r="E15" s="8">
        <v>0.13706980690000001</v>
      </c>
      <c r="F15" s="43" t="str">
        <f t="shared" si="1"/>
        <v>N/A</v>
      </c>
      <c r="G15" s="8">
        <v>0.1194469443</v>
      </c>
      <c r="H15" s="43" t="str">
        <f t="shared" si="2"/>
        <v>N/A</v>
      </c>
      <c r="I15" s="12">
        <v>-74.2</v>
      </c>
      <c r="J15" s="12">
        <v>-12.9</v>
      </c>
      <c r="K15" s="9" t="s">
        <v>217</v>
      </c>
      <c r="L15" s="9" t="str">
        <f t="shared" si="3"/>
        <v>N/A</v>
      </c>
    </row>
    <row r="16" spans="1:12" ht="12.75" customHeight="1" x14ac:dyDescent="0.2">
      <c r="A16" s="58" t="s">
        <v>944</v>
      </c>
      <c r="B16" s="11" t="s">
        <v>217</v>
      </c>
      <c r="C16" s="8">
        <v>27.650575187000001</v>
      </c>
      <c r="D16" s="43" t="str">
        <f t="shared" si="0"/>
        <v>N/A</v>
      </c>
      <c r="E16" s="8">
        <v>40.469772407999997</v>
      </c>
      <c r="F16" s="43" t="str">
        <f t="shared" si="1"/>
        <v>N/A</v>
      </c>
      <c r="G16" s="8">
        <v>26.955084675999998</v>
      </c>
      <c r="H16" s="43" t="str">
        <f t="shared" si="2"/>
        <v>N/A</v>
      </c>
      <c r="I16" s="12">
        <v>46.36</v>
      </c>
      <c r="J16" s="12">
        <v>-33.4</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31.144563527999999</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66.090812403000001</v>
      </c>
      <c r="H18" s="43" t="str">
        <f t="shared" si="2"/>
        <v>N/A</v>
      </c>
      <c r="I18" s="12" t="s">
        <v>217</v>
      </c>
      <c r="J18" s="12" t="s">
        <v>217</v>
      </c>
      <c r="K18" s="9" t="s">
        <v>217</v>
      </c>
      <c r="L18" s="9" t="str">
        <f t="shared" si="3"/>
        <v>N/A</v>
      </c>
    </row>
    <row r="19" spans="1:12" ht="12.75" customHeight="1" x14ac:dyDescent="0.2">
      <c r="A19" s="16" t="s">
        <v>132</v>
      </c>
      <c r="B19" s="1" t="s">
        <v>217</v>
      </c>
      <c r="C19" s="35">
        <v>8280</v>
      </c>
      <c r="D19" s="43" t="str">
        <f t="shared" si="0"/>
        <v>N/A</v>
      </c>
      <c r="E19" s="35">
        <v>10069</v>
      </c>
      <c r="F19" s="43" t="str">
        <f t="shared" si="1"/>
        <v>N/A</v>
      </c>
      <c r="G19" s="35">
        <v>10466</v>
      </c>
      <c r="H19" s="43" t="str">
        <f t="shared" si="2"/>
        <v>N/A</v>
      </c>
      <c r="I19" s="12">
        <v>21.61</v>
      </c>
      <c r="J19" s="12">
        <v>3.9430000000000001</v>
      </c>
      <c r="K19" s="35" t="s">
        <v>217</v>
      </c>
      <c r="L19" s="9" t="str">
        <f t="shared" si="3"/>
        <v>N/A</v>
      </c>
    </row>
    <row r="20" spans="1:12" ht="12.75" customHeight="1" x14ac:dyDescent="0.2">
      <c r="A20" s="16" t="s">
        <v>133</v>
      </c>
      <c r="B20" s="47" t="s">
        <v>280</v>
      </c>
      <c r="C20" s="8">
        <v>3.2822496887999999</v>
      </c>
      <c r="D20" s="43" t="str">
        <f>IF($B20="N/A","N/A",IF(C20&gt;=2,"No",IF(C20&lt;0,"No","Yes")))</f>
        <v>No</v>
      </c>
      <c r="E20" s="8">
        <v>3.5479585760000001</v>
      </c>
      <c r="F20" s="43" t="str">
        <f>IF($B20="N/A","N/A",IF(E20&gt;=2,"No",IF(E20&lt;0,"No","Yes")))</f>
        <v>No</v>
      </c>
      <c r="G20" s="8">
        <v>3.4250184079000001</v>
      </c>
      <c r="H20" s="43" t="str">
        <f>IF($B20="N/A","N/A",IF(G20&gt;=2,"No",IF(G20&lt;0,"No","Yes")))</f>
        <v>No</v>
      </c>
      <c r="I20" s="12">
        <v>8.0950000000000006</v>
      </c>
      <c r="J20" s="12">
        <v>-3.47</v>
      </c>
      <c r="K20" s="9" t="s">
        <v>217</v>
      </c>
      <c r="L20" s="9" t="str">
        <f t="shared" si="3"/>
        <v>N/A</v>
      </c>
    </row>
    <row r="21" spans="1:12" ht="25.5" x14ac:dyDescent="0.2">
      <c r="A21" s="2" t="s">
        <v>134</v>
      </c>
      <c r="B21" s="47" t="s">
        <v>217</v>
      </c>
      <c r="C21" s="46">
        <v>3862742</v>
      </c>
      <c r="D21" s="43" t="str">
        <f t="shared" ref="D21:D26" si="4">IF($B21="N/A","N/A",IF(C21&gt;10,"No",IF(C21&lt;-10,"No","Yes")))</f>
        <v>N/A</v>
      </c>
      <c r="E21" s="46">
        <v>4378603</v>
      </c>
      <c r="F21" s="43" t="str">
        <f t="shared" ref="F21:F26" si="5">IF($B21="N/A","N/A",IF(E21&gt;10,"No",IF(E21&lt;-10,"No","Yes")))</f>
        <v>N/A</v>
      </c>
      <c r="G21" s="46">
        <v>5305393</v>
      </c>
      <c r="H21" s="43" t="str">
        <f t="shared" ref="H21:H26" si="6">IF($B21="N/A","N/A",IF(G21&gt;10,"No",IF(G21&lt;-10,"No","Yes")))</f>
        <v>N/A</v>
      </c>
      <c r="I21" s="12">
        <v>13.35</v>
      </c>
      <c r="J21" s="12">
        <v>21.17</v>
      </c>
      <c r="K21" s="9" t="s">
        <v>217</v>
      </c>
      <c r="L21" s="9" t="str">
        <f t="shared" si="3"/>
        <v>N/A</v>
      </c>
    </row>
    <row r="22" spans="1:12" ht="13.5" customHeight="1" x14ac:dyDescent="0.2">
      <c r="A22" s="2" t="s">
        <v>1725</v>
      </c>
      <c r="B22" s="47" t="s">
        <v>217</v>
      </c>
      <c r="C22" s="46">
        <v>466.51473429999999</v>
      </c>
      <c r="D22" s="43" t="str">
        <f t="shared" si="4"/>
        <v>N/A</v>
      </c>
      <c r="E22" s="46">
        <v>434.8597676</v>
      </c>
      <c r="F22" s="43" t="str">
        <f t="shared" si="5"/>
        <v>N/A</v>
      </c>
      <c r="G22" s="46">
        <v>506.91696923000001</v>
      </c>
      <c r="H22" s="43" t="str">
        <f t="shared" si="6"/>
        <v>N/A</v>
      </c>
      <c r="I22" s="12">
        <v>-6.79</v>
      </c>
      <c r="J22" s="12">
        <v>16.57</v>
      </c>
      <c r="K22" s="9" t="s">
        <v>217</v>
      </c>
      <c r="L22" s="9" t="str">
        <f t="shared" si="3"/>
        <v>N/A</v>
      </c>
    </row>
    <row r="23" spans="1:12" ht="12.75" customHeight="1" x14ac:dyDescent="0.2">
      <c r="A23" s="16" t="s">
        <v>135</v>
      </c>
      <c r="B23" s="34" t="s">
        <v>217</v>
      </c>
      <c r="C23" s="1">
        <v>1335</v>
      </c>
      <c r="D23" s="43" t="str">
        <f t="shared" si="4"/>
        <v>N/A</v>
      </c>
      <c r="E23" s="1">
        <v>1220</v>
      </c>
      <c r="F23" s="43" t="str">
        <f t="shared" si="5"/>
        <v>N/A</v>
      </c>
      <c r="G23" s="1">
        <v>1500</v>
      </c>
      <c r="H23" s="43" t="str">
        <f t="shared" si="6"/>
        <v>N/A</v>
      </c>
      <c r="I23" s="12">
        <v>-8.61</v>
      </c>
      <c r="J23" s="12">
        <v>22.95</v>
      </c>
      <c r="K23" s="35" t="s">
        <v>217</v>
      </c>
      <c r="L23" s="9" t="str">
        <f t="shared" si="3"/>
        <v>N/A</v>
      </c>
    </row>
    <row r="24" spans="1:12" ht="12.75" customHeight="1" x14ac:dyDescent="0.2">
      <c r="A24" s="16" t="s">
        <v>136</v>
      </c>
      <c r="B24" s="34" t="s">
        <v>217</v>
      </c>
      <c r="C24" s="13">
        <v>0.52920330130000004</v>
      </c>
      <c r="D24" s="43" t="str">
        <f t="shared" si="4"/>
        <v>N/A</v>
      </c>
      <c r="E24" s="13">
        <v>0.42988474160000001</v>
      </c>
      <c r="F24" s="43" t="str">
        <f t="shared" si="5"/>
        <v>N/A</v>
      </c>
      <c r="G24" s="13">
        <v>0.49087785319999999</v>
      </c>
      <c r="H24" s="43" t="str">
        <f t="shared" si="6"/>
        <v>N/A</v>
      </c>
      <c r="I24" s="12">
        <v>-18.8</v>
      </c>
      <c r="J24" s="12">
        <v>14.19</v>
      </c>
      <c r="K24" s="9" t="s">
        <v>217</v>
      </c>
      <c r="L24" s="9" t="str">
        <f t="shared" si="3"/>
        <v>N/A</v>
      </c>
    </row>
    <row r="25" spans="1:12" ht="25.5" x14ac:dyDescent="0.2">
      <c r="A25" s="2" t="s">
        <v>137</v>
      </c>
      <c r="B25" s="34" t="s">
        <v>217</v>
      </c>
      <c r="C25" s="14">
        <v>3502990</v>
      </c>
      <c r="D25" s="43" t="str">
        <f t="shared" si="4"/>
        <v>N/A</v>
      </c>
      <c r="E25" s="14">
        <v>2592785</v>
      </c>
      <c r="F25" s="43" t="str">
        <f t="shared" si="5"/>
        <v>N/A</v>
      </c>
      <c r="G25" s="14">
        <v>3493743</v>
      </c>
      <c r="H25" s="43" t="str">
        <f t="shared" si="6"/>
        <v>N/A</v>
      </c>
      <c r="I25" s="12">
        <v>-26</v>
      </c>
      <c r="J25" s="12">
        <v>34.75</v>
      </c>
      <c r="K25" s="9" t="s">
        <v>217</v>
      </c>
      <c r="L25" s="9" t="str">
        <f t="shared" si="3"/>
        <v>N/A</v>
      </c>
    </row>
    <row r="26" spans="1:12" ht="25.5" x14ac:dyDescent="0.2">
      <c r="A26" s="2" t="s">
        <v>947</v>
      </c>
      <c r="B26" s="34" t="s">
        <v>217</v>
      </c>
      <c r="C26" s="14">
        <v>2623.9625467999999</v>
      </c>
      <c r="D26" s="43" t="str">
        <f t="shared" si="4"/>
        <v>N/A</v>
      </c>
      <c r="E26" s="14">
        <v>2125.2336065999998</v>
      </c>
      <c r="F26" s="43" t="str">
        <f t="shared" si="5"/>
        <v>N/A</v>
      </c>
      <c r="G26" s="14">
        <v>2329.1619999999998</v>
      </c>
      <c r="H26" s="43" t="str">
        <f t="shared" si="6"/>
        <v>N/A</v>
      </c>
      <c r="I26" s="12">
        <v>-19</v>
      </c>
      <c r="J26" s="12">
        <v>9.5960000000000001</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243986</v>
      </c>
      <c r="D6" s="43" t="str">
        <f>IF($B6="N/A","N/A",IF(C6&gt;10,"No",IF(C6&lt;-10,"No","Yes")))</f>
        <v>N/A</v>
      </c>
      <c r="E6" s="35">
        <v>273728</v>
      </c>
      <c r="F6" s="43" t="str">
        <f>IF($B6="N/A","N/A",IF(E6&gt;10,"No",IF(E6&lt;-10,"No","Yes")))</f>
        <v>N/A</v>
      </c>
      <c r="G6" s="35">
        <v>295109</v>
      </c>
      <c r="H6" s="43" t="str">
        <f>IF($B6="N/A","N/A",IF(G6&gt;10,"No",IF(G6&lt;-10,"No","Yes")))</f>
        <v>N/A</v>
      </c>
      <c r="I6" s="12">
        <v>12.19</v>
      </c>
      <c r="J6" s="12">
        <v>7.8109999999999999</v>
      </c>
      <c r="K6" s="49" t="s">
        <v>732</v>
      </c>
      <c r="L6" s="9" t="str">
        <f>IF(J6="Div by 0", "N/A", IF(K6="N/A","N/A", IF(J6&gt;VALUE(MID(K6,1,2)), "No", IF(J6&lt;-1*VALUE(MID(K6,1,2)), "No", "Yes"))))</f>
        <v>Yes</v>
      </c>
    </row>
    <row r="7" spans="1:12" x14ac:dyDescent="0.2">
      <c r="A7" s="16" t="s">
        <v>59</v>
      </c>
      <c r="B7" s="35" t="s">
        <v>217</v>
      </c>
      <c r="C7" s="35">
        <v>202321.91</v>
      </c>
      <c r="D7" s="43" t="str">
        <f>IF($B7="N/A","N/A",IF(C7&gt;10,"No",IF(C7&lt;-10,"No","Yes")))</f>
        <v>N/A</v>
      </c>
      <c r="E7" s="35">
        <v>226502.64</v>
      </c>
      <c r="F7" s="43" t="str">
        <f>IF($B7="N/A","N/A",IF(E7&gt;10,"No",IF(E7&lt;-10,"No","Yes")))</f>
        <v>N/A</v>
      </c>
      <c r="G7" s="35">
        <v>251546.74</v>
      </c>
      <c r="H7" s="43" t="str">
        <f>IF($B7="N/A","N/A",IF(G7&gt;10,"No",IF(G7&lt;-10,"No","Yes")))</f>
        <v>N/A</v>
      </c>
      <c r="I7" s="12">
        <v>11.95</v>
      </c>
      <c r="J7" s="12">
        <v>11.06</v>
      </c>
      <c r="K7" s="49" t="s">
        <v>733</v>
      </c>
      <c r="L7" s="9" t="str">
        <f>IF(J7="Div by 0", "N/A", IF(K7="N/A","N/A", IF(J7&gt;VALUE(MID(K7,1,2)), "No", IF(J7&lt;-1*VALUE(MID(K7,1,2)), "No", "Yes"))))</f>
        <v>No</v>
      </c>
    </row>
    <row r="8" spans="1:12" x14ac:dyDescent="0.2">
      <c r="A8" s="66" t="s">
        <v>143</v>
      </c>
      <c r="B8" s="35" t="s">
        <v>217</v>
      </c>
      <c r="C8" s="35">
        <v>26198</v>
      </c>
      <c r="D8" s="43" t="str">
        <f>IF($B8="N/A","N/A",IF(C8&gt;10,"No",IF(C8&lt;-10,"No","Yes")))</f>
        <v>N/A</v>
      </c>
      <c r="E8" s="35">
        <v>30020</v>
      </c>
      <c r="F8" s="43" t="str">
        <f>IF($B8="N/A","N/A",IF(E8&gt;10,"No",IF(E8&lt;-10,"No","Yes")))</f>
        <v>N/A</v>
      </c>
      <c r="G8" s="35">
        <v>31165</v>
      </c>
      <c r="H8" s="43" t="str">
        <f>IF($B8="N/A","N/A",IF(G8&gt;10,"No",IF(G8&lt;-10,"No","Yes")))</f>
        <v>N/A</v>
      </c>
      <c r="I8" s="12">
        <v>14.59</v>
      </c>
      <c r="J8" s="12">
        <v>3.8140000000000001</v>
      </c>
      <c r="K8" s="35" t="s">
        <v>217</v>
      </c>
      <c r="L8" s="9" t="str">
        <f>IF(J8="Div by 0", "N/A", IF(K8="N/A","N/A", IF(J8&gt;VALUE(MID(K8,1,2)), "No", IF(J8&lt;-1*VALUE(MID(K8,1,2)), "No", "Yes"))))</f>
        <v>N/A</v>
      </c>
    </row>
    <row r="9" spans="1:12" x14ac:dyDescent="0.2">
      <c r="A9" s="16" t="s">
        <v>681</v>
      </c>
      <c r="B9" s="35" t="s">
        <v>217</v>
      </c>
      <c r="C9" s="35">
        <v>25321</v>
      </c>
      <c r="D9" s="43" t="str">
        <f t="shared" ref="D9:D11" si="0">IF($B9="N/A","N/A",IF(C9&gt;10,"No",IF(C9&lt;-10,"No","Yes")))</f>
        <v>N/A</v>
      </c>
      <c r="E9" s="35">
        <v>28848</v>
      </c>
      <c r="F9" s="43" t="str">
        <f t="shared" ref="F9:F11" si="1">IF($B9="N/A","N/A",IF(E9&gt;10,"No",IF(E9&lt;-10,"No","Yes")))</f>
        <v>N/A</v>
      </c>
      <c r="G9" s="35">
        <v>29685</v>
      </c>
      <c r="H9" s="43" t="str">
        <f t="shared" ref="H9:H11" si="2">IF($B9="N/A","N/A",IF(G9&gt;10,"No",IF(G9&lt;-10,"No","Yes")))</f>
        <v>N/A</v>
      </c>
      <c r="I9" s="12">
        <v>13.93</v>
      </c>
      <c r="J9" s="12">
        <v>2.9009999999999998</v>
      </c>
      <c r="K9" s="35" t="s">
        <v>217</v>
      </c>
      <c r="L9" s="9" t="str">
        <f t="shared" ref="L9:L11" si="3">IF(J9="Div by 0", "N/A", IF(K9="N/A","N/A", IF(J9&gt;VALUE(MID(K9,1,2)), "No", IF(J9&lt;-1*VALUE(MID(K9,1,2)), "No", "Yes"))))</f>
        <v>N/A</v>
      </c>
    </row>
    <row r="10" spans="1:12" x14ac:dyDescent="0.2">
      <c r="A10" s="16" t="s">
        <v>424</v>
      </c>
      <c r="B10" s="35" t="s">
        <v>217</v>
      </c>
      <c r="C10" s="35">
        <v>877</v>
      </c>
      <c r="D10" s="43" t="str">
        <f t="shared" si="0"/>
        <v>N/A</v>
      </c>
      <c r="E10" s="35">
        <v>1172</v>
      </c>
      <c r="F10" s="43" t="str">
        <f t="shared" si="1"/>
        <v>N/A</v>
      </c>
      <c r="G10" s="35">
        <v>1480</v>
      </c>
      <c r="H10" s="43" t="str">
        <f t="shared" si="2"/>
        <v>N/A</v>
      </c>
      <c r="I10" s="12">
        <v>33.64</v>
      </c>
      <c r="J10" s="12">
        <v>26.28</v>
      </c>
      <c r="K10" s="35" t="s">
        <v>217</v>
      </c>
      <c r="L10" s="9" t="str">
        <f t="shared" si="3"/>
        <v>N/A</v>
      </c>
    </row>
    <row r="11" spans="1:12" x14ac:dyDescent="0.2">
      <c r="A11" s="16" t="s">
        <v>173</v>
      </c>
      <c r="B11" s="35" t="s">
        <v>217</v>
      </c>
      <c r="C11" s="8">
        <v>10.737501332000001</v>
      </c>
      <c r="D11" s="43" t="str">
        <f t="shared" si="0"/>
        <v>N/A</v>
      </c>
      <c r="E11" s="8">
        <v>10.967091419000001</v>
      </c>
      <c r="F11" s="43" t="str">
        <f t="shared" si="1"/>
        <v>N/A</v>
      </c>
      <c r="G11" s="8">
        <v>10.560504763000001</v>
      </c>
      <c r="H11" s="43" t="str">
        <f t="shared" si="2"/>
        <v>N/A</v>
      </c>
      <c r="I11" s="12">
        <v>2.1379999999999999</v>
      </c>
      <c r="J11" s="12">
        <v>-3.71</v>
      </c>
      <c r="K11" s="35" t="s">
        <v>217</v>
      </c>
      <c r="L11" s="9" t="str">
        <f t="shared" si="3"/>
        <v>N/A</v>
      </c>
    </row>
    <row r="12" spans="1:12" x14ac:dyDescent="0.2">
      <c r="A12" s="16" t="s">
        <v>144</v>
      </c>
      <c r="B12" s="35" t="s">
        <v>217</v>
      </c>
      <c r="C12" s="35">
        <v>19119.333332999999</v>
      </c>
      <c r="D12" s="43" t="str">
        <f>IF($B12="N/A","N/A",IF(C12&gt;10,"No",IF(C12&lt;-10,"No","Yes")))</f>
        <v>N/A</v>
      </c>
      <c r="E12" s="35">
        <v>21548.833332999999</v>
      </c>
      <c r="F12" s="43" t="str">
        <f>IF($B12="N/A","N/A",IF(E12&gt;10,"No",IF(E12&lt;-10,"No","Yes")))</f>
        <v>N/A</v>
      </c>
      <c r="G12" s="35">
        <v>24088.583332999999</v>
      </c>
      <c r="H12" s="43" t="str">
        <f>IF($B12="N/A","N/A",IF(G12&gt;10,"No",IF(G12&lt;-10,"No","Yes")))</f>
        <v>N/A</v>
      </c>
      <c r="I12" s="12">
        <v>12.71</v>
      </c>
      <c r="J12" s="12">
        <v>11.79</v>
      </c>
      <c r="K12" s="35" t="s">
        <v>217</v>
      </c>
      <c r="L12" s="9" t="str">
        <f>IF(J12="Div by 0", "N/A", IF(K12="N/A","N/A", IF(J12&gt;VALUE(MID(K12,1,2)), "No", IF(J12&lt;-1*VALUE(MID(K12,1,2)), "No", "Yes"))))</f>
        <v>N/A</v>
      </c>
    </row>
    <row r="13" spans="1:12" s="104" customFormat="1" ht="12.75" customHeight="1" x14ac:dyDescent="0.2">
      <c r="A13" s="2" t="s">
        <v>1656</v>
      </c>
      <c r="B13" s="47" t="s">
        <v>281</v>
      </c>
      <c r="C13" s="13">
        <v>98.092923364000001</v>
      </c>
      <c r="D13" s="11" t="str">
        <f>IF($B13="N/A","N/A",IF(C13&gt;=95,"Yes","No"))</f>
        <v>Yes</v>
      </c>
      <c r="E13" s="13">
        <v>99.739887772000003</v>
      </c>
      <c r="F13" s="11" t="str">
        <f>IF($B13="N/A","N/A",IF(E13&gt;=95,"Yes","No"))</f>
        <v>Yes</v>
      </c>
      <c r="G13" s="13">
        <v>100</v>
      </c>
      <c r="H13" s="11" t="str">
        <f>IF($B13="N/A","N/A",IF(G13&gt;=95,"Yes","No"))</f>
        <v>Yes</v>
      </c>
      <c r="I13" s="56">
        <v>1.679</v>
      </c>
      <c r="J13" s="56">
        <v>0.26079999999999998</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98.052347265999998</v>
      </c>
      <c r="D14" s="11" t="str">
        <f>IF($B14="N/A","N/A",IF(C14&gt;95,"Yes","No"))</f>
        <v>Yes</v>
      </c>
      <c r="E14" s="68">
        <v>99.718698853999996</v>
      </c>
      <c r="F14" s="11" t="str">
        <f>IF($B14="N/A","N/A",IF(E14&gt;95,"Yes","No"))</f>
        <v>Yes</v>
      </c>
      <c r="G14" s="68">
        <v>99.878350033000004</v>
      </c>
      <c r="H14" s="11" t="str">
        <f>IF($B14="N/A","N/A",IF(G14&gt;95,"Yes","No"))</f>
        <v>Yes</v>
      </c>
      <c r="I14" s="128">
        <v>1.6990000000000001</v>
      </c>
      <c r="J14" s="128">
        <v>0.16009999999999999</v>
      </c>
      <c r="K14" s="127" t="s">
        <v>733</v>
      </c>
      <c r="L14" s="11" t="str">
        <f t="shared" si="4"/>
        <v>Yes</v>
      </c>
    </row>
    <row r="15" spans="1:12" s="104" customFormat="1" ht="12.75" customHeight="1" x14ac:dyDescent="0.2">
      <c r="A15" s="2" t="s">
        <v>1659</v>
      </c>
      <c r="B15" s="127" t="s">
        <v>217</v>
      </c>
      <c r="C15" s="68">
        <v>1.96732599E-2</v>
      </c>
      <c r="D15" s="129" t="str">
        <f t="shared" ref="D15:D19" si="5">IF($B15="N/A","N/A",IF(C15&gt;10,"No",IF(C15&lt;-10,"No","Yes")))</f>
        <v>N/A</v>
      </c>
      <c r="E15" s="68">
        <v>3.6532615999999999E-3</v>
      </c>
      <c r="F15" s="129" t="str">
        <f t="shared" ref="F15:F19" si="6">IF($B15="N/A","N/A",IF(E15&gt;10,"No",IF(E15&lt;-10,"No","Yes")))</f>
        <v>N/A</v>
      </c>
      <c r="G15" s="68">
        <v>6.4382991000000002E-3</v>
      </c>
      <c r="H15" s="129" t="str">
        <f t="shared" ref="H15:H19" si="7">IF($B15="N/A","N/A",IF(G15&gt;10,"No",IF(G15&lt;-10,"No","Yes")))</f>
        <v>N/A</v>
      </c>
      <c r="I15" s="128">
        <v>-81.400000000000006</v>
      </c>
      <c r="J15" s="128">
        <v>76.23</v>
      </c>
      <c r="K15" s="127" t="s">
        <v>217</v>
      </c>
      <c r="L15" s="11" t="str">
        <f t="shared" si="4"/>
        <v>N/A</v>
      </c>
    </row>
    <row r="16" spans="1:12" s="104" customFormat="1" ht="12.75" customHeight="1" x14ac:dyDescent="0.2">
      <c r="A16" s="2" t="s">
        <v>1660</v>
      </c>
      <c r="B16" s="127" t="s">
        <v>217</v>
      </c>
      <c r="C16" s="68">
        <v>8.1971919999999996E-4</v>
      </c>
      <c r="D16" s="129" t="str">
        <f t="shared" si="5"/>
        <v>N/A</v>
      </c>
      <c r="E16" s="68">
        <v>0</v>
      </c>
      <c r="F16" s="129" t="str">
        <f t="shared" si="6"/>
        <v>N/A</v>
      </c>
      <c r="G16" s="68">
        <v>0</v>
      </c>
      <c r="H16" s="129" t="str">
        <f t="shared" si="7"/>
        <v>N/A</v>
      </c>
      <c r="I16" s="128">
        <v>-100</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2.00831195E-2</v>
      </c>
      <c r="D18" s="11" t="str">
        <f t="shared" si="5"/>
        <v>N/A</v>
      </c>
      <c r="E18" s="13">
        <v>1.7535655800000001E-2</v>
      </c>
      <c r="F18" s="11" t="str">
        <f t="shared" si="6"/>
        <v>N/A</v>
      </c>
      <c r="G18" s="13">
        <v>0.1152116676</v>
      </c>
      <c r="H18" s="11" t="str">
        <f t="shared" si="7"/>
        <v>N/A</v>
      </c>
      <c r="I18" s="56">
        <v>-12.7</v>
      </c>
      <c r="J18" s="56">
        <v>557</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4752</v>
      </c>
      <c r="D20" s="11" t="str">
        <f>IF($B20="N/A","N/A",IF(C20&gt;0,"No",IF(C20&lt;0,"No","Yes")))</f>
        <v>N/A</v>
      </c>
      <c r="E20" s="1">
        <v>770</v>
      </c>
      <c r="F20" s="11" t="str">
        <f>IF($B20="N/A","N/A",IF(E20&gt;0,"No",IF(E20&lt;0,"No","Yes")))</f>
        <v>N/A</v>
      </c>
      <c r="G20" s="1">
        <v>359</v>
      </c>
      <c r="H20" s="11" t="str">
        <f>IF($B20="N/A","N/A",IF(G20&gt;0,"No",IF(G20&lt;0,"No","Yes")))</f>
        <v>N/A</v>
      </c>
      <c r="I20" s="56">
        <v>-83.8</v>
      </c>
      <c r="J20" s="56">
        <v>-53.4</v>
      </c>
      <c r="K20" s="47" t="s">
        <v>217</v>
      </c>
      <c r="L20" s="11" t="str">
        <f t="shared" si="4"/>
        <v>N/A</v>
      </c>
    </row>
    <row r="21" spans="1:14" s="104" customFormat="1" x14ac:dyDescent="0.2">
      <c r="A21" s="2" t="s">
        <v>1665</v>
      </c>
      <c r="B21" s="47" t="s">
        <v>282</v>
      </c>
      <c r="C21" s="13">
        <v>1.9476527342000001</v>
      </c>
      <c r="D21" s="11" t="str">
        <f>IF($B21="N/A","N/A",IF(C21&gt;=5,"No",IF(C21&lt;0,"No","Yes")))</f>
        <v>Yes</v>
      </c>
      <c r="E21" s="13">
        <v>0.28130114569999998</v>
      </c>
      <c r="F21" s="11" t="str">
        <f>IF($B21="N/A","N/A",IF(E21&gt;=5,"No",IF(E21&lt;0,"No","Yes")))</f>
        <v>Yes</v>
      </c>
      <c r="G21" s="13">
        <v>0.12164996660000001</v>
      </c>
      <c r="H21" s="11" t="str">
        <f>IF($B21="N/A","N/A",IF(G21&gt;=5,"No",IF(G21&lt;0,"No","Yes")))</f>
        <v>Yes</v>
      </c>
      <c r="I21" s="56">
        <v>-85.6</v>
      </c>
      <c r="J21" s="56">
        <v>-56.8</v>
      </c>
      <c r="K21" s="11" t="s">
        <v>217</v>
      </c>
      <c r="L21" s="11" t="str">
        <f t="shared" si="4"/>
        <v>N/A</v>
      </c>
    </row>
    <row r="22" spans="1:14" s="104" customFormat="1" ht="12.75" customHeight="1" x14ac:dyDescent="0.2">
      <c r="A22" s="4" t="s">
        <v>1666</v>
      </c>
      <c r="B22" s="127" t="s">
        <v>217</v>
      </c>
      <c r="C22" s="68">
        <v>97.516835017000005</v>
      </c>
      <c r="D22" s="129" t="str">
        <f t="shared" ref="D22:D25" si="8">IF($B22="N/A","N/A",IF(C22&gt;10,"No",IF(C22&lt;-10,"No","Yes")))</f>
        <v>N/A</v>
      </c>
      <c r="E22" s="68">
        <v>92.077922078</v>
      </c>
      <c r="F22" s="129" t="str">
        <f t="shared" ref="F22:F25" si="9">IF($B22="N/A","N/A",IF(E22&gt;10,"No",IF(E22&lt;-10,"No","Yes")))</f>
        <v>N/A</v>
      </c>
      <c r="G22" s="68">
        <v>96.378830084000001</v>
      </c>
      <c r="H22" s="129" t="str">
        <f t="shared" ref="H22:H25" si="10">IF($B22="N/A","N/A",IF(G22&gt;10,"No",IF(G22&lt;-10,"No","Yes")))</f>
        <v>N/A</v>
      </c>
      <c r="I22" s="56">
        <v>-5.58</v>
      </c>
      <c r="J22" s="56">
        <v>4.6710000000000003</v>
      </c>
      <c r="K22" s="127" t="s">
        <v>217</v>
      </c>
      <c r="L22" s="11" t="str">
        <f t="shared" si="4"/>
        <v>N/A</v>
      </c>
    </row>
    <row r="23" spans="1:14" s="104" customFormat="1" ht="12.75" customHeight="1" x14ac:dyDescent="0.2">
      <c r="A23" s="4" t="s">
        <v>1667</v>
      </c>
      <c r="B23" s="127" t="s">
        <v>217</v>
      </c>
      <c r="C23" s="68">
        <v>41.898148147999997</v>
      </c>
      <c r="D23" s="129" t="str">
        <f t="shared" si="8"/>
        <v>N/A</v>
      </c>
      <c r="E23" s="68">
        <v>24.935064935</v>
      </c>
      <c r="F23" s="129" t="str">
        <f t="shared" si="9"/>
        <v>N/A</v>
      </c>
      <c r="G23" s="68">
        <v>77.158774373</v>
      </c>
      <c r="H23" s="129" t="str">
        <f t="shared" si="10"/>
        <v>N/A</v>
      </c>
      <c r="I23" s="56">
        <v>-40.5</v>
      </c>
      <c r="J23" s="56">
        <v>209.4</v>
      </c>
      <c r="K23" s="127" t="s">
        <v>217</v>
      </c>
      <c r="L23" s="11" t="str">
        <f t="shared" si="4"/>
        <v>N/A</v>
      </c>
    </row>
    <row r="24" spans="1:14" s="104" customFormat="1" ht="12.75" customHeight="1" x14ac:dyDescent="0.2">
      <c r="A24" s="4" t="s">
        <v>1668</v>
      </c>
      <c r="B24" s="127" t="s">
        <v>217</v>
      </c>
      <c r="C24" s="68">
        <v>1.2415824916</v>
      </c>
      <c r="D24" s="129" t="str">
        <f t="shared" si="8"/>
        <v>N/A</v>
      </c>
      <c r="E24" s="68">
        <v>4.4155844155999997</v>
      </c>
      <c r="F24" s="129" t="str">
        <f t="shared" si="9"/>
        <v>N/A</v>
      </c>
      <c r="G24" s="68">
        <v>0</v>
      </c>
      <c r="H24" s="129" t="str">
        <f t="shared" si="10"/>
        <v>N/A</v>
      </c>
      <c r="I24" s="56">
        <v>255.6</v>
      </c>
      <c r="J24" s="56">
        <v>-100</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201</v>
      </c>
      <c r="D26" s="43" t="str">
        <f>IF($B26="N/A","N/A",IF(C26&gt;0,"No",IF(C26&lt;0,"No","Yes")))</f>
        <v>No</v>
      </c>
      <c r="E26" s="1">
        <v>2993</v>
      </c>
      <c r="F26" s="43" t="str">
        <f>IF($B26="N/A","N/A",IF(E26&gt;0,"No",IF(E26&lt;0,"No","Yes")))</f>
        <v>No</v>
      </c>
      <c r="G26" s="1">
        <v>3715</v>
      </c>
      <c r="H26" s="43" t="str">
        <f>IF($B26="N/A","N/A",IF(G26&gt;0,"No",IF(G26&lt;0,"No","Yes")))</f>
        <v>No</v>
      </c>
      <c r="I26" s="12">
        <v>1389</v>
      </c>
      <c r="J26" s="12">
        <v>24.12</v>
      </c>
      <c r="K26" s="44" t="s">
        <v>217</v>
      </c>
      <c r="L26" s="9" t="str">
        <f t="shared" ref="L26:L74" si="11">IF(J26="Div by 0", "N/A", IF(K26="N/A","N/A", IF(J26&gt;VALUE(MID(K26,1,2)), "No", IF(J26&lt;-1*VALUE(MID(K26,1,2)), "No", "Yes"))))</f>
        <v>N/A</v>
      </c>
    </row>
    <row r="27" spans="1:14" x14ac:dyDescent="0.2">
      <c r="A27" s="6" t="s">
        <v>149</v>
      </c>
      <c r="B27" s="47" t="s">
        <v>283</v>
      </c>
      <c r="C27" s="8">
        <v>0.16476355200000001</v>
      </c>
      <c r="D27" s="43" t="str">
        <f>IF($B27="N/A","N/A",IF(C27&gt;=10,"No",IF(C27&lt;0,"No","Yes")))</f>
        <v>Yes</v>
      </c>
      <c r="E27" s="8">
        <v>2.2730593874</v>
      </c>
      <c r="F27" s="43" t="str">
        <f>IF($B27="N/A","N/A",IF(E27&gt;=10,"No",IF(E27&lt;0,"No","Yes")))</f>
        <v>Yes</v>
      </c>
      <c r="G27" s="8">
        <v>2.6092054122000001</v>
      </c>
      <c r="H27" s="43" t="str">
        <f>IF($B27="N/A","N/A",IF(G27&gt;=10,"No",IF(G27&lt;0,"No","Yes")))</f>
        <v>Yes</v>
      </c>
      <c r="I27" s="12">
        <v>1280</v>
      </c>
      <c r="J27" s="12">
        <v>14.79</v>
      </c>
      <c r="K27" s="44" t="s">
        <v>217</v>
      </c>
      <c r="L27" s="9" t="str">
        <f t="shared" si="11"/>
        <v>N/A</v>
      </c>
    </row>
    <row r="28" spans="1:14" x14ac:dyDescent="0.2">
      <c r="A28" s="2" t="s">
        <v>425</v>
      </c>
      <c r="B28" s="34" t="s">
        <v>217</v>
      </c>
      <c r="C28" s="13">
        <v>74.875621890999994</v>
      </c>
      <c r="D28" s="70" t="str">
        <f t="shared" ref="D28:D31" si="12">IF($B28="N/A","N/A",IF(C28&gt;10,"No",IF(C28&lt;-10,"No","Yes")))</f>
        <v>N/A</v>
      </c>
      <c r="E28" s="13">
        <v>80.536804885999999</v>
      </c>
      <c r="F28" s="43" t="str">
        <f t="shared" ref="F28:F31" si="13">IF($B28="N/A","N/A",IF(E28&gt;10,"No",IF(E28&lt;-10,"No","Yes")))</f>
        <v>N/A</v>
      </c>
      <c r="G28" s="13">
        <v>80.584415583999998</v>
      </c>
      <c r="H28" s="43" t="str">
        <f t="shared" ref="H28:H31" si="14">IF($B28="N/A","N/A",IF(G28&gt;10,"No",IF(G28&lt;-10,"No","Yes")))</f>
        <v>N/A</v>
      </c>
      <c r="I28" s="12">
        <v>7.5609999999999999</v>
      </c>
      <c r="J28" s="12">
        <v>5.91E-2</v>
      </c>
      <c r="K28" s="44" t="s">
        <v>217</v>
      </c>
      <c r="L28" s="9" t="str">
        <f t="shared" si="11"/>
        <v>N/A</v>
      </c>
    </row>
    <row r="29" spans="1:14" x14ac:dyDescent="0.2">
      <c r="A29" s="2" t="s">
        <v>426</v>
      </c>
      <c r="B29" s="34" t="s">
        <v>217</v>
      </c>
      <c r="C29" s="13">
        <v>6.4676616915</v>
      </c>
      <c r="D29" s="70" t="str">
        <f t="shared" si="12"/>
        <v>N/A</v>
      </c>
      <c r="E29" s="13">
        <v>25.988428158000001</v>
      </c>
      <c r="F29" s="43" t="str">
        <f t="shared" si="13"/>
        <v>N/A</v>
      </c>
      <c r="G29" s="13">
        <v>24.727272726999999</v>
      </c>
      <c r="H29" s="43" t="str">
        <f t="shared" si="14"/>
        <v>N/A</v>
      </c>
      <c r="I29" s="12">
        <v>301.8</v>
      </c>
      <c r="J29" s="12">
        <v>-4.8499999999999996</v>
      </c>
      <c r="K29" s="44" t="s">
        <v>217</v>
      </c>
      <c r="L29" s="9" t="str">
        <f t="shared" si="11"/>
        <v>N/A</v>
      </c>
    </row>
    <row r="30" spans="1:14" x14ac:dyDescent="0.2">
      <c r="A30" s="2" t="s">
        <v>422</v>
      </c>
      <c r="B30" s="34" t="s">
        <v>217</v>
      </c>
      <c r="C30" s="13">
        <v>0</v>
      </c>
      <c r="D30" s="70" t="str">
        <f t="shared" si="12"/>
        <v>N/A</v>
      </c>
      <c r="E30" s="13">
        <v>0.36965605909999999</v>
      </c>
      <c r="F30" s="43" t="str">
        <f t="shared" si="13"/>
        <v>N/A</v>
      </c>
      <c r="G30" s="13">
        <v>0.66233766230000002</v>
      </c>
      <c r="H30" s="43" t="str">
        <f t="shared" si="14"/>
        <v>N/A</v>
      </c>
      <c r="I30" s="12" t="s">
        <v>1743</v>
      </c>
      <c r="J30" s="12">
        <v>79.180000000000007</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14.966842359999999</v>
      </c>
      <c r="D32" s="70" t="str">
        <f>IF($B32="N/A","N/A",IF(C32&gt;10,"No",IF(C32&lt;-10,"No","Yes")))</f>
        <v>N/A</v>
      </c>
      <c r="E32" s="68">
        <v>13.933539864</v>
      </c>
      <c r="F32" s="70" t="str">
        <f>IF($B32="N/A","N/A",IF(E32&gt;10,"No",IF(E32&lt;-10,"No","Yes")))</f>
        <v>N/A</v>
      </c>
      <c r="G32" s="68">
        <v>13.478070815000001</v>
      </c>
      <c r="H32" s="70" t="str">
        <f>IF($B32="N/A","N/A",IF(G32&gt;10,"No",IF(G32&lt;-10,"No","Yes")))</f>
        <v>N/A</v>
      </c>
      <c r="I32" s="12">
        <v>-6.9</v>
      </c>
      <c r="J32" s="12">
        <v>-3.27</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100</v>
      </c>
      <c r="D34" s="43" t="str">
        <f>IF($B34="N/A","N/A",IF(C34&gt;=98,"Yes","No"))</f>
        <v>Yes</v>
      </c>
      <c r="E34" s="13">
        <v>100</v>
      </c>
      <c r="F34" s="43" t="str">
        <f>IF($B34="N/A","N/A",IF(E34&gt;=98,"Yes","No"))</f>
        <v>Yes</v>
      </c>
      <c r="G34" s="13">
        <v>100</v>
      </c>
      <c r="H34" s="43" t="str">
        <f>IF($B34="N/A","N/A",IF(G34&gt;=98,"Yes","No"))</f>
        <v>Yes</v>
      </c>
      <c r="I34" s="12">
        <v>0</v>
      </c>
      <c r="J34" s="12">
        <v>0</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100</v>
      </c>
      <c r="H35" s="43" t="str">
        <f>IF($B35="N/A","N/A",IF(G35&gt;=95,"Yes","No"))</f>
        <v>Yes</v>
      </c>
      <c r="I35" s="12">
        <v>0</v>
      </c>
      <c r="J35" s="12">
        <v>0</v>
      </c>
      <c r="K35" s="44" t="s">
        <v>733</v>
      </c>
      <c r="L35" s="9" t="str">
        <f t="shared" si="11"/>
        <v>Yes</v>
      </c>
    </row>
    <row r="36" spans="1:14" x14ac:dyDescent="0.2">
      <c r="A36" s="2" t="s">
        <v>23</v>
      </c>
      <c r="B36" s="34" t="s">
        <v>217</v>
      </c>
      <c r="C36" s="13">
        <v>23.700130335000001</v>
      </c>
      <c r="D36" s="43" t="str">
        <f t="shared" ref="D36:D41" si="15">IF($B36="N/A","N/A",IF(C36&gt;10,"No",IF(C36&lt;-10,"No","Yes")))</f>
        <v>N/A</v>
      </c>
      <c r="E36" s="13">
        <v>23.801364859</v>
      </c>
      <c r="F36" s="43" t="str">
        <f t="shared" ref="F36:F41" si="16">IF($B36="N/A","N/A",IF(E36&gt;10,"No",IF(E36&lt;-10,"No","Yes")))</f>
        <v>N/A</v>
      </c>
      <c r="G36" s="13">
        <v>24.315422436999999</v>
      </c>
      <c r="H36" s="43" t="str">
        <f t="shared" ref="H36:H41" si="17">IF($B36="N/A","N/A",IF(G36&gt;10,"No",IF(G36&lt;-10,"No","Yes")))</f>
        <v>N/A</v>
      </c>
      <c r="I36" s="12">
        <v>0.42709999999999998</v>
      </c>
      <c r="J36" s="12">
        <v>2.16</v>
      </c>
      <c r="K36" s="44" t="s">
        <v>733</v>
      </c>
      <c r="L36" s="9" t="str">
        <f t="shared" si="11"/>
        <v>Yes</v>
      </c>
    </row>
    <row r="37" spans="1:14" x14ac:dyDescent="0.2">
      <c r="A37" s="2" t="s">
        <v>24</v>
      </c>
      <c r="B37" s="34" t="s">
        <v>217</v>
      </c>
      <c r="C37" s="13">
        <v>1.5853368636</v>
      </c>
      <c r="D37" s="43" t="str">
        <f t="shared" si="15"/>
        <v>N/A</v>
      </c>
      <c r="E37" s="13">
        <v>1.5581160860000001</v>
      </c>
      <c r="F37" s="43" t="str">
        <f t="shared" si="16"/>
        <v>N/A</v>
      </c>
      <c r="G37" s="13">
        <v>1.5638289581</v>
      </c>
      <c r="H37" s="43" t="str">
        <f t="shared" si="17"/>
        <v>N/A</v>
      </c>
      <c r="I37" s="12">
        <v>-1.72</v>
      </c>
      <c r="J37" s="12">
        <v>0.36670000000000003</v>
      </c>
      <c r="K37" s="44" t="s">
        <v>733</v>
      </c>
      <c r="L37" s="9" t="str">
        <f t="shared" si="11"/>
        <v>Yes</v>
      </c>
    </row>
    <row r="38" spans="1:14" x14ac:dyDescent="0.2">
      <c r="A38" s="2" t="s">
        <v>25</v>
      </c>
      <c r="B38" s="34" t="s">
        <v>217</v>
      </c>
      <c r="C38" s="13">
        <v>0.30493552909999999</v>
      </c>
      <c r="D38" s="43" t="str">
        <f t="shared" si="15"/>
        <v>N/A</v>
      </c>
      <c r="E38" s="13">
        <v>0.3108925649</v>
      </c>
      <c r="F38" s="43" t="str">
        <f t="shared" si="16"/>
        <v>N/A</v>
      </c>
      <c r="G38" s="13">
        <v>0.30836063959999999</v>
      </c>
      <c r="H38" s="43" t="str">
        <f t="shared" si="17"/>
        <v>N/A</v>
      </c>
      <c r="I38" s="12">
        <v>1.954</v>
      </c>
      <c r="J38" s="12">
        <v>-0.81399999999999995</v>
      </c>
      <c r="K38" s="44" t="s">
        <v>733</v>
      </c>
      <c r="L38" s="9" t="str">
        <f t="shared" si="11"/>
        <v>Yes</v>
      </c>
    </row>
    <row r="39" spans="1:14" x14ac:dyDescent="0.2">
      <c r="A39" s="2" t="s">
        <v>26</v>
      </c>
      <c r="B39" s="47" t="s">
        <v>217</v>
      </c>
      <c r="C39" s="13">
        <v>30.65872632</v>
      </c>
      <c r="D39" s="11" t="str">
        <f t="shared" si="15"/>
        <v>N/A</v>
      </c>
      <c r="E39" s="13">
        <v>31.164513677999999</v>
      </c>
      <c r="F39" s="11" t="str">
        <f t="shared" si="16"/>
        <v>N/A</v>
      </c>
      <c r="G39" s="13">
        <v>31.251842539999998</v>
      </c>
      <c r="H39" s="11" t="str">
        <f t="shared" si="17"/>
        <v>N/A</v>
      </c>
      <c r="I39" s="12">
        <v>1.65</v>
      </c>
      <c r="J39" s="12">
        <v>0.2802</v>
      </c>
      <c r="K39" s="47" t="s">
        <v>217</v>
      </c>
      <c r="L39" s="9" t="str">
        <f t="shared" si="11"/>
        <v>N/A</v>
      </c>
    </row>
    <row r="40" spans="1:14" x14ac:dyDescent="0.2">
      <c r="A40" s="2" t="s">
        <v>60</v>
      </c>
      <c r="B40" s="47" t="s">
        <v>217</v>
      </c>
      <c r="C40" s="13">
        <v>38.455075291</v>
      </c>
      <c r="D40" s="11" t="str">
        <f t="shared" si="15"/>
        <v>N/A</v>
      </c>
      <c r="E40" s="13">
        <v>37.497808042999999</v>
      </c>
      <c r="F40" s="11" t="str">
        <f t="shared" si="16"/>
        <v>N/A</v>
      </c>
      <c r="G40" s="13">
        <v>36.781663723999998</v>
      </c>
      <c r="H40" s="11" t="str">
        <f t="shared" si="17"/>
        <v>N/A</v>
      </c>
      <c r="I40" s="12">
        <v>-2.4900000000000002</v>
      </c>
      <c r="J40" s="12">
        <v>-1.91</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5.2957956603999996</v>
      </c>
      <c r="D42" s="11" t="str">
        <f>IF($B42="N/A","N/A",IF(C42&gt;=5,"No",IF(C42&lt;0,"No","Yes")))</f>
        <v>No</v>
      </c>
      <c r="E42" s="13">
        <v>5.6673047697000003</v>
      </c>
      <c r="F42" s="11" t="str">
        <f>IF($B42="N/A","N/A",IF(E42&gt;=5,"No",IF(E42&lt;0,"No","Yes")))</f>
        <v>No</v>
      </c>
      <c r="G42" s="13">
        <v>5.7788817012999996</v>
      </c>
      <c r="H42" s="11" t="str">
        <f>IF($B42="N/A","N/A",IF(G42&gt;=5,"No",IF(G42&lt;0,"No","Yes")))</f>
        <v>No</v>
      </c>
      <c r="I42" s="12">
        <v>7.0149999999999997</v>
      </c>
      <c r="J42" s="12">
        <v>1.9690000000000001</v>
      </c>
      <c r="K42" s="44" t="s">
        <v>733</v>
      </c>
      <c r="L42" s="9" t="str">
        <f t="shared" si="11"/>
        <v>Yes</v>
      </c>
    </row>
    <row r="43" spans="1:14" x14ac:dyDescent="0.2">
      <c r="A43" s="2" t="s">
        <v>63</v>
      </c>
      <c r="B43" s="47" t="s">
        <v>217</v>
      </c>
      <c r="C43" s="13">
        <v>5.2720238045999999</v>
      </c>
      <c r="D43" s="11" t="str">
        <f>IF($B43="N/A","N/A",IF(C43&gt;10,"No",IF(C43&lt;-10,"No","Yes")))</f>
        <v>N/A</v>
      </c>
      <c r="E43" s="13">
        <v>5.6472118306999999</v>
      </c>
      <c r="F43" s="11" t="str">
        <f>IF($B43="N/A","N/A",IF(E43&gt;10,"No",IF(E43&lt;-10,"No","Yes")))</f>
        <v>N/A</v>
      </c>
      <c r="G43" s="13">
        <v>5.7558393678000002</v>
      </c>
      <c r="H43" s="11" t="str">
        <f>IF($B43="N/A","N/A",IF(G43&gt;10,"No",IF(G43&lt;-10,"No","Yes")))</f>
        <v>N/A</v>
      </c>
      <c r="I43" s="12">
        <v>7.117</v>
      </c>
      <c r="J43" s="12">
        <v>1.9239999999999999</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3.2313329453000001</v>
      </c>
      <c r="D45" s="43" t="str">
        <f>IF($B45="N/A","N/A",IF(C45&gt;8,"No",IF(C45&lt;2,"No","Yes")))</f>
        <v>Yes</v>
      </c>
      <c r="E45" s="8">
        <v>2.9708323591000001</v>
      </c>
      <c r="F45" s="43" t="str">
        <f>IF($B45="N/A","N/A",IF(E45&gt;8,"No",IF(E45&lt;2,"No","Yes")))</f>
        <v>Yes</v>
      </c>
      <c r="G45" s="8">
        <v>2.6732495451</v>
      </c>
      <c r="H45" s="43" t="str">
        <f>IF($B45="N/A","N/A",IF(G45&gt;8,"No",IF(G45&lt;2,"No","Yes")))</f>
        <v>Yes</v>
      </c>
      <c r="I45" s="12">
        <v>-8.06</v>
      </c>
      <c r="J45" s="12">
        <v>-10</v>
      </c>
      <c r="K45" s="44" t="s">
        <v>733</v>
      </c>
      <c r="L45" s="9" t="str">
        <f t="shared" si="11"/>
        <v>Yes</v>
      </c>
    </row>
    <row r="46" spans="1:14" x14ac:dyDescent="0.2">
      <c r="A46" s="3" t="s">
        <v>174</v>
      </c>
      <c r="B46" s="34" t="s">
        <v>217</v>
      </c>
      <c r="C46" s="8">
        <v>15.584090890000001</v>
      </c>
      <c r="D46" s="11" t="str">
        <f t="shared" ref="D46:D53" si="18">IF($B46="N/A","N/A",IF(C46&gt;10,"No",IF(C46&lt;-10,"No","Yes")))</f>
        <v>N/A</v>
      </c>
      <c r="E46" s="8">
        <v>15.191723169999999</v>
      </c>
      <c r="F46" s="11" t="str">
        <f t="shared" ref="F46:F53" si="19">IF($B46="N/A","N/A",IF(E46&gt;10,"No",IF(E46&lt;-10,"No","Yes")))</f>
        <v>N/A</v>
      </c>
      <c r="G46" s="8">
        <v>14.938886988</v>
      </c>
      <c r="H46" s="11" t="str">
        <f t="shared" ref="H46:H53" si="20">IF($B46="N/A","N/A",IF(G46&gt;10,"No",IF(G46&lt;-10,"No","Yes")))</f>
        <v>N/A</v>
      </c>
      <c r="I46" s="12">
        <v>-2.52</v>
      </c>
      <c r="J46" s="12">
        <v>-1.66</v>
      </c>
      <c r="K46" s="44" t="s">
        <v>733</v>
      </c>
      <c r="L46" s="9" t="str">
        <f>IF(J46="Div by 0", "N/A", IF(OR(J46="N/A",K46="N/A"),"N/A", IF(J46&gt;VALUE(MID(K46,1,2)), "No", IF(J46&lt;-1*VALUE(MID(K46,1,2)), "No", "Yes"))))</f>
        <v>Yes</v>
      </c>
    </row>
    <row r="47" spans="1:14" x14ac:dyDescent="0.2">
      <c r="A47" s="3" t="s">
        <v>175</v>
      </c>
      <c r="B47" s="34" t="s">
        <v>217</v>
      </c>
      <c r="C47" s="8">
        <v>28.147516661000001</v>
      </c>
      <c r="D47" s="11" t="str">
        <f t="shared" si="18"/>
        <v>N/A</v>
      </c>
      <c r="E47" s="8">
        <v>28.151303484</v>
      </c>
      <c r="F47" s="11" t="str">
        <f t="shared" si="19"/>
        <v>N/A</v>
      </c>
      <c r="G47" s="8">
        <v>27.982880902000002</v>
      </c>
      <c r="H47" s="11" t="str">
        <f t="shared" si="20"/>
        <v>N/A</v>
      </c>
      <c r="I47" s="12">
        <v>1.35E-2</v>
      </c>
      <c r="J47" s="12">
        <v>-0.59799999999999998</v>
      </c>
      <c r="K47" s="44" t="s">
        <v>733</v>
      </c>
      <c r="L47" s="9" t="str">
        <f>IF(J47="Div by 0", "N/A", IF(OR(J47="N/A",K47="N/A"),"N/A", IF(J47&gt;VALUE(MID(K47,1,2)), "No", IF(J47&lt;-1*VALUE(MID(K47,1,2)), "No", "Yes"))))</f>
        <v>Yes</v>
      </c>
    </row>
    <row r="48" spans="1:14" x14ac:dyDescent="0.2">
      <c r="A48" s="3" t="s">
        <v>176</v>
      </c>
      <c r="B48" s="34" t="s">
        <v>217</v>
      </c>
      <c r="C48" s="8">
        <v>3.4743796775</v>
      </c>
      <c r="D48" s="11" t="str">
        <f t="shared" si="18"/>
        <v>N/A</v>
      </c>
      <c r="E48" s="8">
        <v>3.6960047931000002</v>
      </c>
      <c r="F48" s="11" t="str">
        <f t="shared" si="19"/>
        <v>N/A</v>
      </c>
      <c r="G48" s="8">
        <v>3.7172705678</v>
      </c>
      <c r="H48" s="11" t="str">
        <f t="shared" si="20"/>
        <v>N/A</v>
      </c>
      <c r="I48" s="12">
        <v>6.3789999999999996</v>
      </c>
      <c r="J48" s="12">
        <v>0.57540000000000002</v>
      </c>
      <c r="K48" s="44" t="s">
        <v>733</v>
      </c>
      <c r="L48" s="9" t="str">
        <f t="shared" ref="L48:L57" si="21">IF(J48="Div by 0", "N/A", IF(OR(J48="N/A",K48="N/A"),"N/A", IF(J48&gt;VALUE(MID(K48,1,2)), "No", IF(J48&lt;-1*VALUE(MID(K48,1,2)), "No", "Yes"))))</f>
        <v>Yes</v>
      </c>
    </row>
    <row r="49" spans="1:12" x14ac:dyDescent="0.2">
      <c r="A49" s="3" t="s">
        <v>177</v>
      </c>
      <c r="B49" s="34" t="s">
        <v>217</v>
      </c>
      <c r="C49" s="8">
        <v>25.559663259000001</v>
      </c>
      <c r="D49" s="11" t="str">
        <f t="shared" si="18"/>
        <v>N/A</v>
      </c>
      <c r="E49" s="8">
        <v>26.450344867999998</v>
      </c>
      <c r="F49" s="11" t="str">
        <f t="shared" si="19"/>
        <v>N/A</v>
      </c>
      <c r="G49" s="8">
        <v>27.141835728</v>
      </c>
      <c r="H49" s="11" t="str">
        <f t="shared" si="20"/>
        <v>N/A</v>
      </c>
      <c r="I49" s="12">
        <v>3.4849999999999999</v>
      </c>
      <c r="J49" s="12">
        <v>2.6139999999999999</v>
      </c>
      <c r="K49" s="44" t="s">
        <v>733</v>
      </c>
      <c r="L49" s="9" t="str">
        <f t="shared" si="21"/>
        <v>Yes</v>
      </c>
    </row>
    <row r="50" spans="1:12" x14ac:dyDescent="0.2">
      <c r="A50" s="3" t="s">
        <v>178</v>
      </c>
      <c r="B50" s="34" t="s">
        <v>217</v>
      </c>
      <c r="C50" s="8">
        <v>14.290574049</v>
      </c>
      <c r="D50" s="11" t="str">
        <f t="shared" si="18"/>
        <v>N/A</v>
      </c>
      <c r="E50" s="8">
        <v>14.596972177</v>
      </c>
      <c r="F50" s="11" t="str">
        <f t="shared" si="19"/>
        <v>N/A</v>
      </c>
      <c r="G50" s="8">
        <v>15.035800331000001</v>
      </c>
      <c r="H50" s="11" t="str">
        <f t="shared" si="20"/>
        <v>N/A</v>
      </c>
      <c r="I50" s="12">
        <v>2.1440000000000001</v>
      </c>
      <c r="J50" s="12">
        <v>3.0059999999999998</v>
      </c>
      <c r="K50" s="44" t="s">
        <v>733</v>
      </c>
      <c r="L50" s="9" t="str">
        <f t="shared" si="21"/>
        <v>Yes</v>
      </c>
    </row>
    <row r="51" spans="1:12" x14ac:dyDescent="0.2">
      <c r="A51" s="3" t="s">
        <v>179</v>
      </c>
      <c r="B51" s="34" t="s">
        <v>217</v>
      </c>
      <c r="C51" s="8">
        <v>3.9977703639</v>
      </c>
      <c r="D51" s="11" t="str">
        <f t="shared" si="18"/>
        <v>N/A</v>
      </c>
      <c r="E51" s="8">
        <v>3.7993920973000002</v>
      </c>
      <c r="F51" s="11" t="str">
        <f t="shared" si="19"/>
        <v>N/A</v>
      </c>
      <c r="G51" s="8">
        <v>3.6921950872</v>
      </c>
      <c r="H51" s="11" t="str">
        <f t="shared" si="20"/>
        <v>N/A</v>
      </c>
      <c r="I51" s="12">
        <v>-4.96</v>
      </c>
      <c r="J51" s="12">
        <v>-2.82</v>
      </c>
      <c r="K51" s="44" t="s">
        <v>733</v>
      </c>
      <c r="L51" s="9" t="str">
        <f t="shared" si="21"/>
        <v>Yes</v>
      </c>
    </row>
    <row r="52" spans="1:12" x14ac:dyDescent="0.2">
      <c r="A52" s="3" t="s">
        <v>180</v>
      </c>
      <c r="B52" s="34" t="s">
        <v>217</v>
      </c>
      <c r="C52" s="8">
        <v>3.5719262581</v>
      </c>
      <c r="D52" s="11" t="str">
        <f t="shared" si="18"/>
        <v>N/A</v>
      </c>
      <c r="E52" s="8">
        <v>3.1315758708999999</v>
      </c>
      <c r="F52" s="11" t="str">
        <f t="shared" si="19"/>
        <v>N/A</v>
      </c>
      <c r="G52" s="8">
        <v>2.8938460027000001</v>
      </c>
      <c r="H52" s="11" t="str">
        <f t="shared" si="20"/>
        <v>N/A</v>
      </c>
      <c r="I52" s="12">
        <v>-12.3</v>
      </c>
      <c r="J52" s="12">
        <v>-7.59</v>
      </c>
      <c r="K52" s="44" t="s">
        <v>733</v>
      </c>
      <c r="L52" s="9" t="str">
        <f t="shared" si="21"/>
        <v>Yes</v>
      </c>
    </row>
    <row r="53" spans="1:12" x14ac:dyDescent="0.2">
      <c r="A53" s="3" t="s">
        <v>950</v>
      </c>
      <c r="B53" s="34" t="s">
        <v>217</v>
      </c>
      <c r="C53" s="8">
        <v>2.1427458953</v>
      </c>
      <c r="D53" s="11" t="str">
        <f t="shared" si="18"/>
        <v>N/A</v>
      </c>
      <c r="E53" s="8">
        <v>2.0118511806999999</v>
      </c>
      <c r="F53" s="11" t="str">
        <f t="shared" si="19"/>
        <v>N/A</v>
      </c>
      <c r="G53" s="8">
        <v>1.9240348481</v>
      </c>
      <c r="H53" s="11" t="str">
        <f t="shared" si="20"/>
        <v>N/A</v>
      </c>
      <c r="I53" s="12">
        <v>-6.11</v>
      </c>
      <c r="J53" s="12">
        <v>-4.3600000000000003</v>
      </c>
      <c r="K53" s="44" t="s">
        <v>733</v>
      </c>
      <c r="L53" s="9" t="str">
        <f t="shared" si="21"/>
        <v>Yes</v>
      </c>
    </row>
    <row r="54" spans="1:12" x14ac:dyDescent="0.2">
      <c r="A54" s="2" t="s">
        <v>212</v>
      </c>
      <c r="B54" s="34" t="s">
        <v>217</v>
      </c>
      <c r="C54" s="35" t="s">
        <v>217</v>
      </c>
      <c r="D54" s="9" t="str">
        <f t="shared" ref="D54:D57" si="22">IF($B54="N/A","N/A",IF(C54&lt;0,"No","Yes"))</f>
        <v>N/A</v>
      </c>
      <c r="E54" s="35">
        <v>126709</v>
      </c>
      <c r="F54" s="9" t="str">
        <f t="shared" ref="F54:F57" si="23">IF($B54="N/A","N/A",IF(E54&lt;0,"No","Yes"))</f>
        <v>N/A</v>
      </c>
      <c r="G54" s="35">
        <v>134518</v>
      </c>
      <c r="H54" s="9" t="str">
        <f t="shared" ref="H54:H57" si="24">IF($B54="N/A","N/A",IF(G54&lt;0,"No","Yes"))</f>
        <v>N/A</v>
      </c>
      <c r="I54" s="12" t="s">
        <v>217</v>
      </c>
      <c r="J54" s="12">
        <v>6.1630000000000003</v>
      </c>
      <c r="K54" s="44" t="s">
        <v>733</v>
      </c>
      <c r="L54" s="9" t="str">
        <f t="shared" si="21"/>
        <v>Yes</v>
      </c>
    </row>
    <row r="55" spans="1:12" x14ac:dyDescent="0.2">
      <c r="A55" s="2" t="s">
        <v>213</v>
      </c>
      <c r="B55" s="34" t="s">
        <v>217</v>
      </c>
      <c r="C55" s="35" t="s">
        <v>217</v>
      </c>
      <c r="D55" s="9" t="str">
        <f t="shared" si="22"/>
        <v>N/A</v>
      </c>
      <c r="E55" s="35">
        <v>10110</v>
      </c>
      <c r="F55" s="9" t="str">
        <f t="shared" si="23"/>
        <v>N/A</v>
      </c>
      <c r="G55" s="35">
        <v>10969</v>
      </c>
      <c r="H55" s="9" t="str">
        <f t="shared" si="24"/>
        <v>N/A</v>
      </c>
      <c r="I55" s="12" t="s">
        <v>217</v>
      </c>
      <c r="J55" s="12">
        <v>8.4969999999999999</v>
      </c>
      <c r="K55" s="44" t="s">
        <v>733</v>
      </c>
      <c r="L55" s="9" t="str">
        <f t="shared" si="21"/>
        <v>Yes</v>
      </c>
    </row>
    <row r="56" spans="1:12" x14ac:dyDescent="0.2">
      <c r="A56" s="2" t="s">
        <v>214</v>
      </c>
      <c r="B56" s="34" t="s">
        <v>217</v>
      </c>
      <c r="C56" s="35" t="s">
        <v>217</v>
      </c>
      <c r="D56" s="9" t="str">
        <f t="shared" si="22"/>
        <v>N/A</v>
      </c>
      <c r="E56" s="35">
        <v>111787</v>
      </c>
      <c r="F56" s="9" t="str">
        <f t="shared" si="23"/>
        <v>N/A</v>
      </c>
      <c r="G56" s="35">
        <v>124257</v>
      </c>
      <c r="H56" s="9" t="str">
        <f t="shared" si="24"/>
        <v>N/A</v>
      </c>
      <c r="I56" s="12" t="s">
        <v>217</v>
      </c>
      <c r="J56" s="12">
        <v>11.16</v>
      </c>
      <c r="K56" s="44" t="s">
        <v>733</v>
      </c>
      <c r="L56" s="9" t="str">
        <f t="shared" si="21"/>
        <v>No</v>
      </c>
    </row>
    <row r="57" spans="1:12" x14ac:dyDescent="0.2">
      <c r="A57" s="2" t="s">
        <v>951</v>
      </c>
      <c r="B57" s="34" t="s">
        <v>217</v>
      </c>
      <c r="C57" s="35" t="s">
        <v>217</v>
      </c>
      <c r="D57" s="9" t="str">
        <f t="shared" si="22"/>
        <v>N/A</v>
      </c>
      <c r="E57" s="35">
        <v>21585</v>
      </c>
      <c r="F57" s="9" t="str">
        <f t="shared" si="23"/>
        <v>N/A</v>
      </c>
      <c r="G57" s="35">
        <v>25085</v>
      </c>
      <c r="H57" s="9" t="str">
        <f t="shared" si="24"/>
        <v>N/A</v>
      </c>
      <c r="I57" s="12" t="s">
        <v>217</v>
      </c>
      <c r="J57" s="12">
        <v>16.21</v>
      </c>
      <c r="K57" s="44" t="s">
        <v>733</v>
      </c>
      <c r="L57" s="9" t="str">
        <f t="shared" si="21"/>
        <v>No</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53.842433581999998</v>
      </c>
      <c r="D60" s="43" t="str">
        <f t="shared" ref="D60:D61" si="25">IF($B60="N/A","N/A",IF(C60&gt;10,"No",IF(C60&lt;-10,"No","Yes")))</f>
        <v>N/A</v>
      </c>
      <c r="E60" s="8">
        <v>53.221080780999998</v>
      </c>
      <c r="F60" s="43" t="str">
        <f t="shared" ref="F60:F61" si="26">IF($B60="N/A","N/A",IF(E60&gt;10,"No",IF(E60&lt;-10,"No","Yes")))</f>
        <v>N/A</v>
      </c>
      <c r="G60" s="8">
        <v>52.795068940999997</v>
      </c>
      <c r="H60" s="43" t="str">
        <f t="shared" ref="H60:H61" si="27">IF($B60="N/A","N/A",IF(G60&gt;10,"No",IF(G60&lt;-10,"No","Yes")))</f>
        <v>N/A</v>
      </c>
      <c r="I60" s="12">
        <v>-1.1499999999999999</v>
      </c>
      <c r="J60" s="12">
        <v>-0.8</v>
      </c>
      <c r="K60" s="44" t="s">
        <v>733</v>
      </c>
      <c r="L60" s="9" t="str">
        <f>IF(J60="Div by 0", "N/A", IF(OR(J60="N/A",K60="N/A"),"N/A", IF(J60&gt;VALUE(MID(K60,1,2)), "No", IF(J60&lt;-1*VALUE(MID(K60,1,2)), "No", "Yes"))))</f>
        <v>Yes</v>
      </c>
    </row>
    <row r="61" spans="1:12" x14ac:dyDescent="0.2">
      <c r="A61" s="6" t="s">
        <v>182</v>
      </c>
      <c r="B61" s="34" t="s">
        <v>217</v>
      </c>
      <c r="C61" s="8">
        <v>46.157566418000002</v>
      </c>
      <c r="D61" s="43" t="str">
        <f t="shared" si="25"/>
        <v>N/A</v>
      </c>
      <c r="E61" s="8">
        <v>46.778919219000002</v>
      </c>
      <c r="F61" s="43" t="str">
        <f t="shared" si="26"/>
        <v>N/A</v>
      </c>
      <c r="G61" s="8">
        <v>47.204931059000003</v>
      </c>
      <c r="H61" s="43" t="str">
        <f t="shared" si="27"/>
        <v>N/A</v>
      </c>
      <c r="I61" s="12">
        <v>1.3460000000000001</v>
      </c>
      <c r="J61" s="12">
        <v>0.91069999999999995</v>
      </c>
      <c r="K61" s="44" t="s">
        <v>733</v>
      </c>
      <c r="L61" s="9" t="str">
        <f>IF(J61="Div by 0", "N/A", IF(OR(J61="N/A",K61="N/A"),"N/A", IF(J61&gt;VALUE(MID(K61,1,2)), "No", IF(J61&lt;-1*VALUE(MID(K61,1,2)), "No", "Yes"))))</f>
        <v>Yes</v>
      </c>
    </row>
    <row r="62" spans="1:12" x14ac:dyDescent="0.2">
      <c r="A62" s="7" t="s">
        <v>682</v>
      </c>
      <c r="B62" s="34" t="s">
        <v>286</v>
      </c>
      <c r="C62" s="8">
        <v>64.591410983000003</v>
      </c>
      <c r="D62" s="43" t="str">
        <f>IF($B62="N/A","N/A",IF(C62&gt;70,"No",IF(C62&lt;40,"No","Yes")))</f>
        <v>Yes</v>
      </c>
      <c r="E62" s="8">
        <v>64.525733575000004</v>
      </c>
      <c r="F62" s="43" t="str">
        <f>IF($B62="N/A","N/A",IF(E62&gt;70,"No",IF(E62&lt;40,"No","Yes")))</f>
        <v>Yes</v>
      </c>
      <c r="G62" s="8">
        <v>68.486559204000002</v>
      </c>
      <c r="H62" s="43" t="str">
        <f>IF($B62="N/A","N/A",IF(G62&gt;70,"No",IF(G62&lt;40,"No","Yes")))</f>
        <v>Yes</v>
      </c>
      <c r="I62" s="12">
        <v>-0.10199999999999999</v>
      </c>
      <c r="J62" s="12">
        <v>6.1379999999999999</v>
      </c>
      <c r="K62" s="44" t="s">
        <v>733</v>
      </c>
      <c r="L62" s="9" t="str">
        <f t="shared" si="11"/>
        <v>Yes</v>
      </c>
    </row>
    <row r="63" spans="1:12" x14ac:dyDescent="0.2">
      <c r="A63" s="2" t="s">
        <v>683</v>
      </c>
      <c r="B63" s="34" t="s">
        <v>217</v>
      </c>
      <c r="C63" s="8">
        <v>72.462381491000002</v>
      </c>
      <c r="D63" s="43" t="str">
        <f>IF($B63="N/A","N/A",IF(C63&gt;10,"No",IF(C63&lt;-10,"No","Yes")))</f>
        <v>N/A</v>
      </c>
      <c r="E63" s="8">
        <v>73.073211663999999</v>
      </c>
      <c r="F63" s="43" t="str">
        <f>IF($B63="N/A","N/A",IF(E63&gt;10,"No",IF(E63&lt;-10,"No","Yes")))</f>
        <v>N/A</v>
      </c>
      <c r="G63" s="8">
        <v>74.784509424000007</v>
      </c>
      <c r="H63" s="43" t="str">
        <f>IF($B63="N/A","N/A",IF(G63&gt;10,"No",IF(G63&lt;-10,"No","Yes")))</f>
        <v>N/A</v>
      </c>
      <c r="I63" s="12">
        <v>0.84299999999999997</v>
      </c>
      <c r="J63" s="12">
        <v>2.3420000000000001</v>
      </c>
      <c r="K63" s="34" t="s">
        <v>217</v>
      </c>
      <c r="L63" s="9" t="str">
        <f t="shared" si="11"/>
        <v>N/A</v>
      </c>
    </row>
    <row r="64" spans="1:12" x14ac:dyDescent="0.2">
      <c r="A64" s="2" t="s">
        <v>684</v>
      </c>
      <c r="B64" s="34" t="s">
        <v>217</v>
      </c>
      <c r="C64" s="8">
        <v>78.865226417000002</v>
      </c>
      <c r="D64" s="43" t="str">
        <f t="shared" ref="D64:D70" si="28">IF($B64="N/A","N/A",IF(C64&gt;10,"No",IF(C64&lt;-10,"No","Yes")))</f>
        <v>N/A</v>
      </c>
      <c r="E64" s="8">
        <v>79.459898777000006</v>
      </c>
      <c r="F64" s="43" t="str">
        <f t="shared" ref="F64:F70" si="29">IF($B64="N/A","N/A",IF(E64&gt;10,"No",IF(E64&lt;-10,"No","Yes")))</f>
        <v>N/A</v>
      </c>
      <c r="G64" s="8">
        <v>80.827081036999999</v>
      </c>
      <c r="H64" s="43" t="str">
        <f t="shared" ref="H64:H70" si="30">IF($B64="N/A","N/A",IF(G64&gt;10,"No",IF(G64&lt;-10,"No","Yes")))</f>
        <v>N/A</v>
      </c>
      <c r="I64" s="12">
        <v>0.754</v>
      </c>
      <c r="J64" s="12">
        <v>1.7210000000000001</v>
      </c>
      <c r="K64" s="34" t="s">
        <v>217</v>
      </c>
      <c r="L64" s="9" t="str">
        <f t="shared" si="11"/>
        <v>N/A</v>
      </c>
    </row>
    <row r="65" spans="1:12" x14ac:dyDescent="0.2">
      <c r="A65" s="2" t="s">
        <v>427</v>
      </c>
      <c r="B65" s="34" t="s">
        <v>217</v>
      </c>
      <c r="C65" s="8">
        <v>71.967974521000002</v>
      </c>
      <c r="D65" s="43" t="str">
        <f t="shared" si="28"/>
        <v>N/A</v>
      </c>
      <c r="E65" s="8">
        <v>71.841256150000007</v>
      </c>
      <c r="F65" s="43" t="str">
        <f t="shared" si="29"/>
        <v>N/A</v>
      </c>
      <c r="G65" s="8">
        <v>75.635565599000003</v>
      </c>
      <c r="H65" s="43" t="str">
        <f t="shared" si="30"/>
        <v>N/A</v>
      </c>
      <c r="I65" s="12">
        <v>-0.17599999999999999</v>
      </c>
      <c r="J65" s="12">
        <v>5.282</v>
      </c>
      <c r="K65" s="34" t="s">
        <v>217</v>
      </c>
      <c r="L65" s="9" t="str">
        <f t="shared" si="11"/>
        <v>N/A</v>
      </c>
    </row>
    <row r="66" spans="1:12" x14ac:dyDescent="0.2">
      <c r="A66" s="2" t="s">
        <v>685</v>
      </c>
      <c r="B66" s="34" t="s">
        <v>217</v>
      </c>
      <c r="C66" s="8">
        <v>47.675823438000002</v>
      </c>
      <c r="D66" s="43" t="str">
        <f t="shared" si="28"/>
        <v>N/A</v>
      </c>
      <c r="E66" s="8">
        <v>48.914112441</v>
      </c>
      <c r="F66" s="43" t="str">
        <f t="shared" si="29"/>
        <v>N/A</v>
      </c>
      <c r="G66" s="8">
        <v>54.282384186999998</v>
      </c>
      <c r="H66" s="43" t="str">
        <f t="shared" si="30"/>
        <v>N/A</v>
      </c>
      <c r="I66" s="12">
        <v>2.597</v>
      </c>
      <c r="J66" s="12">
        <v>10.97</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0.9398080218</v>
      </c>
      <c r="D68" s="43" t="str">
        <f t="shared" si="28"/>
        <v>N/A</v>
      </c>
      <c r="E68" s="8">
        <v>0.913315408</v>
      </c>
      <c r="F68" s="43" t="str">
        <f t="shared" si="29"/>
        <v>N/A</v>
      </c>
      <c r="G68" s="8">
        <v>0.77598446679999999</v>
      </c>
      <c r="H68" s="43" t="str">
        <f t="shared" si="30"/>
        <v>N/A</v>
      </c>
      <c r="I68" s="12">
        <v>-2.82</v>
      </c>
      <c r="J68" s="12">
        <v>-15</v>
      </c>
      <c r="K68" s="34" t="s">
        <v>217</v>
      </c>
      <c r="L68" s="9" t="str">
        <f t="shared" si="11"/>
        <v>N/A</v>
      </c>
    </row>
    <row r="69" spans="1:12" x14ac:dyDescent="0.2">
      <c r="A69" s="3" t="s">
        <v>151</v>
      </c>
      <c r="B69" s="34" t="s">
        <v>217</v>
      </c>
      <c r="C69" s="8">
        <v>1.0717828072</v>
      </c>
      <c r="D69" s="43" t="str">
        <f t="shared" si="28"/>
        <v>N/A</v>
      </c>
      <c r="E69" s="8">
        <v>1.0083002104000001</v>
      </c>
      <c r="F69" s="43" t="str">
        <f t="shared" si="29"/>
        <v>N/A</v>
      </c>
      <c r="G69" s="8">
        <v>0.90339501680000001</v>
      </c>
      <c r="H69" s="43" t="str">
        <f t="shared" si="30"/>
        <v>N/A</v>
      </c>
      <c r="I69" s="12">
        <v>-5.92</v>
      </c>
      <c r="J69" s="12">
        <v>-10.4</v>
      </c>
      <c r="K69" s="34" t="s">
        <v>217</v>
      </c>
      <c r="L69" s="9" t="str">
        <f t="shared" si="11"/>
        <v>N/A</v>
      </c>
    </row>
    <row r="70" spans="1:12" x14ac:dyDescent="0.2">
      <c r="A70" s="3" t="s">
        <v>152</v>
      </c>
      <c r="B70" s="34" t="s">
        <v>217</v>
      </c>
      <c r="C70" s="8">
        <v>1.1574434599000001</v>
      </c>
      <c r="D70" s="43" t="str">
        <f t="shared" si="28"/>
        <v>N/A</v>
      </c>
      <c r="E70" s="8">
        <v>1.0777121813999999</v>
      </c>
      <c r="F70" s="43" t="str">
        <f t="shared" si="29"/>
        <v>N/A</v>
      </c>
      <c r="G70" s="8">
        <v>0.96337285549999996</v>
      </c>
      <c r="H70" s="43" t="str">
        <f t="shared" si="30"/>
        <v>N/A</v>
      </c>
      <c r="I70" s="12">
        <v>-6.89</v>
      </c>
      <c r="J70" s="12">
        <v>-10.6</v>
      </c>
      <c r="K70" s="34" t="s">
        <v>217</v>
      </c>
      <c r="L70" s="9" t="str">
        <f t="shared" si="11"/>
        <v>N/A</v>
      </c>
    </row>
    <row r="71" spans="1:12" x14ac:dyDescent="0.2">
      <c r="A71" s="2" t="s">
        <v>954</v>
      </c>
      <c r="B71" s="47" t="s">
        <v>217</v>
      </c>
      <c r="C71" s="1">
        <v>1012</v>
      </c>
      <c r="D71" s="11" t="str">
        <f>IF($B71="N/A","N/A",IF(C71&gt;10,"No",IF(C71&lt;-10,"No","Yes")))</f>
        <v>N/A</v>
      </c>
      <c r="E71" s="1">
        <v>951</v>
      </c>
      <c r="F71" s="11" t="str">
        <f>IF($B71="N/A","N/A",IF(E71&gt;10,"No",IF(E71&lt;-10,"No","Yes")))</f>
        <v>N/A</v>
      </c>
      <c r="G71" s="1">
        <v>1033</v>
      </c>
      <c r="H71" s="11" t="str">
        <f>IF($B71="N/A","N/A",IF(G71&gt;10,"No",IF(G71&lt;-10,"No","Yes")))</f>
        <v>N/A</v>
      </c>
      <c r="I71" s="12">
        <v>-6.03</v>
      </c>
      <c r="J71" s="12">
        <v>8.6229999999999993</v>
      </c>
      <c r="K71" s="34" t="s">
        <v>217</v>
      </c>
      <c r="L71" s="9" t="str">
        <f t="shared" si="11"/>
        <v>N/A</v>
      </c>
    </row>
    <row r="72" spans="1:12" x14ac:dyDescent="0.2">
      <c r="A72" s="3" t="s">
        <v>205</v>
      </c>
      <c r="B72" s="47" t="s">
        <v>221</v>
      </c>
      <c r="C72" s="1">
        <v>11</v>
      </c>
      <c r="D72" s="43" t="str">
        <f t="shared" ref="D72:D73" si="31">IF($B72="N/A","N/A",IF(C72&gt;0,"No",IF(C72&lt;0,"No","Yes")))</f>
        <v>No</v>
      </c>
      <c r="E72" s="1">
        <v>0</v>
      </c>
      <c r="F72" s="43" t="str">
        <f t="shared" ref="F72:F73" si="32">IF($B72="N/A","N/A",IF(E72&gt;0,"No",IF(E72&lt;0,"No","Yes")))</f>
        <v>Yes</v>
      </c>
      <c r="G72" s="1">
        <v>0</v>
      </c>
      <c r="H72" s="43" t="str">
        <f t="shared" ref="H72:H73" si="33">IF($B72="N/A","N/A",IF(G72&gt;0,"No",IF(G72&lt;0,"No","Yes")))</f>
        <v>Yes</v>
      </c>
      <c r="I72" s="12">
        <v>-100</v>
      </c>
      <c r="J72" s="12" t="s">
        <v>1743</v>
      </c>
      <c r="K72" s="34" t="s">
        <v>217</v>
      </c>
      <c r="L72" s="9" t="str">
        <f t="shared" si="11"/>
        <v>N/A</v>
      </c>
    </row>
    <row r="73" spans="1:12" x14ac:dyDescent="0.2">
      <c r="A73" s="3" t="s">
        <v>206</v>
      </c>
      <c r="B73" s="47" t="s">
        <v>221</v>
      </c>
      <c r="C73" s="1">
        <v>142</v>
      </c>
      <c r="D73" s="43" t="str">
        <f t="shared" si="31"/>
        <v>No</v>
      </c>
      <c r="E73" s="1">
        <v>129</v>
      </c>
      <c r="F73" s="43" t="str">
        <f t="shared" si="32"/>
        <v>No</v>
      </c>
      <c r="G73" s="1">
        <v>137</v>
      </c>
      <c r="H73" s="43" t="str">
        <f t="shared" si="33"/>
        <v>No</v>
      </c>
      <c r="I73" s="12">
        <v>-9.15</v>
      </c>
      <c r="J73" s="12">
        <v>6.202</v>
      </c>
      <c r="K73" s="34" t="s">
        <v>217</v>
      </c>
      <c r="L73" s="9" t="str">
        <f t="shared" si="11"/>
        <v>N/A</v>
      </c>
    </row>
    <row r="74" spans="1:12" x14ac:dyDescent="0.2">
      <c r="A74" s="3" t="s">
        <v>207</v>
      </c>
      <c r="B74" s="67" t="s">
        <v>217</v>
      </c>
      <c r="C74" s="13">
        <v>74.647887323999996</v>
      </c>
      <c r="D74" s="11" t="str">
        <f>IF($B74="N/A","N/A",IF(C74&gt;10,"No",IF(C74&lt;-10,"No","Yes")))</f>
        <v>N/A</v>
      </c>
      <c r="E74" s="13">
        <v>37.209302326</v>
      </c>
      <c r="F74" s="11" t="str">
        <f>IF($B74="N/A","N/A",IF(E74&gt;10,"No",IF(E74&lt;-10,"No","Yes")))</f>
        <v>N/A</v>
      </c>
      <c r="G74" s="13">
        <v>10.948905109</v>
      </c>
      <c r="H74" s="11" t="str">
        <f>IF($B74="N/A","N/A",IF(G74&gt;10,"No",IF(G74&lt;-10,"No","Yes")))</f>
        <v>N/A</v>
      </c>
      <c r="I74" s="12">
        <v>-50.2</v>
      </c>
      <c r="J74" s="12">
        <v>-70.599999999999994</v>
      </c>
      <c r="K74" s="67" t="s">
        <v>217</v>
      </c>
      <c r="L74" s="9" t="str">
        <f t="shared" si="11"/>
        <v>N/A</v>
      </c>
    </row>
    <row r="75" spans="1:12" x14ac:dyDescent="0.2">
      <c r="A75" s="2" t="s">
        <v>65</v>
      </c>
      <c r="B75" s="47" t="s">
        <v>217</v>
      </c>
      <c r="C75" s="1">
        <v>33119</v>
      </c>
      <c r="D75" s="11" t="str">
        <f>IF($B75="N/A","N/A",IF(C75&gt;10,"No",IF(C75&lt;-10,"No","Yes")))</f>
        <v>N/A</v>
      </c>
      <c r="E75" s="1">
        <v>34249</v>
      </c>
      <c r="F75" s="11" t="str">
        <f>IF($B75="N/A","N/A",IF(E75&gt;10,"No",IF(E75&lt;-10,"No","Yes")))</f>
        <v>N/A</v>
      </c>
      <c r="G75" s="1">
        <v>35438</v>
      </c>
      <c r="H75" s="11" t="str">
        <f>IF($B75="N/A","N/A",IF(G75&gt;10,"No",IF(G75&lt;-10,"No","Yes")))</f>
        <v>N/A</v>
      </c>
      <c r="I75" s="12">
        <v>3.4119999999999999</v>
      </c>
      <c r="J75" s="12">
        <v>3.472</v>
      </c>
      <c r="K75" s="47" t="s">
        <v>733</v>
      </c>
      <c r="L75" s="9" t="str">
        <f t="shared" ref="L75:L107" si="34">IF(J75="Div by 0", "N/A", IF(K75="N/A","N/A", IF(J75&gt;VALUE(MID(K75,1,2)), "No", IF(J75&lt;-1*VALUE(MID(K75,1,2)), "No", "Yes"))))</f>
        <v>Yes</v>
      </c>
    </row>
    <row r="76" spans="1:12" x14ac:dyDescent="0.2">
      <c r="A76" s="4" t="s">
        <v>66</v>
      </c>
      <c r="B76" s="47" t="s">
        <v>217</v>
      </c>
      <c r="C76" s="1">
        <v>29206.17</v>
      </c>
      <c r="D76" s="11" t="str">
        <f>IF($B76="N/A","N/A",IF(C76&gt;10,"No",IF(C76&lt;-10,"No","Yes")))</f>
        <v>N/A</v>
      </c>
      <c r="E76" s="1">
        <v>30302.84</v>
      </c>
      <c r="F76" s="11" t="str">
        <f>IF($B76="N/A","N/A",IF(E76&gt;10,"No",IF(E76&lt;-10,"No","Yes")))</f>
        <v>N/A</v>
      </c>
      <c r="G76" s="1">
        <v>31603.33</v>
      </c>
      <c r="H76" s="11" t="str">
        <f>IF($B76="N/A","N/A",IF(G76&gt;10,"No",IF(G76&lt;-10,"No","Yes")))</f>
        <v>N/A</v>
      </c>
      <c r="I76" s="12">
        <v>3.7549999999999999</v>
      </c>
      <c r="J76" s="12">
        <v>4.2919999999999998</v>
      </c>
      <c r="K76" s="47" t="s">
        <v>734</v>
      </c>
      <c r="L76" s="9" t="str">
        <f t="shared" si="34"/>
        <v>Yes</v>
      </c>
    </row>
    <row r="77" spans="1:12" x14ac:dyDescent="0.2">
      <c r="A77" s="3" t="s">
        <v>67</v>
      </c>
      <c r="B77" s="34" t="s">
        <v>287</v>
      </c>
      <c r="C77" s="8">
        <v>95.396041693000001</v>
      </c>
      <c r="D77" s="43" t="str">
        <f>IF($B77="N/A","N/A",IF(C77&gt;=90,"Yes","No"))</f>
        <v>Yes</v>
      </c>
      <c r="E77" s="8">
        <v>95.016136279999998</v>
      </c>
      <c r="F77" s="43" t="str">
        <f>IF($B77="N/A","N/A",IF(E77&gt;=90,"Yes","No"))</f>
        <v>Yes</v>
      </c>
      <c r="G77" s="8">
        <v>94.827586206999996</v>
      </c>
      <c r="H77" s="43" t="str">
        <f>IF($B77="N/A","N/A",IF(G77&gt;=90,"Yes","No"))</f>
        <v>Yes</v>
      </c>
      <c r="I77" s="12">
        <v>-0.39800000000000002</v>
      </c>
      <c r="J77" s="12">
        <v>-0.19800000000000001</v>
      </c>
      <c r="K77" s="44" t="s">
        <v>733</v>
      </c>
      <c r="L77" s="9" t="str">
        <f t="shared" si="34"/>
        <v>Yes</v>
      </c>
    </row>
    <row r="78" spans="1:12" x14ac:dyDescent="0.2">
      <c r="A78" s="2" t="s">
        <v>955</v>
      </c>
      <c r="B78" s="34" t="s">
        <v>287</v>
      </c>
      <c r="C78" s="8">
        <v>95.977211445999998</v>
      </c>
      <c r="D78" s="43" t="str">
        <f>IF($B78="N/A","N/A",IF(C78&gt;=90,"Yes","No"))</f>
        <v>Yes</v>
      </c>
      <c r="E78" s="8">
        <v>95.431088735000003</v>
      </c>
      <c r="F78" s="43" t="str">
        <f>IF($B78="N/A","N/A",IF(E78&gt;=90,"Yes","No"))</f>
        <v>Yes</v>
      </c>
      <c r="G78" s="8">
        <v>95.261269435000003</v>
      </c>
      <c r="H78" s="43" t="str">
        <f>IF($B78="N/A","N/A",IF(G78&gt;=90,"Yes","No"))</f>
        <v>Yes</v>
      </c>
      <c r="I78" s="12">
        <v>-0.56899999999999995</v>
      </c>
      <c r="J78" s="12">
        <v>-0.17799999999999999</v>
      </c>
      <c r="K78" s="44" t="s">
        <v>733</v>
      </c>
      <c r="L78" s="9" t="str">
        <f t="shared" si="34"/>
        <v>Yes</v>
      </c>
    </row>
    <row r="79" spans="1:12" x14ac:dyDescent="0.2">
      <c r="A79" s="6" t="s">
        <v>956</v>
      </c>
      <c r="B79" s="47" t="s">
        <v>288</v>
      </c>
      <c r="C79" s="13">
        <v>40.735757669000002</v>
      </c>
      <c r="D79" s="43" t="str">
        <f>IF($B79="N/A","N/A",IF(C79&gt;55,"No",IF(C79&lt;30,"No","Yes")))</f>
        <v>Yes</v>
      </c>
      <c r="E79" s="13">
        <v>40.574088441000001</v>
      </c>
      <c r="F79" s="43" t="str">
        <f>IF($B79="N/A","N/A",IF(E79&gt;55,"No",IF(E79&lt;30,"No","Yes")))</f>
        <v>Yes</v>
      </c>
      <c r="G79" s="13">
        <v>41.250933400000001</v>
      </c>
      <c r="H79" s="43" t="str">
        <f>IF($B79="N/A","N/A",IF(G79&gt;55,"No",IF(G79&lt;30,"No","Yes")))</f>
        <v>Yes</v>
      </c>
      <c r="I79" s="12">
        <v>-0.39700000000000002</v>
      </c>
      <c r="J79" s="12">
        <v>1.6679999999999999</v>
      </c>
      <c r="K79" s="47" t="s">
        <v>733</v>
      </c>
      <c r="L79" s="9" t="str">
        <f t="shared" si="34"/>
        <v>Yes</v>
      </c>
    </row>
    <row r="80" spans="1:12" ht="25.5" x14ac:dyDescent="0.2">
      <c r="A80" s="2" t="s">
        <v>957</v>
      </c>
      <c r="B80" s="47" t="s">
        <v>282</v>
      </c>
      <c r="C80" s="13">
        <v>1.1926688608</v>
      </c>
      <c r="D80" s="43" t="str">
        <f>IF($B80="N/A","N/A",IF(C80&gt;=5,"No",IF(C80&lt;0,"No","Yes")))</f>
        <v>Yes</v>
      </c>
      <c r="E80" s="13">
        <v>1.0014890945999999</v>
      </c>
      <c r="F80" s="43" t="str">
        <f>IF($B80="N/A","N/A",IF(E80&gt;=5,"No",IF(E80&lt;0,"No","Yes")))</f>
        <v>Yes</v>
      </c>
      <c r="G80" s="13">
        <v>1.2895761612000001</v>
      </c>
      <c r="H80" s="43" t="str">
        <f>IF($B80="N/A","N/A",IF(G80&gt;=5,"No",IF(G80&lt;0,"No","Yes")))</f>
        <v>Yes</v>
      </c>
      <c r="I80" s="12">
        <v>-16</v>
      </c>
      <c r="J80" s="12">
        <v>28.77</v>
      </c>
      <c r="K80" s="47" t="s">
        <v>217</v>
      </c>
      <c r="L80" s="9" t="str">
        <f t="shared" si="34"/>
        <v>N/A</v>
      </c>
    </row>
    <row r="81" spans="1:12" ht="25.5" x14ac:dyDescent="0.2">
      <c r="A81" s="2" t="s">
        <v>958</v>
      </c>
      <c r="B81" s="47" t="s">
        <v>217</v>
      </c>
      <c r="C81" s="13">
        <v>0.38950451400000002</v>
      </c>
      <c r="D81" s="47" t="s">
        <v>217</v>
      </c>
      <c r="E81" s="13">
        <v>0.3678939531</v>
      </c>
      <c r="F81" s="47" t="s">
        <v>217</v>
      </c>
      <c r="G81" s="13">
        <v>0.40634347310000002</v>
      </c>
      <c r="H81" s="47" t="s">
        <v>217</v>
      </c>
      <c r="I81" s="12">
        <v>-5.55</v>
      </c>
      <c r="J81" s="12">
        <v>10.45</v>
      </c>
      <c r="K81" s="47" t="s">
        <v>217</v>
      </c>
      <c r="L81" s="9" t="str">
        <f t="shared" si="34"/>
        <v>N/A</v>
      </c>
    </row>
    <row r="82" spans="1:12" ht="25.5" x14ac:dyDescent="0.2">
      <c r="A82" s="2" t="s">
        <v>959</v>
      </c>
      <c r="B82" s="47" t="s">
        <v>217</v>
      </c>
      <c r="C82" s="13">
        <v>81.279628008000003</v>
      </c>
      <c r="D82" s="47" t="s">
        <v>217</v>
      </c>
      <c r="E82" s="13">
        <v>80.320593302000006</v>
      </c>
      <c r="F82" s="47" t="s">
        <v>217</v>
      </c>
      <c r="G82" s="13">
        <v>79.375246910000001</v>
      </c>
      <c r="H82" s="47" t="s">
        <v>217</v>
      </c>
      <c r="I82" s="12">
        <v>-1.18</v>
      </c>
      <c r="J82" s="12">
        <v>-1.18</v>
      </c>
      <c r="K82" s="47" t="s">
        <v>217</v>
      </c>
      <c r="L82" s="9" t="str">
        <f t="shared" si="34"/>
        <v>N/A</v>
      </c>
    </row>
    <row r="83" spans="1:12" ht="25.5" x14ac:dyDescent="0.2">
      <c r="A83" s="2" t="s">
        <v>960</v>
      </c>
      <c r="B83" s="47" t="s">
        <v>217</v>
      </c>
      <c r="C83" s="13">
        <v>6.3166158398999999</v>
      </c>
      <c r="D83" s="47" t="s">
        <v>217</v>
      </c>
      <c r="E83" s="13">
        <v>7.0921778737999999</v>
      </c>
      <c r="F83" s="47" t="s">
        <v>217</v>
      </c>
      <c r="G83" s="13">
        <v>7.4242338732000004</v>
      </c>
      <c r="H83" s="47" t="s">
        <v>217</v>
      </c>
      <c r="I83" s="12">
        <v>12.28</v>
      </c>
      <c r="J83" s="12">
        <v>4.6820000000000004</v>
      </c>
      <c r="K83" s="47" t="s">
        <v>217</v>
      </c>
      <c r="L83" s="9" t="str">
        <f t="shared" si="34"/>
        <v>N/A</v>
      </c>
    </row>
    <row r="84" spans="1:12" ht="25.5" x14ac:dyDescent="0.2">
      <c r="A84" s="2" t="s">
        <v>961</v>
      </c>
      <c r="B84" s="47" t="s">
        <v>217</v>
      </c>
      <c r="C84" s="13">
        <v>2.8140946284999999</v>
      </c>
      <c r="D84" s="47" t="s">
        <v>217</v>
      </c>
      <c r="E84" s="13">
        <v>2.7767234080000001</v>
      </c>
      <c r="F84" s="47" t="s">
        <v>217</v>
      </c>
      <c r="G84" s="13">
        <v>2.8444043118</v>
      </c>
      <c r="H84" s="47" t="s">
        <v>217</v>
      </c>
      <c r="I84" s="12">
        <v>-1.33</v>
      </c>
      <c r="J84" s="12">
        <v>2.4369999999999998</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2.3823183067000002</v>
      </c>
      <c r="D86" s="47" t="s">
        <v>217</v>
      </c>
      <c r="E86" s="13">
        <v>2.8555578265000001</v>
      </c>
      <c r="F86" s="47" t="s">
        <v>217</v>
      </c>
      <c r="G86" s="13">
        <v>3.1181217902</v>
      </c>
      <c r="H86" s="47" t="s">
        <v>217</v>
      </c>
      <c r="I86" s="12">
        <v>19.86</v>
      </c>
      <c r="J86" s="12">
        <v>9.1950000000000003</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5.6251698421</v>
      </c>
      <c r="D88" s="47" t="s">
        <v>217</v>
      </c>
      <c r="E88" s="13">
        <v>5.5855645420000002</v>
      </c>
      <c r="F88" s="47" t="s">
        <v>217</v>
      </c>
      <c r="G88" s="13">
        <v>5.5420734804</v>
      </c>
      <c r="H88" s="47" t="s">
        <v>217</v>
      </c>
      <c r="I88" s="12">
        <v>-0.70399999999999996</v>
      </c>
      <c r="J88" s="12">
        <v>-0.77900000000000003</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90.911561339000002</v>
      </c>
      <c r="D91" s="47" t="s">
        <v>217</v>
      </c>
      <c r="E91" s="13">
        <v>89.684370346999998</v>
      </c>
      <c r="F91" s="47" t="s">
        <v>217</v>
      </c>
      <c r="G91" s="13">
        <v>89.051300862999994</v>
      </c>
      <c r="H91" s="47" t="s">
        <v>217</v>
      </c>
      <c r="I91" s="12">
        <v>-1.35</v>
      </c>
      <c r="J91" s="12">
        <v>-0.70599999999999996</v>
      </c>
      <c r="K91" s="47" t="s">
        <v>217</v>
      </c>
      <c r="L91" s="9" t="str">
        <f t="shared" si="34"/>
        <v>N/A</v>
      </c>
    </row>
    <row r="92" spans="1:12" x14ac:dyDescent="0.2">
      <c r="A92" s="2" t="s">
        <v>969</v>
      </c>
      <c r="B92" s="47" t="s">
        <v>217</v>
      </c>
      <c r="C92" s="13">
        <v>9.0884386605999996</v>
      </c>
      <c r="D92" s="47" t="s">
        <v>217</v>
      </c>
      <c r="E92" s="13">
        <v>10.315629653</v>
      </c>
      <c r="F92" s="47" t="s">
        <v>217</v>
      </c>
      <c r="G92" s="13">
        <v>10.948699137</v>
      </c>
      <c r="H92" s="47" t="s">
        <v>217</v>
      </c>
      <c r="I92" s="12">
        <v>13.5</v>
      </c>
      <c r="J92" s="12">
        <v>6.1369999999999996</v>
      </c>
      <c r="K92" s="47" t="s">
        <v>217</v>
      </c>
      <c r="L92" s="9" t="str">
        <f t="shared" si="34"/>
        <v>N/A</v>
      </c>
    </row>
    <row r="93" spans="1:12" x14ac:dyDescent="0.2">
      <c r="A93" s="6" t="s">
        <v>68</v>
      </c>
      <c r="B93" s="47" t="s">
        <v>217</v>
      </c>
      <c r="C93" s="1">
        <v>365</v>
      </c>
      <c r="D93" s="11" t="str">
        <f>IF($B93="N/A","N/A",IF(C93&gt;10,"No",IF(C93&lt;-10,"No","Yes")))</f>
        <v>N/A</v>
      </c>
      <c r="E93" s="1">
        <v>316</v>
      </c>
      <c r="F93" s="11" t="str">
        <f>IF($B93="N/A","N/A",IF(E93&gt;10,"No",IF(E93&lt;-10,"No","Yes")))</f>
        <v>N/A</v>
      </c>
      <c r="G93" s="1">
        <v>276</v>
      </c>
      <c r="H93" s="11" t="str">
        <f>IF($B93="N/A","N/A",IF(G93&gt;10,"No",IF(G93&lt;-10,"No","Yes")))</f>
        <v>N/A</v>
      </c>
      <c r="I93" s="12">
        <v>-13.4</v>
      </c>
      <c r="J93" s="12">
        <v>-12.7</v>
      </c>
      <c r="K93" s="47" t="s">
        <v>733</v>
      </c>
      <c r="L93" s="9" t="str">
        <f t="shared" si="34"/>
        <v>No</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10.136986301</v>
      </c>
      <c r="D95" s="43" t="str">
        <f>IF($B95="N/A","N/A",IF(C95&gt;10,"No",IF(C95&lt;-10,"No","Yes")))</f>
        <v>N/A</v>
      </c>
      <c r="E95" s="13">
        <v>6.3291139240999996</v>
      </c>
      <c r="F95" s="43" t="str">
        <f>IF($B95="N/A","N/A",IF(E95&gt;10,"No",IF(E95&lt;-10,"No","Yes")))</f>
        <v>N/A</v>
      </c>
      <c r="G95" s="13">
        <v>2.1739130434999998</v>
      </c>
      <c r="H95" s="43" t="str">
        <f>IF($B95="N/A","N/A",IF(G95&gt;10,"No",IF(G95&lt;-10,"No","Yes")))</f>
        <v>N/A</v>
      </c>
      <c r="I95" s="12">
        <v>-37.6</v>
      </c>
      <c r="J95" s="12">
        <v>-65.7</v>
      </c>
      <c r="K95" s="47" t="s">
        <v>733</v>
      </c>
      <c r="L95" s="9" t="str">
        <f t="shared" si="34"/>
        <v>No</v>
      </c>
    </row>
    <row r="96" spans="1:12" x14ac:dyDescent="0.2">
      <c r="A96" s="4" t="s">
        <v>7</v>
      </c>
      <c r="B96" s="47" t="s">
        <v>217</v>
      </c>
      <c r="C96" s="13">
        <v>0.1781454754</v>
      </c>
      <c r="D96" s="11" t="str">
        <f>IF($B96="N/A","N/A",IF(C96&gt;10,"No",IF(C96&lt;-10,"No","Yes")))</f>
        <v>N/A</v>
      </c>
      <c r="E96" s="13">
        <v>0.1722678034</v>
      </c>
      <c r="F96" s="11" t="str">
        <f>IF($B96="N/A","N/A",IF(E96&gt;10,"No",IF(E96&lt;-10,"No","Yes")))</f>
        <v>N/A</v>
      </c>
      <c r="G96" s="13">
        <v>0.14955697270000001</v>
      </c>
      <c r="H96" s="11" t="str">
        <f>IF($B96="N/A","N/A",IF(G96&gt;10,"No",IF(G96&lt;-10,"No","Yes")))</f>
        <v>N/A</v>
      </c>
      <c r="I96" s="12">
        <v>-3.3</v>
      </c>
      <c r="J96" s="12">
        <v>-13.2</v>
      </c>
      <c r="K96" s="47" t="s">
        <v>734</v>
      </c>
      <c r="L96" s="9" t="str">
        <f t="shared" si="34"/>
        <v>Yes</v>
      </c>
    </row>
    <row r="97" spans="1:12" x14ac:dyDescent="0.2">
      <c r="A97" s="4" t="s">
        <v>184</v>
      </c>
      <c r="B97" s="47" t="s">
        <v>217</v>
      </c>
      <c r="C97" s="13">
        <v>59.328482139999998</v>
      </c>
      <c r="D97" s="11" t="str">
        <f t="shared" ref="D97:D98" si="35">IF($B97="N/A","N/A",IF(C97&gt;10,"No",IF(C97&lt;-10,"No","Yes")))</f>
        <v>N/A</v>
      </c>
      <c r="E97" s="13">
        <v>58.944786708999999</v>
      </c>
      <c r="F97" s="11" t="str">
        <f t="shared" ref="F97:F98" si="36">IF($B97="N/A","N/A",IF(E97&gt;10,"No",IF(E97&lt;-10,"No","Yes")))</f>
        <v>N/A</v>
      </c>
      <c r="G97" s="13">
        <v>58.634798803999999</v>
      </c>
      <c r="H97" s="11" t="str">
        <f t="shared" ref="H97:H98" si="37">IF($B97="N/A","N/A",IF(G97&gt;10,"No",IF(G97&lt;-10,"No","Yes")))</f>
        <v>N/A</v>
      </c>
      <c r="I97" s="12">
        <v>-0.64700000000000002</v>
      </c>
      <c r="J97" s="12">
        <v>-0.52600000000000002</v>
      </c>
      <c r="K97" s="47" t="s">
        <v>733</v>
      </c>
      <c r="L97" s="9" t="str">
        <f>IF(J97="Div by 0", "N/A", IF(OR(J97="N/A",K97="N/A"),"N/A", IF(J97&gt;VALUE(MID(K97,1,2)), "No", IF(J97&lt;-1*VALUE(MID(K97,1,2)), "No", "Yes"))))</f>
        <v>Yes</v>
      </c>
    </row>
    <row r="98" spans="1:12" x14ac:dyDescent="0.2">
      <c r="A98" s="4" t="s">
        <v>185</v>
      </c>
      <c r="B98" s="47" t="s">
        <v>217</v>
      </c>
      <c r="C98" s="13">
        <v>40.671517860000002</v>
      </c>
      <c r="D98" s="11" t="str">
        <f t="shared" si="35"/>
        <v>N/A</v>
      </c>
      <c r="E98" s="13">
        <v>41.055213291000001</v>
      </c>
      <c r="F98" s="11" t="str">
        <f t="shared" si="36"/>
        <v>N/A</v>
      </c>
      <c r="G98" s="13">
        <v>41.365201196000001</v>
      </c>
      <c r="H98" s="11" t="str">
        <f t="shared" si="37"/>
        <v>N/A</v>
      </c>
      <c r="I98" s="12">
        <v>0.94340000000000002</v>
      </c>
      <c r="J98" s="12">
        <v>0.75509999999999999</v>
      </c>
      <c r="K98" s="47" t="s">
        <v>733</v>
      </c>
      <c r="L98" s="9" t="str">
        <f>IF(J98="Div by 0", "N/A", IF(OR(J98="N/A",K98="N/A"),"N/A", IF(J98&gt;VALUE(MID(K98,1,2)), "No", IF(J98&lt;-1*VALUE(MID(K98,1,2)), "No", "Yes"))))</f>
        <v>Yes</v>
      </c>
    </row>
    <row r="99" spans="1:12" x14ac:dyDescent="0.2">
      <c r="A99" s="2" t="s">
        <v>8</v>
      </c>
      <c r="B99" s="47" t="s">
        <v>289</v>
      </c>
      <c r="C99" s="13">
        <v>6.2532081282999998</v>
      </c>
      <c r="D99" s="43" t="str">
        <f>IF($B99="N/A","N/A",IF(C99&gt;10,"No",IF(C99&lt;5,"No","Yes")))</f>
        <v>Yes</v>
      </c>
      <c r="E99" s="13">
        <v>6.2892347221999998</v>
      </c>
      <c r="F99" s="43" t="str">
        <f>IF($B99="N/A","N/A",IF(E99&gt;10,"No",IF(E99&lt;5,"No","Yes")))</f>
        <v>Yes</v>
      </c>
      <c r="G99" s="13">
        <v>5.6521248376999997</v>
      </c>
      <c r="H99" s="43" t="str">
        <f t="shared" ref="H99:H102" si="38">IF($B99="N/A","N/A",IF(G99&gt;10,"No",IF(G99&lt;5,"No","Yes")))</f>
        <v>Yes</v>
      </c>
      <c r="I99" s="12">
        <v>0.57609999999999995</v>
      </c>
      <c r="J99" s="12">
        <v>-10.1</v>
      </c>
      <c r="K99" s="47" t="s">
        <v>734</v>
      </c>
      <c r="L99" s="9" t="str">
        <f t="shared" si="34"/>
        <v>Yes</v>
      </c>
    </row>
    <row r="100" spans="1:12" x14ac:dyDescent="0.2">
      <c r="A100" s="2" t="s">
        <v>153</v>
      </c>
      <c r="B100" s="47" t="s">
        <v>289</v>
      </c>
      <c r="C100" s="13">
        <v>5.2386847429000003</v>
      </c>
      <c r="D100" s="43" t="str">
        <f>IF($B100="N/A","N/A",IF(C100&gt;10,"No",IF(C100&lt;5,"No","Yes")))</f>
        <v>Yes</v>
      </c>
      <c r="E100" s="13">
        <v>5.4658530175999998</v>
      </c>
      <c r="F100" s="43" t="str">
        <f t="shared" ref="F100:F102" si="39">IF($B100="N/A","N/A",IF(E100&gt;10,"No",IF(E100&lt;5,"No","Yes")))</f>
        <v>Yes</v>
      </c>
      <c r="G100" s="13">
        <v>4.7773576386999999</v>
      </c>
      <c r="H100" s="43" t="str">
        <f t="shared" si="38"/>
        <v>No</v>
      </c>
      <c r="I100" s="12">
        <v>4.3360000000000003</v>
      </c>
      <c r="J100" s="12">
        <v>-12.6</v>
      </c>
      <c r="K100" s="47" t="s">
        <v>734</v>
      </c>
      <c r="L100" s="9" t="str">
        <f t="shared" si="34"/>
        <v>Yes</v>
      </c>
    </row>
    <row r="101" spans="1:12" x14ac:dyDescent="0.2">
      <c r="A101" s="2" t="s">
        <v>154</v>
      </c>
      <c r="B101" s="47" t="s">
        <v>289</v>
      </c>
      <c r="C101" s="13">
        <v>5.9452278148</v>
      </c>
      <c r="D101" s="43" t="str">
        <f>IF($B101="N/A","N/A",IF(C101&gt;10,"No",IF(C101&lt;5,"No","Yes")))</f>
        <v>Yes</v>
      </c>
      <c r="E101" s="13">
        <v>6.0498116732999998</v>
      </c>
      <c r="F101" s="43" t="str">
        <f t="shared" si="39"/>
        <v>Yes</v>
      </c>
      <c r="G101" s="13">
        <v>5.4292002935000001</v>
      </c>
      <c r="H101" s="43" t="str">
        <f t="shared" si="38"/>
        <v>Yes</v>
      </c>
      <c r="I101" s="12">
        <v>1.7589999999999999</v>
      </c>
      <c r="J101" s="12">
        <v>-10.3</v>
      </c>
      <c r="K101" s="47" t="s">
        <v>734</v>
      </c>
      <c r="L101" s="9" t="str">
        <f t="shared" si="34"/>
        <v>Yes</v>
      </c>
    </row>
    <row r="102" spans="1:12" x14ac:dyDescent="0.2">
      <c r="A102" s="2" t="s">
        <v>155</v>
      </c>
      <c r="B102" s="47" t="s">
        <v>289</v>
      </c>
      <c r="C102" s="13">
        <v>6.2864216915000002</v>
      </c>
      <c r="D102" s="43" t="str">
        <f>IF($B102="N/A","N/A",IF(C102&gt;10,"No",IF(C102&lt;5,"No","Yes")))</f>
        <v>Yes</v>
      </c>
      <c r="E102" s="13">
        <v>6.3184326549999996</v>
      </c>
      <c r="F102" s="43" t="str">
        <f t="shared" si="39"/>
        <v>Yes</v>
      </c>
      <c r="G102" s="13">
        <v>5.6803431345000002</v>
      </c>
      <c r="H102" s="43" t="str">
        <f t="shared" si="38"/>
        <v>Yes</v>
      </c>
      <c r="I102" s="12">
        <v>0.50919999999999999</v>
      </c>
      <c r="J102" s="12">
        <v>-10.1</v>
      </c>
      <c r="K102" s="47" t="s">
        <v>734</v>
      </c>
      <c r="L102" s="9" t="str">
        <f t="shared" si="34"/>
        <v>Yes</v>
      </c>
    </row>
    <row r="103" spans="1:12" x14ac:dyDescent="0.2">
      <c r="A103" s="2" t="s">
        <v>970</v>
      </c>
      <c r="B103" s="47" t="s">
        <v>217</v>
      </c>
      <c r="C103" s="1">
        <v>512</v>
      </c>
      <c r="D103" s="11" t="str">
        <f t="shared" ref="D103:D114" si="40">IF($B103="N/A","N/A",IF(C103&gt;10,"No",IF(C103&lt;-10,"No","Yes")))</f>
        <v>N/A</v>
      </c>
      <c r="E103" s="1">
        <v>457</v>
      </c>
      <c r="F103" s="11" t="str">
        <f t="shared" ref="F103:F114" si="41">IF($B103="N/A","N/A",IF(E103&gt;10,"No",IF(E103&lt;-10,"No","Yes")))</f>
        <v>N/A</v>
      </c>
      <c r="G103" s="1">
        <v>476</v>
      </c>
      <c r="H103" s="11" t="str">
        <f t="shared" ref="H103:H114" si="42">IF($B103="N/A","N/A",IF(G103&gt;10,"No",IF(G103&lt;-10,"No","Yes")))</f>
        <v>N/A</v>
      </c>
      <c r="I103" s="12">
        <v>-10.7</v>
      </c>
      <c r="J103" s="12">
        <v>4.1580000000000004</v>
      </c>
      <c r="K103" s="44" t="s">
        <v>733</v>
      </c>
      <c r="L103" s="9" t="str">
        <f t="shared" si="34"/>
        <v>Yes</v>
      </c>
    </row>
    <row r="104" spans="1:12" x14ac:dyDescent="0.2">
      <c r="A104" s="2" t="s">
        <v>971</v>
      </c>
      <c r="B104" s="47" t="s">
        <v>217</v>
      </c>
      <c r="C104" s="1">
        <v>142</v>
      </c>
      <c r="D104" s="11" t="str">
        <f t="shared" si="40"/>
        <v>N/A</v>
      </c>
      <c r="E104" s="1">
        <v>96</v>
      </c>
      <c r="F104" s="11" t="str">
        <f t="shared" si="41"/>
        <v>N/A</v>
      </c>
      <c r="G104" s="1">
        <v>100</v>
      </c>
      <c r="H104" s="11" t="str">
        <f t="shared" si="42"/>
        <v>N/A</v>
      </c>
      <c r="I104" s="12">
        <v>-32.4</v>
      </c>
      <c r="J104" s="12">
        <v>4.1669999999999998</v>
      </c>
      <c r="K104" s="44" t="s">
        <v>733</v>
      </c>
      <c r="L104" s="9" t="str">
        <f t="shared" si="34"/>
        <v>Yes</v>
      </c>
    </row>
    <row r="105" spans="1:12" x14ac:dyDescent="0.2">
      <c r="A105" s="2" t="s">
        <v>1</v>
      </c>
      <c r="B105" s="47" t="s">
        <v>217</v>
      </c>
      <c r="C105" s="13">
        <v>85.431323410000005</v>
      </c>
      <c r="D105" s="11" t="str">
        <f t="shared" si="40"/>
        <v>N/A</v>
      </c>
      <c r="E105" s="13">
        <v>91.585155771000004</v>
      </c>
      <c r="F105" s="11" t="str">
        <f t="shared" si="41"/>
        <v>N/A</v>
      </c>
      <c r="G105" s="13">
        <v>91.015294316999999</v>
      </c>
      <c r="H105" s="11" t="str">
        <f t="shared" si="42"/>
        <v>N/A</v>
      </c>
      <c r="I105" s="12">
        <v>7.2030000000000003</v>
      </c>
      <c r="J105" s="12">
        <v>-0.622</v>
      </c>
      <c r="K105" s="47" t="s">
        <v>734</v>
      </c>
      <c r="L105" s="9" t="str">
        <f t="shared" si="34"/>
        <v>Yes</v>
      </c>
    </row>
    <row r="106" spans="1:12" x14ac:dyDescent="0.2">
      <c r="A106" s="2" t="s">
        <v>69</v>
      </c>
      <c r="B106" s="47" t="s">
        <v>217</v>
      </c>
      <c r="C106" s="13">
        <v>99.452180674000005</v>
      </c>
      <c r="D106" s="11" t="str">
        <f t="shared" si="40"/>
        <v>N/A</v>
      </c>
      <c r="E106" s="13">
        <v>99.738578760999999</v>
      </c>
      <c r="F106" s="11" t="str">
        <f t="shared" si="41"/>
        <v>N/A</v>
      </c>
      <c r="G106" s="13">
        <v>99.702362497999999</v>
      </c>
      <c r="H106" s="11" t="str">
        <f t="shared" si="42"/>
        <v>N/A</v>
      </c>
      <c r="I106" s="12">
        <v>0.28799999999999998</v>
      </c>
      <c r="J106" s="12">
        <v>-3.5999999999999997E-2</v>
      </c>
      <c r="K106" s="47" t="s">
        <v>734</v>
      </c>
      <c r="L106" s="9" t="str">
        <f t="shared" si="34"/>
        <v>Yes</v>
      </c>
    </row>
    <row r="107" spans="1:12" x14ac:dyDescent="0.2">
      <c r="A107" s="4" t="s">
        <v>70</v>
      </c>
      <c r="B107" s="47" t="s">
        <v>217</v>
      </c>
      <c r="C107" s="1">
        <v>31381</v>
      </c>
      <c r="D107" s="11" t="str">
        <f t="shared" si="40"/>
        <v>N/A</v>
      </c>
      <c r="E107" s="1">
        <v>32383</v>
      </c>
      <c r="F107" s="11" t="str">
        <f t="shared" si="41"/>
        <v>N/A</v>
      </c>
      <c r="G107" s="1">
        <v>33508</v>
      </c>
      <c r="H107" s="11" t="str">
        <f t="shared" si="42"/>
        <v>N/A</v>
      </c>
      <c r="I107" s="12">
        <v>3.1930000000000001</v>
      </c>
      <c r="J107" s="12">
        <v>3.4740000000000002</v>
      </c>
      <c r="K107" s="47" t="s">
        <v>733</v>
      </c>
      <c r="L107" s="9" t="str">
        <f t="shared" si="34"/>
        <v>Yes</v>
      </c>
    </row>
    <row r="108" spans="1:12" x14ac:dyDescent="0.2">
      <c r="A108" s="2" t="s">
        <v>688</v>
      </c>
      <c r="B108" s="47" t="s">
        <v>217</v>
      </c>
      <c r="C108" s="13">
        <v>2.1223033044999999</v>
      </c>
      <c r="D108" s="11" t="str">
        <f t="shared" si="40"/>
        <v>N/A</v>
      </c>
      <c r="E108" s="13">
        <v>2.0628107340000001</v>
      </c>
      <c r="F108" s="11" t="str">
        <f t="shared" si="41"/>
        <v>N/A</v>
      </c>
      <c r="G108" s="13">
        <v>1.9129760057</v>
      </c>
      <c r="H108" s="11" t="str">
        <f t="shared" si="42"/>
        <v>N/A</v>
      </c>
      <c r="I108" s="12">
        <v>-2.8</v>
      </c>
      <c r="J108" s="12">
        <v>-7.26</v>
      </c>
      <c r="K108" s="47" t="s">
        <v>734</v>
      </c>
      <c r="L108" s="9" t="str">
        <f t="shared" ref="L108:L114" si="43">IF(J108="Div by 0", "N/A", IF(K108="N/A","N/A", IF(J108&gt;VALUE(MID(K108,1,2)), "No", IF(J108&lt;-1*VALUE(MID(K108,1,2)), "No", "Yes"))))</f>
        <v>Yes</v>
      </c>
    </row>
    <row r="109" spans="1:12" x14ac:dyDescent="0.2">
      <c r="A109" s="2" t="s">
        <v>687</v>
      </c>
      <c r="B109" s="47" t="s">
        <v>217</v>
      </c>
      <c r="C109" s="13">
        <v>0.60864854530000001</v>
      </c>
      <c r="D109" s="11" t="str">
        <f t="shared" si="40"/>
        <v>N/A</v>
      </c>
      <c r="E109" s="13">
        <v>0.53114288359999995</v>
      </c>
      <c r="F109" s="11" t="str">
        <f t="shared" si="41"/>
        <v>N/A</v>
      </c>
      <c r="G109" s="13">
        <v>0.4416855676</v>
      </c>
      <c r="H109" s="11" t="str">
        <f t="shared" si="42"/>
        <v>N/A</v>
      </c>
      <c r="I109" s="12">
        <v>-12.7</v>
      </c>
      <c r="J109" s="12">
        <v>-16.8</v>
      </c>
      <c r="K109" s="47" t="s">
        <v>734</v>
      </c>
      <c r="L109" s="9" t="str">
        <f t="shared" si="43"/>
        <v>No</v>
      </c>
    </row>
    <row r="110" spans="1:12" x14ac:dyDescent="0.2">
      <c r="A110" s="2" t="s">
        <v>686</v>
      </c>
      <c r="B110" s="47" t="s">
        <v>217</v>
      </c>
      <c r="C110" s="13">
        <v>97.269048150000003</v>
      </c>
      <c r="D110" s="11" t="str">
        <f t="shared" si="40"/>
        <v>N/A</v>
      </c>
      <c r="E110" s="13">
        <v>97.406046382</v>
      </c>
      <c r="F110" s="11" t="str">
        <f t="shared" si="41"/>
        <v>N/A</v>
      </c>
      <c r="G110" s="13">
        <v>97.645338426999999</v>
      </c>
      <c r="H110" s="11" t="str">
        <f t="shared" si="42"/>
        <v>N/A</v>
      </c>
      <c r="I110" s="12">
        <v>0.14080000000000001</v>
      </c>
      <c r="J110" s="12">
        <v>0.2457</v>
      </c>
      <c r="K110" s="47" t="s">
        <v>734</v>
      </c>
      <c r="L110" s="9" t="str">
        <f t="shared" si="43"/>
        <v>Yes</v>
      </c>
    </row>
    <row r="111" spans="1:12" ht="25.5" x14ac:dyDescent="0.2">
      <c r="A111" s="4" t="s">
        <v>972</v>
      </c>
      <c r="B111" s="47" t="s">
        <v>217</v>
      </c>
      <c r="C111" s="13">
        <v>60.753645943000002</v>
      </c>
      <c r="D111" s="11" t="str">
        <f t="shared" si="40"/>
        <v>N/A</v>
      </c>
      <c r="E111" s="13">
        <v>60.308330169999998</v>
      </c>
      <c r="F111" s="11" t="str">
        <f t="shared" si="41"/>
        <v>N/A</v>
      </c>
      <c r="G111" s="13">
        <v>59.278175969000003</v>
      </c>
      <c r="H111" s="11" t="str">
        <f t="shared" si="42"/>
        <v>N/A</v>
      </c>
      <c r="I111" s="12">
        <v>-0.73299999999999998</v>
      </c>
      <c r="J111" s="12">
        <v>-1.71</v>
      </c>
      <c r="K111" s="47" t="s">
        <v>734</v>
      </c>
      <c r="L111" s="9" t="str">
        <f t="shared" si="43"/>
        <v>Yes</v>
      </c>
    </row>
    <row r="112" spans="1:12" ht="25.5" x14ac:dyDescent="0.2">
      <c r="A112" s="4" t="s">
        <v>973</v>
      </c>
      <c r="B112" s="47" t="s">
        <v>217</v>
      </c>
      <c r="C112" s="13">
        <v>37.341103294</v>
      </c>
      <c r="D112" s="11" t="str">
        <f t="shared" si="40"/>
        <v>N/A</v>
      </c>
      <c r="E112" s="13">
        <v>37.747087506</v>
      </c>
      <c r="F112" s="11" t="str">
        <f t="shared" si="41"/>
        <v>N/A</v>
      </c>
      <c r="G112" s="13">
        <v>38.667532027999997</v>
      </c>
      <c r="H112" s="11" t="str">
        <f t="shared" si="42"/>
        <v>N/A</v>
      </c>
      <c r="I112" s="12">
        <v>1.087</v>
      </c>
      <c r="J112" s="12">
        <v>2.4380000000000002</v>
      </c>
      <c r="K112" s="47" t="s">
        <v>734</v>
      </c>
      <c r="L112" s="9" t="str">
        <f t="shared" si="43"/>
        <v>Yes</v>
      </c>
    </row>
    <row r="113" spans="1:12" ht="25.5" x14ac:dyDescent="0.2">
      <c r="A113" s="4" t="s">
        <v>974</v>
      </c>
      <c r="B113" s="47" t="s">
        <v>217</v>
      </c>
      <c r="C113" s="13">
        <v>0.92394094019999995</v>
      </c>
      <c r="D113" s="11" t="str">
        <f t="shared" si="40"/>
        <v>N/A</v>
      </c>
      <c r="E113" s="13">
        <v>0.96061198869999997</v>
      </c>
      <c r="F113" s="11" t="str">
        <f t="shared" si="41"/>
        <v>N/A</v>
      </c>
      <c r="G113" s="13">
        <v>1.0412551498</v>
      </c>
      <c r="H113" s="11" t="str">
        <f t="shared" si="42"/>
        <v>N/A</v>
      </c>
      <c r="I113" s="12">
        <v>3.9689999999999999</v>
      </c>
      <c r="J113" s="12">
        <v>8.3949999999999996</v>
      </c>
      <c r="K113" s="47" t="s">
        <v>734</v>
      </c>
      <c r="L113" s="9" t="str">
        <f t="shared" si="43"/>
        <v>Yes</v>
      </c>
    </row>
    <row r="114" spans="1:12" ht="25.5" x14ac:dyDescent="0.2">
      <c r="A114" s="4" t="s">
        <v>975</v>
      </c>
      <c r="B114" s="47" t="s">
        <v>217</v>
      </c>
      <c r="C114" s="13">
        <v>0.98130982219999996</v>
      </c>
      <c r="D114" s="11" t="str">
        <f t="shared" si="40"/>
        <v>N/A</v>
      </c>
      <c r="E114" s="13">
        <v>0.98397033489999997</v>
      </c>
      <c r="F114" s="11" t="str">
        <f t="shared" si="41"/>
        <v>N/A</v>
      </c>
      <c r="G114" s="13">
        <v>1.0130368531</v>
      </c>
      <c r="H114" s="11" t="str">
        <f t="shared" si="42"/>
        <v>N/A</v>
      </c>
      <c r="I114" s="12">
        <v>0.27110000000000001</v>
      </c>
      <c r="J114" s="12">
        <v>2.9540000000000002</v>
      </c>
      <c r="K114" s="47" t="s">
        <v>734</v>
      </c>
      <c r="L114" s="9" t="str">
        <f t="shared" si="43"/>
        <v>Yes</v>
      </c>
    </row>
    <row r="115" spans="1:12" x14ac:dyDescent="0.2">
      <c r="A115" s="2" t="s">
        <v>976</v>
      </c>
      <c r="B115" s="47" t="s">
        <v>290</v>
      </c>
      <c r="C115" s="13">
        <v>100</v>
      </c>
      <c r="D115" s="43" t="str">
        <f>IF($B115="N/A","N/A",IF(C115&gt;=99,"Yes","No"))</f>
        <v>Yes</v>
      </c>
      <c r="E115" s="13">
        <v>100</v>
      </c>
      <c r="F115" s="43" t="str">
        <f>IF($B115="N/A","N/A",IF(E115&gt;=99,"Yes","No"))</f>
        <v>Yes</v>
      </c>
      <c r="G115" s="13">
        <v>100</v>
      </c>
      <c r="H115" s="43" t="str">
        <f>IF($B115="N/A","N/A",IF(G115&gt;=99,"Yes","No"))</f>
        <v>Yes</v>
      </c>
      <c r="I115" s="12">
        <v>0</v>
      </c>
      <c r="J115" s="12">
        <v>0</v>
      </c>
      <c r="K115" s="47" t="s">
        <v>733</v>
      </c>
      <c r="L115" s="9" t="str">
        <f t="shared" ref="L115:L149" si="44">IF(J115="Div by 0", "N/A", IF(K115="N/A","N/A", IF(J115&gt;VALUE(MID(K115,1,2)), "No", IF(J115&lt;-1*VALUE(MID(K115,1,2)), "No", "Yes"))))</f>
        <v>Yes</v>
      </c>
    </row>
    <row r="116" spans="1:12" x14ac:dyDescent="0.2">
      <c r="A116" s="2" t="s">
        <v>977</v>
      </c>
      <c r="B116" s="47" t="s">
        <v>217</v>
      </c>
      <c r="C116" s="13">
        <v>2.2949181209999998</v>
      </c>
      <c r="D116" s="43" t="str">
        <f>IF($B116="N/A","N/A",IF(C116&gt;10,"No",IF(C116&lt;-10,"No","Yes")))</f>
        <v>N/A</v>
      </c>
      <c r="E116" s="13">
        <v>1.9062396099000001</v>
      </c>
      <c r="F116" s="43" t="str">
        <f>IF($B116="N/A","N/A",IF(E116&gt;10,"No",IF(E116&lt;-10,"No","Yes")))</f>
        <v>N/A</v>
      </c>
      <c r="G116" s="13">
        <v>2.496177506</v>
      </c>
      <c r="H116" s="43" t="str">
        <f>IF($B116="N/A","N/A",IF(G116&gt;10,"No",IF(G116&lt;-10,"No","Yes")))</f>
        <v>N/A</v>
      </c>
      <c r="I116" s="12">
        <v>-16.899999999999999</v>
      </c>
      <c r="J116" s="12">
        <v>30.95</v>
      </c>
      <c r="K116" s="47" t="s">
        <v>733</v>
      </c>
      <c r="L116" s="9" t="str">
        <f t="shared" si="44"/>
        <v>No</v>
      </c>
    </row>
    <row r="117" spans="1:12" x14ac:dyDescent="0.2">
      <c r="A117" s="3" t="s">
        <v>978</v>
      </c>
      <c r="B117" s="47" t="s">
        <v>284</v>
      </c>
      <c r="C117" s="8">
        <v>99.995576591000003</v>
      </c>
      <c r="D117" s="43" t="str">
        <f>IF($B117="N/A","N/A",IF(C117&gt;=98,"Yes","No"))</f>
        <v>Yes</v>
      </c>
      <c r="E117" s="8">
        <v>99.998402658000003</v>
      </c>
      <c r="F117" s="43" t="str">
        <f>IF($B117="N/A","N/A",IF(E117&gt;=98,"Yes","No"))</f>
        <v>Yes</v>
      </c>
      <c r="G117" s="8">
        <v>99.997827126000004</v>
      </c>
      <c r="H117" s="43" t="str">
        <f>IF($B117="N/A","N/A",IF(G117&gt;=98,"Yes","No"))</f>
        <v>Yes</v>
      </c>
      <c r="I117" s="12">
        <v>2.8E-3</v>
      </c>
      <c r="J117" s="12">
        <v>-1E-3</v>
      </c>
      <c r="K117" s="44" t="s">
        <v>733</v>
      </c>
      <c r="L117" s="9" t="str">
        <f t="shared" si="44"/>
        <v>Yes</v>
      </c>
    </row>
    <row r="118" spans="1:12" x14ac:dyDescent="0.2">
      <c r="A118" s="3" t="s">
        <v>979</v>
      </c>
      <c r="B118" s="47" t="s">
        <v>291</v>
      </c>
      <c r="C118" s="8">
        <v>91.287846430000002</v>
      </c>
      <c r="D118" s="43" t="str">
        <f>IF($B118="N/A","N/A",IF(C118&gt;=80,"Yes","No"))</f>
        <v>Yes</v>
      </c>
      <c r="E118" s="8">
        <v>91.152065234999995</v>
      </c>
      <c r="F118" s="43" t="str">
        <f>IF($B118="N/A","N/A",IF(E118&gt;=80,"Yes","No"))</f>
        <v>Yes</v>
      </c>
      <c r="G118" s="8">
        <v>95.697075655000006</v>
      </c>
      <c r="H118" s="43" t="str">
        <f>IF($B118="N/A","N/A",IF(G118&gt;=80,"Yes","No"))</f>
        <v>Yes</v>
      </c>
      <c r="I118" s="12">
        <v>-0.14899999999999999</v>
      </c>
      <c r="J118" s="12">
        <v>4.9859999999999998</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27.577136464999999</v>
      </c>
      <c r="D121" s="35" t="s">
        <v>735</v>
      </c>
      <c r="E121" s="13">
        <v>25.245820313999999</v>
      </c>
      <c r="F121" s="35" t="s">
        <v>735</v>
      </c>
      <c r="G121" s="13">
        <v>24.325401086999999</v>
      </c>
      <c r="H121" s="43" t="str">
        <f>IF($B121="N/A","N/A",IF(G121&lt;100,"No",IF(G121=100,"No","Yes")))</f>
        <v>N/A</v>
      </c>
      <c r="I121" s="12">
        <v>-8.4499999999999993</v>
      </c>
      <c r="J121" s="12">
        <v>-3.65</v>
      </c>
      <c r="K121" s="44" t="s">
        <v>732</v>
      </c>
      <c r="L121" s="9" t="str">
        <f t="shared" si="44"/>
        <v>Yes</v>
      </c>
    </row>
    <row r="122" spans="1:12" ht="25.5" x14ac:dyDescent="0.2">
      <c r="A122" s="2" t="s">
        <v>983</v>
      </c>
      <c r="B122" s="34" t="s">
        <v>217</v>
      </c>
      <c r="C122" s="13">
        <v>23.221062316000001</v>
      </c>
      <c r="D122" s="43" t="str">
        <f>IF($B122="N/A","N/A",IF(C122&gt;10,"No",IF(C122&lt;-10,"No","Yes")))</f>
        <v>N/A</v>
      </c>
      <c r="E122" s="13">
        <v>21.28730689</v>
      </c>
      <c r="F122" s="43" t="str">
        <f>IF($B122="N/A","N/A",IF(E122&gt;10,"No",IF(E122&lt;-10,"No","Yes")))</f>
        <v>N/A</v>
      </c>
      <c r="G122" s="13">
        <v>21.133079753000001</v>
      </c>
      <c r="H122" s="43" t="str">
        <f>IF($B122="N/A","N/A",IF(G122&gt;10,"No",IF(G122&lt;-10,"No","Yes")))</f>
        <v>N/A</v>
      </c>
      <c r="I122" s="12">
        <v>-8.33</v>
      </c>
      <c r="J122" s="12">
        <v>-0.72499999999999998</v>
      </c>
      <c r="K122" s="44" t="s">
        <v>732</v>
      </c>
      <c r="L122" s="9" t="str">
        <f>IF(J122="Div by 0", "N/A", IF(OR(J122="N/A",K122="N/A"),"N/A", IF(J122&gt;VALUE(MID(K122,1,2)), "No", IF(J122&lt;-1*VALUE(MID(K122,1,2)), "No", "Yes"))))</f>
        <v>Yes</v>
      </c>
    </row>
    <row r="123" spans="1:12" x14ac:dyDescent="0.2">
      <c r="A123" s="7" t="s">
        <v>100</v>
      </c>
      <c r="B123" s="34" t="s">
        <v>217</v>
      </c>
      <c r="C123" s="35">
        <v>22994</v>
      </c>
      <c r="D123" s="43" t="str">
        <f t="shared" ref="D123:D149" si="47">IF($B123="N/A","N/A",IF(C123&gt;10,"No",IF(C123&lt;-10,"No","Yes")))</f>
        <v>N/A</v>
      </c>
      <c r="E123" s="35">
        <v>23835</v>
      </c>
      <c r="F123" s="43" t="str">
        <f t="shared" ref="F123:F149" si="48">IF($B123="N/A","N/A",IF(E123&gt;10,"No",IF(E123&lt;-10,"No","Yes")))</f>
        <v>N/A</v>
      </c>
      <c r="G123" s="35">
        <v>24247</v>
      </c>
      <c r="H123" s="43" t="str">
        <f t="shared" ref="H123:H149" si="49">IF($B123="N/A","N/A",IF(G123&gt;10,"No",IF(G123&lt;-10,"No","Yes")))</f>
        <v>N/A</v>
      </c>
      <c r="I123" s="12">
        <v>3.657</v>
      </c>
      <c r="J123" s="12">
        <v>1.7290000000000001</v>
      </c>
      <c r="K123" s="44" t="s">
        <v>733</v>
      </c>
      <c r="L123" s="9" t="str">
        <f t="shared" si="44"/>
        <v>Yes</v>
      </c>
    </row>
    <row r="124" spans="1:12" x14ac:dyDescent="0.2">
      <c r="A124" s="2" t="s">
        <v>984</v>
      </c>
      <c r="B124" s="34" t="s">
        <v>217</v>
      </c>
      <c r="C124" s="35">
        <v>7653</v>
      </c>
      <c r="D124" s="43" t="str">
        <f t="shared" si="47"/>
        <v>N/A</v>
      </c>
      <c r="E124" s="35">
        <v>7691</v>
      </c>
      <c r="F124" s="43" t="str">
        <f t="shared" si="48"/>
        <v>N/A</v>
      </c>
      <c r="G124" s="35">
        <v>7594</v>
      </c>
      <c r="H124" s="43" t="str">
        <f t="shared" si="49"/>
        <v>N/A</v>
      </c>
      <c r="I124" s="12">
        <v>0.4965</v>
      </c>
      <c r="J124" s="12">
        <v>-1.26</v>
      </c>
      <c r="K124" s="44" t="s">
        <v>733</v>
      </c>
      <c r="L124" s="9" t="str">
        <f t="shared" si="44"/>
        <v>Yes</v>
      </c>
    </row>
    <row r="125" spans="1:12" x14ac:dyDescent="0.2">
      <c r="A125" s="2" t="s">
        <v>985</v>
      </c>
      <c r="B125" s="34" t="s">
        <v>217</v>
      </c>
      <c r="C125" s="35">
        <v>2644</v>
      </c>
      <c r="D125" s="43" t="str">
        <f t="shared" si="47"/>
        <v>N/A</v>
      </c>
      <c r="E125" s="35">
        <v>2678</v>
      </c>
      <c r="F125" s="43" t="str">
        <f t="shared" si="48"/>
        <v>N/A</v>
      </c>
      <c r="G125" s="35">
        <v>2632</v>
      </c>
      <c r="H125" s="43" t="str">
        <f t="shared" si="49"/>
        <v>N/A</v>
      </c>
      <c r="I125" s="12">
        <v>1.286</v>
      </c>
      <c r="J125" s="12">
        <v>-1.72</v>
      </c>
      <c r="K125" s="44" t="s">
        <v>733</v>
      </c>
      <c r="L125" s="9" t="str">
        <f t="shared" si="44"/>
        <v>Yes</v>
      </c>
    </row>
    <row r="126" spans="1:12" x14ac:dyDescent="0.2">
      <c r="A126" s="2" t="s">
        <v>986</v>
      </c>
      <c r="B126" s="34" t="s">
        <v>217</v>
      </c>
      <c r="C126" s="35">
        <v>12652</v>
      </c>
      <c r="D126" s="43" t="str">
        <f t="shared" si="47"/>
        <v>N/A</v>
      </c>
      <c r="E126" s="35">
        <v>13387</v>
      </c>
      <c r="F126" s="43" t="str">
        <f t="shared" si="48"/>
        <v>N/A</v>
      </c>
      <c r="G126" s="35">
        <v>13941</v>
      </c>
      <c r="H126" s="43" t="str">
        <f t="shared" si="49"/>
        <v>N/A</v>
      </c>
      <c r="I126" s="12">
        <v>5.8090000000000002</v>
      </c>
      <c r="J126" s="12">
        <v>4.1379999999999999</v>
      </c>
      <c r="K126" s="44" t="s">
        <v>733</v>
      </c>
      <c r="L126" s="9" t="str">
        <f t="shared" si="44"/>
        <v>Yes</v>
      </c>
    </row>
    <row r="127" spans="1:12" x14ac:dyDescent="0.2">
      <c r="A127" s="2" t="s">
        <v>987</v>
      </c>
      <c r="B127" s="34" t="s">
        <v>217</v>
      </c>
      <c r="C127" s="35">
        <v>45</v>
      </c>
      <c r="D127" s="43" t="str">
        <f t="shared" si="47"/>
        <v>N/A</v>
      </c>
      <c r="E127" s="35">
        <v>79</v>
      </c>
      <c r="F127" s="43" t="str">
        <f t="shared" si="48"/>
        <v>N/A</v>
      </c>
      <c r="G127" s="35">
        <v>80</v>
      </c>
      <c r="H127" s="43" t="str">
        <f t="shared" si="49"/>
        <v>N/A</v>
      </c>
      <c r="I127" s="12">
        <v>75.56</v>
      </c>
      <c r="J127" s="12">
        <v>1.266</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26014</v>
      </c>
      <c r="D129" s="43" t="str">
        <f t="shared" si="47"/>
        <v>N/A</v>
      </c>
      <c r="E129" s="35">
        <v>27069</v>
      </c>
      <c r="F129" s="43" t="str">
        <f t="shared" si="48"/>
        <v>N/A</v>
      </c>
      <c r="G129" s="35">
        <v>28123</v>
      </c>
      <c r="H129" s="43" t="str">
        <f t="shared" si="49"/>
        <v>N/A</v>
      </c>
      <c r="I129" s="12">
        <v>4.056</v>
      </c>
      <c r="J129" s="12">
        <v>3.8940000000000001</v>
      </c>
      <c r="K129" s="44" t="s">
        <v>733</v>
      </c>
      <c r="L129" s="9" t="str">
        <f t="shared" si="44"/>
        <v>Yes</v>
      </c>
    </row>
    <row r="130" spans="1:12" x14ac:dyDescent="0.2">
      <c r="A130" s="2" t="s">
        <v>989</v>
      </c>
      <c r="B130" s="34" t="s">
        <v>217</v>
      </c>
      <c r="C130" s="35">
        <v>15801</v>
      </c>
      <c r="D130" s="43" t="str">
        <f t="shared" si="47"/>
        <v>N/A</v>
      </c>
      <c r="E130" s="35">
        <v>16279</v>
      </c>
      <c r="F130" s="43" t="str">
        <f t="shared" si="48"/>
        <v>N/A</v>
      </c>
      <c r="G130" s="35">
        <v>16801</v>
      </c>
      <c r="H130" s="43" t="str">
        <f t="shared" si="49"/>
        <v>N/A</v>
      </c>
      <c r="I130" s="12">
        <v>3.0249999999999999</v>
      </c>
      <c r="J130" s="12">
        <v>3.2069999999999999</v>
      </c>
      <c r="K130" s="44" t="s">
        <v>733</v>
      </c>
      <c r="L130" s="9" t="str">
        <f t="shared" si="44"/>
        <v>Yes</v>
      </c>
    </row>
    <row r="131" spans="1:12" x14ac:dyDescent="0.2">
      <c r="A131" s="2" t="s">
        <v>990</v>
      </c>
      <c r="B131" s="34" t="s">
        <v>217</v>
      </c>
      <c r="C131" s="35">
        <v>474</v>
      </c>
      <c r="D131" s="43" t="str">
        <f t="shared" si="47"/>
        <v>N/A</v>
      </c>
      <c r="E131" s="35">
        <v>513</v>
      </c>
      <c r="F131" s="43" t="str">
        <f t="shared" si="48"/>
        <v>N/A</v>
      </c>
      <c r="G131" s="35">
        <v>499</v>
      </c>
      <c r="H131" s="43" t="str">
        <f t="shared" si="49"/>
        <v>N/A</v>
      </c>
      <c r="I131" s="12">
        <v>8.2279999999999998</v>
      </c>
      <c r="J131" s="12">
        <v>-2.73</v>
      </c>
      <c r="K131" s="44" t="s">
        <v>733</v>
      </c>
      <c r="L131" s="9" t="str">
        <f t="shared" si="44"/>
        <v>Yes</v>
      </c>
    </row>
    <row r="132" spans="1:12" x14ac:dyDescent="0.2">
      <c r="A132" s="2" t="s">
        <v>991</v>
      </c>
      <c r="B132" s="34" t="s">
        <v>217</v>
      </c>
      <c r="C132" s="35">
        <v>8324</v>
      </c>
      <c r="D132" s="43" t="str">
        <f t="shared" si="47"/>
        <v>N/A</v>
      </c>
      <c r="E132" s="35">
        <v>8846</v>
      </c>
      <c r="F132" s="43" t="str">
        <f t="shared" si="48"/>
        <v>N/A</v>
      </c>
      <c r="G132" s="35">
        <v>9450</v>
      </c>
      <c r="H132" s="43" t="str">
        <f t="shared" si="49"/>
        <v>N/A</v>
      </c>
      <c r="I132" s="12">
        <v>6.2709999999999999</v>
      </c>
      <c r="J132" s="12">
        <v>6.8280000000000003</v>
      </c>
      <c r="K132" s="44" t="s">
        <v>733</v>
      </c>
      <c r="L132" s="9" t="str">
        <f t="shared" si="44"/>
        <v>Yes</v>
      </c>
    </row>
    <row r="133" spans="1:12" x14ac:dyDescent="0.2">
      <c r="A133" s="2" t="s">
        <v>992</v>
      </c>
      <c r="B133" s="34" t="s">
        <v>217</v>
      </c>
      <c r="C133" s="35">
        <v>63</v>
      </c>
      <c r="D133" s="43" t="str">
        <f t="shared" si="47"/>
        <v>N/A</v>
      </c>
      <c r="E133" s="35">
        <v>74</v>
      </c>
      <c r="F133" s="43" t="str">
        <f t="shared" si="48"/>
        <v>N/A</v>
      </c>
      <c r="G133" s="35">
        <v>84</v>
      </c>
      <c r="H133" s="43" t="str">
        <f t="shared" si="49"/>
        <v>N/A</v>
      </c>
      <c r="I133" s="12">
        <v>17.46</v>
      </c>
      <c r="J133" s="12">
        <v>13.51</v>
      </c>
      <c r="K133" s="44" t="s">
        <v>733</v>
      </c>
      <c r="L133" s="9" t="str">
        <f t="shared" si="44"/>
        <v>No</v>
      </c>
    </row>
    <row r="134" spans="1:12" x14ac:dyDescent="0.2">
      <c r="A134" s="2" t="s">
        <v>993</v>
      </c>
      <c r="B134" s="34" t="s">
        <v>217</v>
      </c>
      <c r="C134" s="35">
        <v>1352</v>
      </c>
      <c r="D134" s="43" t="str">
        <f t="shared" si="47"/>
        <v>N/A</v>
      </c>
      <c r="E134" s="35">
        <v>1357</v>
      </c>
      <c r="F134" s="43" t="str">
        <f t="shared" si="48"/>
        <v>N/A</v>
      </c>
      <c r="G134" s="35">
        <v>1289</v>
      </c>
      <c r="H134" s="43" t="str">
        <f t="shared" si="49"/>
        <v>N/A</v>
      </c>
      <c r="I134" s="12">
        <v>0.36980000000000002</v>
      </c>
      <c r="J134" s="12">
        <v>-5.01</v>
      </c>
      <c r="K134" s="44" t="s">
        <v>733</v>
      </c>
      <c r="L134" s="9" t="str">
        <f t="shared" si="44"/>
        <v>Yes</v>
      </c>
    </row>
    <row r="135" spans="1:12" x14ac:dyDescent="0.2">
      <c r="A135" s="7" t="s">
        <v>104</v>
      </c>
      <c r="B135" s="34" t="s">
        <v>217</v>
      </c>
      <c r="C135" s="35">
        <v>113035</v>
      </c>
      <c r="D135" s="43" t="str">
        <f t="shared" si="47"/>
        <v>N/A</v>
      </c>
      <c r="E135" s="35">
        <v>125208</v>
      </c>
      <c r="F135" s="43" t="str">
        <f t="shared" si="48"/>
        <v>N/A</v>
      </c>
      <c r="G135" s="35">
        <v>138066</v>
      </c>
      <c r="H135" s="43" t="str">
        <f t="shared" si="49"/>
        <v>N/A</v>
      </c>
      <c r="I135" s="12">
        <v>10.77</v>
      </c>
      <c r="J135" s="12">
        <v>10.27</v>
      </c>
      <c r="K135" s="44" t="s">
        <v>733</v>
      </c>
      <c r="L135" s="9" t="str">
        <f t="shared" si="44"/>
        <v>No</v>
      </c>
    </row>
    <row r="136" spans="1:12" x14ac:dyDescent="0.2">
      <c r="A136" s="2" t="s">
        <v>994</v>
      </c>
      <c r="B136" s="34" t="s">
        <v>217</v>
      </c>
      <c r="C136" s="35">
        <v>56090</v>
      </c>
      <c r="D136" s="43" t="str">
        <f t="shared" si="47"/>
        <v>N/A</v>
      </c>
      <c r="E136" s="35">
        <v>62481</v>
      </c>
      <c r="F136" s="43" t="str">
        <f t="shared" si="48"/>
        <v>N/A</v>
      </c>
      <c r="G136" s="35">
        <v>68682</v>
      </c>
      <c r="H136" s="43" t="str">
        <f t="shared" si="49"/>
        <v>N/A</v>
      </c>
      <c r="I136" s="12">
        <v>11.39</v>
      </c>
      <c r="J136" s="12">
        <v>9.9250000000000007</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42327</v>
      </c>
      <c r="D139" s="43" t="str">
        <f t="shared" si="47"/>
        <v>N/A</v>
      </c>
      <c r="E139" s="35">
        <v>48768</v>
      </c>
      <c r="F139" s="43" t="str">
        <f t="shared" si="48"/>
        <v>N/A</v>
      </c>
      <c r="G139" s="35">
        <v>58796</v>
      </c>
      <c r="H139" s="43" t="str">
        <f t="shared" si="49"/>
        <v>N/A</v>
      </c>
      <c r="I139" s="12">
        <v>15.22</v>
      </c>
      <c r="J139" s="12">
        <v>20.56</v>
      </c>
      <c r="K139" s="44" t="s">
        <v>733</v>
      </c>
      <c r="L139" s="9" t="str">
        <f t="shared" si="44"/>
        <v>No</v>
      </c>
    </row>
    <row r="140" spans="1:12" x14ac:dyDescent="0.2">
      <c r="A140" s="2" t="s">
        <v>998</v>
      </c>
      <c r="B140" s="34" t="s">
        <v>217</v>
      </c>
      <c r="C140" s="35">
        <v>4969</v>
      </c>
      <c r="D140" s="43" t="str">
        <f t="shared" si="47"/>
        <v>N/A</v>
      </c>
      <c r="E140" s="35">
        <v>4125</v>
      </c>
      <c r="F140" s="43" t="str">
        <f t="shared" si="48"/>
        <v>N/A</v>
      </c>
      <c r="G140" s="35">
        <v>4587</v>
      </c>
      <c r="H140" s="43" t="str">
        <f t="shared" si="49"/>
        <v>N/A</v>
      </c>
      <c r="I140" s="12">
        <v>-17</v>
      </c>
      <c r="J140" s="12">
        <v>11.2</v>
      </c>
      <c r="K140" s="44" t="s">
        <v>733</v>
      </c>
      <c r="L140" s="9" t="str">
        <f t="shared" si="44"/>
        <v>No</v>
      </c>
    </row>
    <row r="141" spans="1:12" x14ac:dyDescent="0.2">
      <c r="A141" s="2" t="s">
        <v>999</v>
      </c>
      <c r="B141" s="34" t="s">
        <v>217</v>
      </c>
      <c r="C141" s="35">
        <v>6607</v>
      </c>
      <c r="D141" s="43" t="str">
        <f t="shared" si="47"/>
        <v>N/A</v>
      </c>
      <c r="E141" s="35">
        <v>6335</v>
      </c>
      <c r="F141" s="43" t="str">
        <f t="shared" si="48"/>
        <v>N/A</v>
      </c>
      <c r="G141" s="35">
        <v>5931</v>
      </c>
      <c r="H141" s="43" t="str">
        <f t="shared" si="49"/>
        <v>N/A</v>
      </c>
      <c r="I141" s="12">
        <v>-4.12</v>
      </c>
      <c r="J141" s="12">
        <v>-6.38</v>
      </c>
      <c r="K141" s="44" t="s">
        <v>733</v>
      </c>
      <c r="L141" s="9" t="str">
        <f t="shared" si="44"/>
        <v>Yes</v>
      </c>
    </row>
    <row r="142" spans="1:12" x14ac:dyDescent="0.2">
      <c r="A142" s="2" t="s">
        <v>1000</v>
      </c>
      <c r="B142" s="34" t="s">
        <v>217</v>
      </c>
      <c r="C142" s="35">
        <v>3042</v>
      </c>
      <c r="D142" s="43" t="str">
        <f t="shared" si="47"/>
        <v>N/A</v>
      </c>
      <c r="E142" s="35">
        <v>3499</v>
      </c>
      <c r="F142" s="43" t="str">
        <f t="shared" si="48"/>
        <v>N/A</v>
      </c>
      <c r="G142" s="35">
        <v>70</v>
      </c>
      <c r="H142" s="43" t="str">
        <f t="shared" si="49"/>
        <v>N/A</v>
      </c>
      <c r="I142" s="12">
        <v>15.02</v>
      </c>
      <c r="J142" s="12">
        <v>-98</v>
      </c>
      <c r="K142" s="44" t="s">
        <v>733</v>
      </c>
      <c r="L142" s="9" t="str">
        <f t="shared" si="44"/>
        <v>No</v>
      </c>
    </row>
    <row r="143" spans="1:12" x14ac:dyDescent="0.2">
      <c r="A143" s="7" t="s">
        <v>105</v>
      </c>
      <c r="B143" s="34" t="s">
        <v>217</v>
      </c>
      <c r="C143" s="35">
        <v>81943</v>
      </c>
      <c r="D143" s="43" t="str">
        <f t="shared" si="47"/>
        <v>N/A</v>
      </c>
      <c r="E143" s="35">
        <v>97616</v>
      </c>
      <c r="F143" s="43" t="str">
        <f t="shared" si="48"/>
        <v>N/A</v>
      </c>
      <c r="G143" s="35">
        <v>104673</v>
      </c>
      <c r="H143" s="43" t="str">
        <f t="shared" si="49"/>
        <v>N/A</v>
      </c>
      <c r="I143" s="12">
        <v>19.13</v>
      </c>
      <c r="J143" s="12">
        <v>7.2290000000000001</v>
      </c>
      <c r="K143" s="44" t="s">
        <v>733</v>
      </c>
      <c r="L143" s="9" t="str">
        <f t="shared" si="44"/>
        <v>Yes</v>
      </c>
    </row>
    <row r="144" spans="1:12" x14ac:dyDescent="0.2">
      <c r="A144" s="2" t="s">
        <v>1001</v>
      </c>
      <c r="B144" s="34" t="s">
        <v>217</v>
      </c>
      <c r="C144" s="35">
        <v>27481</v>
      </c>
      <c r="D144" s="43" t="str">
        <f t="shared" si="47"/>
        <v>N/A</v>
      </c>
      <c r="E144" s="35">
        <v>30876</v>
      </c>
      <c r="F144" s="43" t="str">
        <f t="shared" si="48"/>
        <v>N/A</v>
      </c>
      <c r="G144" s="35">
        <v>32208</v>
      </c>
      <c r="H144" s="43" t="str">
        <f t="shared" si="49"/>
        <v>N/A</v>
      </c>
      <c r="I144" s="12">
        <v>12.35</v>
      </c>
      <c r="J144" s="12">
        <v>4.3140000000000001</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11</v>
      </c>
      <c r="D146" s="43" t="str">
        <f t="shared" si="47"/>
        <v>N/A</v>
      </c>
      <c r="E146" s="35">
        <v>11</v>
      </c>
      <c r="F146" s="43" t="str">
        <f t="shared" si="48"/>
        <v>N/A</v>
      </c>
      <c r="G146" s="35">
        <v>11</v>
      </c>
      <c r="H146" s="43" t="str">
        <f t="shared" si="49"/>
        <v>N/A</v>
      </c>
      <c r="I146" s="12">
        <v>300</v>
      </c>
      <c r="J146" s="12">
        <v>0</v>
      </c>
      <c r="K146" s="44" t="s">
        <v>733</v>
      </c>
      <c r="L146" s="9" t="str">
        <f t="shared" si="44"/>
        <v>Yes</v>
      </c>
    </row>
    <row r="147" spans="1:12" x14ac:dyDescent="0.2">
      <c r="A147" s="2" t="s">
        <v>1004</v>
      </c>
      <c r="B147" s="34" t="s">
        <v>217</v>
      </c>
      <c r="C147" s="35">
        <v>0</v>
      </c>
      <c r="D147" s="43" t="str">
        <f t="shared" si="47"/>
        <v>N/A</v>
      </c>
      <c r="E147" s="35">
        <v>0</v>
      </c>
      <c r="F147" s="43" t="str">
        <f t="shared" si="48"/>
        <v>N/A</v>
      </c>
      <c r="G147" s="35">
        <v>0</v>
      </c>
      <c r="H147" s="43" t="str">
        <f t="shared" si="49"/>
        <v>N/A</v>
      </c>
      <c r="I147" s="12" t="s">
        <v>1743</v>
      </c>
      <c r="J147" s="12" t="s">
        <v>1743</v>
      </c>
      <c r="K147" s="44" t="s">
        <v>733</v>
      </c>
      <c r="L147" s="9" t="str">
        <f t="shared" si="44"/>
        <v>N/A</v>
      </c>
    </row>
    <row r="148" spans="1:12" x14ac:dyDescent="0.2">
      <c r="A148" s="2" t="s">
        <v>1005</v>
      </c>
      <c r="B148" s="34" t="s">
        <v>217</v>
      </c>
      <c r="C148" s="35">
        <v>4129</v>
      </c>
      <c r="D148" s="43" t="str">
        <f t="shared" si="47"/>
        <v>N/A</v>
      </c>
      <c r="E148" s="35">
        <v>3399</v>
      </c>
      <c r="F148" s="43" t="str">
        <f t="shared" si="48"/>
        <v>N/A</v>
      </c>
      <c r="G148" s="35">
        <v>3604</v>
      </c>
      <c r="H148" s="43" t="str">
        <f t="shared" si="49"/>
        <v>N/A</v>
      </c>
      <c r="I148" s="12">
        <v>-17.7</v>
      </c>
      <c r="J148" s="12">
        <v>6.0309999999999997</v>
      </c>
      <c r="K148" s="44" t="s">
        <v>733</v>
      </c>
      <c r="L148" s="9" t="str">
        <f t="shared" si="44"/>
        <v>Yes</v>
      </c>
    </row>
    <row r="149" spans="1:12" x14ac:dyDescent="0.2">
      <c r="A149" s="2" t="s">
        <v>1006</v>
      </c>
      <c r="B149" s="34" t="s">
        <v>217</v>
      </c>
      <c r="C149" s="35">
        <v>50332</v>
      </c>
      <c r="D149" s="43" t="str">
        <f t="shared" si="47"/>
        <v>N/A</v>
      </c>
      <c r="E149" s="35">
        <v>63337</v>
      </c>
      <c r="F149" s="43" t="str">
        <f t="shared" si="48"/>
        <v>N/A</v>
      </c>
      <c r="G149" s="35">
        <v>68857</v>
      </c>
      <c r="H149" s="43" t="str">
        <f t="shared" si="49"/>
        <v>N/A</v>
      </c>
      <c r="I149" s="12">
        <v>25.84</v>
      </c>
      <c r="J149" s="12">
        <v>8.7149999999999999</v>
      </c>
      <c r="K149" s="44" t="s">
        <v>733</v>
      </c>
      <c r="L149" s="9" t="str">
        <f t="shared" si="44"/>
        <v>Yes</v>
      </c>
    </row>
    <row r="150" spans="1:12" ht="25.5" x14ac:dyDescent="0.2">
      <c r="A150" s="16" t="s">
        <v>1007</v>
      </c>
      <c r="B150" s="1" t="s">
        <v>217</v>
      </c>
      <c r="C150" s="1">
        <v>4684</v>
      </c>
      <c r="D150" s="11" t="str">
        <f t="shared" ref="D150:D155" si="50">IF($B150="N/A","N/A",IF(C150&gt;10,"No",IF(C150&lt;-10,"No","Yes")))</f>
        <v>N/A</v>
      </c>
      <c r="E150" s="1">
        <v>3537</v>
      </c>
      <c r="F150" s="11" t="str">
        <f t="shared" ref="F150:F155" si="51">IF($B150="N/A","N/A",IF(E150&gt;10,"No",IF(E150&lt;-10,"No","Yes")))</f>
        <v>N/A</v>
      </c>
      <c r="G150" s="1">
        <v>280</v>
      </c>
      <c r="H150" s="11" t="str">
        <f t="shared" ref="H150:H155" si="52">IF($B150="N/A","N/A",IF(G150&gt;10,"No",IF(G150&lt;-10,"No","Yes")))</f>
        <v>N/A</v>
      </c>
      <c r="I150" s="56">
        <v>-24.5</v>
      </c>
      <c r="J150" s="56">
        <v>-92.1</v>
      </c>
      <c r="K150" s="44" t="s">
        <v>732</v>
      </c>
      <c r="L150" s="9" t="str">
        <f t="shared" ref="L150:L155" si="53">IF(J150="Div by 0", "N/A", IF(K150="N/A","N/A", IF(J150&gt;VALUE(MID(K150,1,2)), "No", IF(J150&lt;-1*VALUE(MID(K150,1,2)), "No", "Yes"))))</f>
        <v>No</v>
      </c>
    </row>
    <row r="151" spans="1:12" x14ac:dyDescent="0.2">
      <c r="A151" s="6" t="s">
        <v>330</v>
      </c>
      <c r="B151" s="47" t="s">
        <v>217</v>
      </c>
      <c r="C151" s="13">
        <v>1.9197822825999999</v>
      </c>
      <c r="D151" s="11" t="str">
        <f t="shared" si="50"/>
        <v>N/A</v>
      </c>
      <c r="E151" s="13">
        <v>1.2921586392</v>
      </c>
      <c r="F151" s="11" t="str">
        <f t="shared" si="51"/>
        <v>N/A</v>
      </c>
      <c r="G151" s="13">
        <v>9.4880196799999997E-2</v>
      </c>
      <c r="H151" s="11" t="str">
        <f t="shared" si="52"/>
        <v>N/A</v>
      </c>
      <c r="I151" s="56">
        <v>-32.700000000000003</v>
      </c>
      <c r="J151" s="56">
        <v>-92.7</v>
      </c>
      <c r="K151" s="44" t="s">
        <v>732</v>
      </c>
      <c r="L151" s="9" t="str">
        <f t="shared" si="53"/>
        <v>No</v>
      </c>
    </row>
    <row r="152" spans="1:12" x14ac:dyDescent="0.2">
      <c r="A152" s="2" t="s">
        <v>331</v>
      </c>
      <c r="B152" s="47" t="s">
        <v>217</v>
      </c>
      <c r="C152" s="13">
        <v>15.891102027000001</v>
      </c>
      <c r="D152" s="11" t="str">
        <f t="shared" si="50"/>
        <v>N/A</v>
      </c>
      <c r="E152" s="13">
        <v>12.057898049</v>
      </c>
      <c r="F152" s="11" t="str">
        <f t="shared" si="51"/>
        <v>N/A</v>
      </c>
      <c r="G152" s="13">
        <v>0.1154782035</v>
      </c>
      <c r="H152" s="11" t="str">
        <f t="shared" si="52"/>
        <v>N/A</v>
      </c>
      <c r="I152" s="56">
        <v>-24.1</v>
      </c>
      <c r="J152" s="56">
        <v>-99</v>
      </c>
      <c r="K152" s="44" t="s">
        <v>732</v>
      </c>
      <c r="L152" s="9" t="str">
        <f t="shared" si="53"/>
        <v>No</v>
      </c>
    </row>
    <row r="153" spans="1:12" x14ac:dyDescent="0.2">
      <c r="A153" s="2" t="s">
        <v>332</v>
      </c>
      <c r="B153" s="47" t="s">
        <v>217</v>
      </c>
      <c r="C153" s="13">
        <v>3.3674175443999999</v>
      </c>
      <c r="D153" s="11" t="str">
        <f t="shared" si="50"/>
        <v>N/A</v>
      </c>
      <c r="E153" s="13">
        <v>1.8914625586</v>
      </c>
      <c r="F153" s="11" t="str">
        <f t="shared" si="51"/>
        <v>N/A</v>
      </c>
      <c r="G153" s="13">
        <v>0.3911389254</v>
      </c>
      <c r="H153" s="11" t="str">
        <f t="shared" si="52"/>
        <v>N/A</v>
      </c>
      <c r="I153" s="56">
        <v>-43.8</v>
      </c>
      <c r="J153" s="56">
        <v>-79.3</v>
      </c>
      <c r="K153" s="44" t="s">
        <v>732</v>
      </c>
      <c r="L153" s="9" t="str">
        <f t="shared" si="53"/>
        <v>No</v>
      </c>
    </row>
    <row r="154" spans="1:12" x14ac:dyDescent="0.2">
      <c r="A154" s="2" t="s">
        <v>333</v>
      </c>
      <c r="B154" s="47" t="s">
        <v>217</v>
      </c>
      <c r="C154" s="13">
        <v>2.1232361700000001E-2</v>
      </c>
      <c r="D154" s="11" t="str">
        <f t="shared" si="50"/>
        <v>N/A</v>
      </c>
      <c r="E154" s="13">
        <v>2.2362788299999999E-2</v>
      </c>
      <c r="F154" s="11" t="str">
        <f t="shared" si="51"/>
        <v>N/A</v>
      </c>
      <c r="G154" s="13">
        <v>2.2453029699999998E-2</v>
      </c>
      <c r="H154" s="11" t="str">
        <f t="shared" si="52"/>
        <v>N/A</v>
      </c>
      <c r="I154" s="56">
        <v>5.3239999999999998</v>
      </c>
      <c r="J154" s="56">
        <v>0.40350000000000003</v>
      </c>
      <c r="K154" s="44" t="s">
        <v>732</v>
      </c>
      <c r="L154" s="9" t="str">
        <f t="shared" si="53"/>
        <v>Yes</v>
      </c>
    </row>
    <row r="155" spans="1:12" x14ac:dyDescent="0.2">
      <c r="A155" s="2" t="s">
        <v>334</v>
      </c>
      <c r="B155" s="47" t="s">
        <v>217</v>
      </c>
      <c r="C155" s="13">
        <v>0.1586468643</v>
      </c>
      <c r="D155" s="11" t="str">
        <f t="shared" si="50"/>
        <v>N/A</v>
      </c>
      <c r="E155" s="13">
        <v>0.1260039338</v>
      </c>
      <c r="F155" s="11" t="str">
        <f t="shared" si="51"/>
        <v>N/A</v>
      </c>
      <c r="G155" s="13">
        <v>0.1060445387</v>
      </c>
      <c r="H155" s="11" t="str">
        <f t="shared" si="52"/>
        <v>N/A</v>
      </c>
      <c r="I155" s="56">
        <v>-20.6</v>
      </c>
      <c r="J155" s="56">
        <v>-15.8</v>
      </c>
      <c r="K155" s="44" t="s">
        <v>732</v>
      </c>
      <c r="L155" s="9" t="str">
        <f t="shared" si="53"/>
        <v>Yes</v>
      </c>
    </row>
    <row r="156" spans="1:12" x14ac:dyDescent="0.2">
      <c r="A156" s="16" t="s">
        <v>1008</v>
      </c>
      <c r="B156" s="34" t="s">
        <v>217</v>
      </c>
      <c r="C156" s="35">
        <v>5817</v>
      </c>
      <c r="D156" s="43" t="str">
        <f t="shared" ref="D156:D162" si="54">IF($B156="N/A","N/A",IF(C156&gt;10,"No",IF(C156&lt;-10,"No","Yes")))</f>
        <v>N/A</v>
      </c>
      <c r="E156" s="35">
        <v>4774</v>
      </c>
      <c r="F156" s="43" t="str">
        <f t="shared" ref="F156:F162" si="55">IF($B156="N/A","N/A",IF(E156&gt;10,"No",IF(E156&lt;-10,"No","Yes")))</f>
        <v>N/A</v>
      </c>
      <c r="G156" s="35">
        <v>3075</v>
      </c>
      <c r="H156" s="43" t="str">
        <f t="shared" ref="H156:H162" si="56">IF($B156="N/A","N/A",IF(G156&gt;10,"No",IF(G156&lt;-10,"No","Yes")))</f>
        <v>N/A</v>
      </c>
      <c r="I156" s="12">
        <v>-17.899999999999999</v>
      </c>
      <c r="J156" s="12">
        <v>-35.6</v>
      </c>
      <c r="K156" s="44" t="s">
        <v>732</v>
      </c>
      <c r="L156" s="9" t="str">
        <f t="shared" ref="L156:L163" si="57">IF(J156="Div by 0", "N/A", IF(K156="N/A","N/A", IF(J156&gt;VALUE(MID(K156,1,2)), "No", IF(J156&lt;-1*VALUE(MID(K156,1,2)), "No", "Yes"))))</f>
        <v>No</v>
      </c>
    </row>
    <row r="157" spans="1:12" x14ac:dyDescent="0.2">
      <c r="A157" s="6" t="s">
        <v>1009</v>
      </c>
      <c r="B157" s="34" t="s">
        <v>217</v>
      </c>
      <c r="C157" s="8">
        <v>2.3841531891000001</v>
      </c>
      <c r="D157" s="43" t="str">
        <f t="shared" si="54"/>
        <v>N/A</v>
      </c>
      <c r="E157" s="8">
        <v>1.7440671030999999</v>
      </c>
      <c r="F157" s="43" t="str">
        <f t="shared" si="55"/>
        <v>N/A</v>
      </c>
      <c r="G157" s="8">
        <v>1.0419878757000001</v>
      </c>
      <c r="H157" s="43" t="str">
        <f t="shared" si="56"/>
        <v>N/A</v>
      </c>
      <c r="I157" s="12">
        <v>-26.8</v>
      </c>
      <c r="J157" s="12">
        <v>-40.299999999999997</v>
      </c>
      <c r="K157" s="44" t="s">
        <v>732</v>
      </c>
      <c r="L157" s="9" t="str">
        <f t="shared" si="57"/>
        <v>No</v>
      </c>
    </row>
    <row r="158" spans="1:12" x14ac:dyDescent="0.2">
      <c r="A158" s="16" t="s">
        <v>1010</v>
      </c>
      <c r="B158" s="34" t="s">
        <v>217</v>
      </c>
      <c r="C158" s="8">
        <v>10.520135688</v>
      </c>
      <c r="D158" s="43" t="str">
        <f t="shared" si="54"/>
        <v>N/A</v>
      </c>
      <c r="E158" s="8">
        <v>7.1994965387000001</v>
      </c>
      <c r="F158" s="43" t="str">
        <f t="shared" si="55"/>
        <v>N/A</v>
      </c>
      <c r="G158" s="8">
        <v>0.63925434069999998</v>
      </c>
      <c r="H158" s="43" t="str">
        <f t="shared" si="56"/>
        <v>N/A</v>
      </c>
      <c r="I158" s="12">
        <v>-31.6</v>
      </c>
      <c r="J158" s="12">
        <v>-91.1</v>
      </c>
      <c r="K158" s="44" t="s">
        <v>732</v>
      </c>
      <c r="L158" s="9" t="str">
        <f t="shared" si="57"/>
        <v>No</v>
      </c>
    </row>
    <row r="159" spans="1:12" x14ac:dyDescent="0.2">
      <c r="A159" s="16" t="s">
        <v>1011</v>
      </c>
      <c r="B159" s="34" t="s">
        <v>217</v>
      </c>
      <c r="C159" s="8">
        <v>12.877681249</v>
      </c>
      <c r="D159" s="43" t="str">
        <f t="shared" si="54"/>
        <v>N/A</v>
      </c>
      <c r="E159" s="8">
        <v>11.201004838999999</v>
      </c>
      <c r="F159" s="43" t="str">
        <f t="shared" si="55"/>
        <v>N/A</v>
      </c>
      <c r="G159" s="8">
        <v>8.2850336024000004</v>
      </c>
      <c r="H159" s="43" t="str">
        <f t="shared" si="56"/>
        <v>N/A</v>
      </c>
      <c r="I159" s="12">
        <v>-13</v>
      </c>
      <c r="J159" s="12">
        <v>-26</v>
      </c>
      <c r="K159" s="44" t="s">
        <v>732</v>
      </c>
      <c r="L159" s="9" t="str">
        <f t="shared" si="57"/>
        <v>Yes</v>
      </c>
    </row>
    <row r="160" spans="1:12" x14ac:dyDescent="0.2">
      <c r="A160" s="16" t="s">
        <v>1012</v>
      </c>
      <c r="B160" s="34" t="s">
        <v>217</v>
      </c>
      <c r="C160" s="8">
        <v>2.3001725099999999E-2</v>
      </c>
      <c r="D160" s="43" t="str">
        <f t="shared" si="54"/>
        <v>N/A</v>
      </c>
      <c r="E160" s="8">
        <v>1.1980065200000001E-2</v>
      </c>
      <c r="F160" s="43" t="str">
        <f t="shared" si="55"/>
        <v>N/A</v>
      </c>
      <c r="G160" s="8">
        <v>0.42371039939999999</v>
      </c>
      <c r="H160" s="43" t="str">
        <f t="shared" si="56"/>
        <v>N/A</v>
      </c>
      <c r="I160" s="12">
        <v>-47.9</v>
      </c>
      <c r="J160" s="12">
        <v>3437</v>
      </c>
      <c r="K160" s="44" t="s">
        <v>732</v>
      </c>
      <c r="L160" s="9" t="str">
        <f t="shared" si="57"/>
        <v>No</v>
      </c>
    </row>
    <row r="161" spans="1:12" x14ac:dyDescent="0.2">
      <c r="A161" s="16" t="s">
        <v>1013</v>
      </c>
      <c r="B161" s="34" t="s">
        <v>217</v>
      </c>
      <c r="C161" s="8">
        <v>2.6847930900000001E-2</v>
      </c>
      <c r="D161" s="43" t="str">
        <f t="shared" si="54"/>
        <v>N/A</v>
      </c>
      <c r="E161" s="8">
        <v>1.1268644499999999E-2</v>
      </c>
      <c r="F161" s="43" t="str">
        <f t="shared" si="55"/>
        <v>N/A</v>
      </c>
      <c r="G161" s="8">
        <v>4.7767809999999999E-3</v>
      </c>
      <c r="H161" s="43" t="str">
        <f t="shared" si="56"/>
        <v>N/A</v>
      </c>
      <c r="I161" s="12">
        <v>-58</v>
      </c>
      <c r="J161" s="12">
        <v>-57.6</v>
      </c>
      <c r="K161" s="44" t="s">
        <v>732</v>
      </c>
      <c r="L161" s="9" t="str">
        <f t="shared" si="57"/>
        <v>No</v>
      </c>
    </row>
    <row r="162" spans="1:12" x14ac:dyDescent="0.2">
      <c r="A162" s="2" t="s">
        <v>1014</v>
      </c>
      <c r="B162" s="34" t="s">
        <v>217</v>
      </c>
      <c r="C162" s="35">
        <v>410</v>
      </c>
      <c r="D162" s="43" t="str">
        <f t="shared" si="54"/>
        <v>N/A</v>
      </c>
      <c r="E162" s="35">
        <v>113</v>
      </c>
      <c r="F162" s="43" t="str">
        <f t="shared" si="55"/>
        <v>N/A</v>
      </c>
      <c r="G162" s="35">
        <v>11</v>
      </c>
      <c r="H162" s="43" t="str">
        <f t="shared" si="56"/>
        <v>N/A</v>
      </c>
      <c r="I162" s="12">
        <v>-72.400000000000006</v>
      </c>
      <c r="J162" s="12">
        <v>-92</v>
      </c>
      <c r="K162" s="44" t="s">
        <v>732</v>
      </c>
      <c r="L162" s="9" t="str">
        <f t="shared" si="57"/>
        <v>No</v>
      </c>
    </row>
    <row r="163" spans="1:12" ht="25.5" x14ac:dyDescent="0.2">
      <c r="A163" s="16" t="s">
        <v>1015</v>
      </c>
      <c r="B163" s="34" t="s">
        <v>217</v>
      </c>
      <c r="C163" s="35">
        <v>6263</v>
      </c>
      <c r="D163" s="43" t="str">
        <f>IF($B163="N/A","N/A",IF(C163&gt;10,"No",IF(C163&lt;-10,"No","Yes")))</f>
        <v>N/A</v>
      </c>
      <c r="E163" s="35">
        <v>5191</v>
      </c>
      <c r="F163" s="43" t="str">
        <f>IF($B163="N/A","N/A",IF(E163&gt;10,"No",IF(E163&lt;-10,"No","Yes")))</f>
        <v>N/A</v>
      </c>
      <c r="G163" s="35">
        <v>3529</v>
      </c>
      <c r="H163" s="43" t="str">
        <f>IF($B163="N/A","N/A",IF(G163&gt;10,"No",IF(G163&lt;-10,"No","Yes")))</f>
        <v>N/A</v>
      </c>
      <c r="I163" s="12">
        <v>-17.100000000000001</v>
      </c>
      <c r="J163" s="12">
        <v>-32</v>
      </c>
      <c r="K163" s="44" t="s">
        <v>732</v>
      </c>
      <c r="L163" s="9" t="str">
        <f t="shared" si="57"/>
        <v>No</v>
      </c>
    </row>
    <row r="164" spans="1:12" x14ac:dyDescent="0.2">
      <c r="A164" s="4" t="s">
        <v>1016</v>
      </c>
      <c r="B164" s="34" t="s">
        <v>217</v>
      </c>
      <c r="C164" s="35">
        <v>5136</v>
      </c>
      <c r="D164" s="43" t="str">
        <f t="shared" ref="D164:D238" si="58">IF($B164="N/A","N/A",IF(C164&gt;10,"No",IF(C164&lt;-10,"No","Yes")))</f>
        <v>N/A</v>
      </c>
      <c r="E164" s="35">
        <v>3099</v>
      </c>
      <c r="F164" s="43" t="str">
        <f t="shared" ref="F164:F238" si="59">IF($B164="N/A","N/A",IF(E164&gt;10,"No",IF(E164&lt;-10,"No","Yes")))</f>
        <v>N/A</v>
      </c>
      <c r="G164" s="35">
        <v>2720</v>
      </c>
      <c r="H164" s="43" t="str">
        <f t="shared" ref="H164:H227" si="60">IF($B164="N/A","N/A",IF(G164&gt;10,"No",IF(G164&lt;-10,"No","Yes")))</f>
        <v>N/A</v>
      </c>
      <c r="I164" s="12">
        <v>-39.700000000000003</v>
      </c>
      <c r="J164" s="12">
        <v>-12.2</v>
      </c>
      <c r="K164" s="44" t="s">
        <v>732</v>
      </c>
      <c r="L164" s="9" t="str">
        <f t="shared" ref="L164:L227" si="61">IF(J164="Div by 0", "N/A", IF(K164="N/A","N/A", IF(J164&gt;VALUE(MID(K164,1,2)), "No", IF(J164&lt;-1*VALUE(MID(K164,1,2)), "No", "Yes"))))</f>
        <v>Yes</v>
      </c>
    </row>
    <row r="165" spans="1:12" x14ac:dyDescent="0.2">
      <c r="A165" s="60" t="s">
        <v>71</v>
      </c>
      <c r="B165" s="34" t="s">
        <v>217</v>
      </c>
      <c r="C165" s="8">
        <v>2.1050388136999998</v>
      </c>
      <c r="D165" s="43" t="str">
        <f t="shared" si="58"/>
        <v>N/A</v>
      </c>
      <c r="E165" s="8">
        <v>1.1321457798000001</v>
      </c>
      <c r="F165" s="43" t="str">
        <f t="shared" si="59"/>
        <v>N/A</v>
      </c>
      <c r="G165" s="8">
        <v>0.92169334039999995</v>
      </c>
      <c r="H165" s="43" t="str">
        <f t="shared" si="60"/>
        <v>N/A</v>
      </c>
      <c r="I165" s="12">
        <v>-46.2</v>
      </c>
      <c r="J165" s="12">
        <v>-18.600000000000001</v>
      </c>
      <c r="K165" s="44" t="s">
        <v>732</v>
      </c>
      <c r="L165" s="9" t="str">
        <f t="shared" si="61"/>
        <v>Yes</v>
      </c>
    </row>
    <row r="166" spans="1:12" x14ac:dyDescent="0.2">
      <c r="A166" s="4" t="s">
        <v>111</v>
      </c>
      <c r="B166" s="34" t="s">
        <v>217</v>
      </c>
      <c r="C166" s="8">
        <v>8.1369052796000005</v>
      </c>
      <c r="D166" s="43" t="str">
        <f t="shared" si="58"/>
        <v>N/A</v>
      </c>
      <c r="E166" s="8">
        <v>2.2068386825999999</v>
      </c>
      <c r="F166" s="43" t="str">
        <f t="shared" si="59"/>
        <v>N/A</v>
      </c>
      <c r="G166" s="8">
        <v>0.61450901140000003</v>
      </c>
      <c r="H166" s="43" t="str">
        <f t="shared" si="60"/>
        <v>N/A</v>
      </c>
      <c r="I166" s="12">
        <v>-72.900000000000006</v>
      </c>
      <c r="J166" s="12">
        <v>-72.2</v>
      </c>
      <c r="K166" s="44" t="s">
        <v>732</v>
      </c>
      <c r="L166" s="9" t="str">
        <f t="shared" si="61"/>
        <v>No</v>
      </c>
    </row>
    <row r="167" spans="1:12" x14ac:dyDescent="0.2">
      <c r="A167" s="4" t="s">
        <v>112</v>
      </c>
      <c r="B167" s="34" t="s">
        <v>217</v>
      </c>
      <c r="C167" s="8">
        <v>12.508649189</v>
      </c>
      <c r="D167" s="43" t="str">
        <f t="shared" si="58"/>
        <v>N/A</v>
      </c>
      <c r="E167" s="8">
        <v>9.5053382097999997</v>
      </c>
      <c r="F167" s="43" t="str">
        <f t="shared" si="59"/>
        <v>N/A</v>
      </c>
      <c r="G167" s="8">
        <v>9.1277601963000006</v>
      </c>
      <c r="H167" s="43" t="str">
        <f t="shared" si="60"/>
        <v>N/A</v>
      </c>
      <c r="I167" s="12">
        <v>-24</v>
      </c>
      <c r="J167" s="12">
        <v>-3.97</v>
      </c>
      <c r="K167" s="44" t="s">
        <v>732</v>
      </c>
      <c r="L167" s="9" t="str">
        <f t="shared" si="61"/>
        <v>Yes</v>
      </c>
    </row>
    <row r="168" spans="1:12" x14ac:dyDescent="0.2">
      <c r="A168" s="4" t="s">
        <v>113</v>
      </c>
      <c r="B168" s="34" t="s">
        <v>217</v>
      </c>
      <c r="C168" s="8">
        <v>6.1927722000000001E-3</v>
      </c>
      <c r="D168" s="43" t="str">
        <f t="shared" si="58"/>
        <v>N/A</v>
      </c>
      <c r="E168" s="8">
        <v>0</v>
      </c>
      <c r="F168" s="43" t="str">
        <f t="shared" si="59"/>
        <v>N/A</v>
      </c>
      <c r="G168" s="8">
        <v>2.8971651000000002E-3</v>
      </c>
      <c r="H168" s="43" t="str">
        <f t="shared" si="60"/>
        <v>N/A</v>
      </c>
      <c r="I168" s="12">
        <v>-100</v>
      </c>
      <c r="J168" s="12" t="s">
        <v>1743</v>
      </c>
      <c r="K168" s="44" t="s">
        <v>732</v>
      </c>
      <c r="L168" s="9" t="str">
        <f t="shared" si="61"/>
        <v>N/A</v>
      </c>
    </row>
    <row r="169" spans="1:12" x14ac:dyDescent="0.2">
      <c r="A169" s="4" t="s">
        <v>114</v>
      </c>
      <c r="B169" s="34" t="s">
        <v>217</v>
      </c>
      <c r="C169" s="8">
        <v>4.8814419999999997E-3</v>
      </c>
      <c r="D169" s="43" t="str">
        <f t="shared" si="58"/>
        <v>N/A</v>
      </c>
      <c r="E169" s="8">
        <v>0</v>
      </c>
      <c r="F169" s="43" t="str">
        <f t="shared" si="59"/>
        <v>N/A</v>
      </c>
      <c r="G169" s="8">
        <v>0</v>
      </c>
      <c r="H169" s="43" t="str">
        <f t="shared" si="60"/>
        <v>N/A</v>
      </c>
      <c r="I169" s="12">
        <v>-100</v>
      </c>
      <c r="J169" s="12" t="s">
        <v>1743</v>
      </c>
      <c r="K169" s="44" t="s">
        <v>732</v>
      </c>
      <c r="L169" s="9" t="str">
        <f t="shared" si="61"/>
        <v>N/A</v>
      </c>
    </row>
    <row r="170" spans="1:12" x14ac:dyDescent="0.2">
      <c r="A170" s="4" t="s">
        <v>428</v>
      </c>
      <c r="B170" s="34" t="s">
        <v>217</v>
      </c>
      <c r="C170" s="35">
        <v>1830</v>
      </c>
      <c r="D170" s="43" t="str">
        <f>IF($B170="N/A","N/A",IF(C170&gt;10,"No",IF(C170&lt;-10,"No","Yes")))</f>
        <v>N/A</v>
      </c>
      <c r="E170" s="35">
        <v>512</v>
      </c>
      <c r="F170" s="43" t="str">
        <f>IF($B170="N/A","N/A",IF(E170&gt;10,"No",IF(E170&lt;-10,"No","Yes")))</f>
        <v>N/A</v>
      </c>
      <c r="G170" s="35">
        <v>143</v>
      </c>
      <c r="H170" s="43" t="str">
        <f>IF($B170="N/A","N/A",IF(G170&gt;10,"No",IF(G170&lt;-10,"No","Yes")))</f>
        <v>N/A</v>
      </c>
      <c r="I170" s="12">
        <v>-72</v>
      </c>
      <c r="J170" s="12">
        <v>-72.099999999999994</v>
      </c>
      <c r="K170" s="44" t="s">
        <v>732</v>
      </c>
      <c r="L170" s="9" t="str">
        <f t="shared" si="61"/>
        <v>No</v>
      </c>
    </row>
    <row r="171" spans="1:12" x14ac:dyDescent="0.2">
      <c r="A171" s="4" t="s">
        <v>429</v>
      </c>
      <c r="B171" s="34" t="s">
        <v>217</v>
      </c>
      <c r="C171" s="35">
        <v>41</v>
      </c>
      <c r="D171" s="43" t="str">
        <f>IF($B171="N/A","N/A",IF(C171&gt;10,"No",IF(C171&lt;-10,"No","Yes")))</f>
        <v>N/A</v>
      </c>
      <c r="E171" s="35">
        <v>14</v>
      </c>
      <c r="F171" s="43" t="str">
        <f>IF($B171="N/A","N/A",IF(E171&gt;10,"No",IF(E171&lt;-10,"No","Yes")))</f>
        <v>N/A</v>
      </c>
      <c r="G171" s="35">
        <v>11</v>
      </c>
      <c r="H171" s="43" t="str">
        <f>IF($B171="N/A","N/A",IF(G171&gt;10,"No",IF(G171&lt;-10,"No","Yes")))</f>
        <v>N/A</v>
      </c>
      <c r="I171" s="12">
        <v>-65.900000000000006</v>
      </c>
      <c r="J171" s="12">
        <v>-57.1</v>
      </c>
      <c r="K171" s="44" t="s">
        <v>732</v>
      </c>
      <c r="L171" s="9" t="str">
        <f t="shared" si="61"/>
        <v>No</v>
      </c>
    </row>
    <row r="172" spans="1:12" x14ac:dyDescent="0.2">
      <c r="A172" s="4" t="s">
        <v>430</v>
      </c>
      <c r="B172" s="34" t="s">
        <v>217</v>
      </c>
      <c r="C172" s="35">
        <v>1526</v>
      </c>
      <c r="D172" s="43" t="str">
        <f>IF($B172="N/A","N/A",IF(C172&gt;10,"No",IF(C172&lt;-10,"No","Yes")))</f>
        <v>N/A</v>
      </c>
      <c r="E172" s="35">
        <v>1194</v>
      </c>
      <c r="F172" s="43" t="str">
        <f>IF($B172="N/A","N/A",IF(E172&gt;10,"No",IF(E172&lt;-10,"No","Yes")))</f>
        <v>N/A</v>
      </c>
      <c r="G172" s="35">
        <v>1179</v>
      </c>
      <c r="H172" s="43" t="str">
        <f>IF($B172="N/A","N/A",IF(G172&gt;10,"No",IF(G172&lt;-10,"No","Yes")))</f>
        <v>N/A</v>
      </c>
      <c r="I172" s="12">
        <v>-21.8</v>
      </c>
      <c r="J172" s="12">
        <v>-1.26</v>
      </c>
      <c r="K172" s="44" t="s">
        <v>732</v>
      </c>
      <c r="L172" s="9" t="str">
        <f t="shared" si="61"/>
        <v>Yes</v>
      </c>
    </row>
    <row r="173" spans="1:12" x14ac:dyDescent="0.2">
      <c r="A173" s="4" t="s">
        <v>431</v>
      </c>
      <c r="B173" s="34" t="s">
        <v>217</v>
      </c>
      <c r="C173" s="35">
        <v>1728</v>
      </c>
      <c r="D173" s="43" t="str">
        <f>IF($B173="N/A","N/A",IF(C173&gt;10,"No",IF(C173&lt;-10,"No","Yes")))</f>
        <v>N/A</v>
      </c>
      <c r="E173" s="35">
        <v>1379</v>
      </c>
      <c r="F173" s="43" t="str">
        <f>IF($B173="N/A","N/A",IF(E173&gt;10,"No",IF(E173&lt;-10,"No","Yes")))</f>
        <v>N/A</v>
      </c>
      <c r="G173" s="35">
        <v>1388</v>
      </c>
      <c r="H173" s="43" t="str">
        <f>IF($B173="N/A","N/A",IF(G173&gt;10,"No",IF(G173&lt;-10,"No","Yes")))</f>
        <v>N/A</v>
      </c>
      <c r="I173" s="12">
        <v>-20.2</v>
      </c>
      <c r="J173" s="12">
        <v>0.65259999999999996</v>
      </c>
      <c r="K173" s="44" t="s">
        <v>732</v>
      </c>
      <c r="L173" s="9" t="str">
        <f t="shared" si="61"/>
        <v>Yes</v>
      </c>
    </row>
    <row r="174" spans="1:12" x14ac:dyDescent="0.2">
      <c r="A174" s="4" t="s">
        <v>432</v>
      </c>
      <c r="B174" s="34" t="s">
        <v>217</v>
      </c>
      <c r="C174" s="35">
        <v>11</v>
      </c>
      <c r="D174" s="43" t="str">
        <f>IF($B174="N/A","N/A",IF(C174&gt;10,"No",IF(C174&lt;-10,"No","Yes")))</f>
        <v>N/A</v>
      </c>
      <c r="E174" s="35">
        <v>0</v>
      </c>
      <c r="F174" s="43" t="str">
        <f>IF($B174="N/A","N/A",IF(E174&gt;10,"No",IF(E174&lt;-10,"No","Yes")))</f>
        <v>N/A</v>
      </c>
      <c r="G174" s="35">
        <v>11</v>
      </c>
      <c r="H174" s="43" t="str">
        <f>IF($B174="N/A","N/A",IF(G174&gt;10,"No",IF(G174&lt;-10,"No","Yes")))</f>
        <v>N/A</v>
      </c>
      <c r="I174" s="12">
        <v>-100</v>
      </c>
      <c r="J174" s="12" t="s">
        <v>1743</v>
      </c>
      <c r="K174" s="44" t="s">
        <v>732</v>
      </c>
      <c r="L174" s="9" t="str">
        <f t="shared" si="61"/>
        <v>N/A</v>
      </c>
    </row>
    <row r="175" spans="1:12" x14ac:dyDescent="0.2">
      <c r="A175" s="6" t="s">
        <v>1017</v>
      </c>
      <c r="B175" s="34" t="s">
        <v>217</v>
      </c>
      <c r="C175" s="35">
        <v>2487</v>
      </c>
      <c r="D175" s="43" t="str">
        <f t="shared" si="58"/>
        <v>N/A</v>
      </c>
      <c r="E175" s="35">
        <v>484</v>
      </c>
      <c r="F175" s="43" t="str">
        <f t="shared" si="59"/>
        <v>N/A</v>
      </c>
      <c r="G175" s="35">
        <v>0</v>
      </c>
      <c r="H175" s="43" t="str">
        <f t="shared" si="60"/>
        <v>N/A</v>
      </c>
      <c r="I175" s="12">
        <v>-80.5</v>
      </c>
      <c r="J175" s="12">
        <v>-100</v>
      </c>
      <c r="K175" s="44" t="s">
        <v>732</v>
      </c>
      <c r="L175" s="9" t="str">
        <f t="shared" si="61"/>
        <v>No</v>
      </c>
    </row>
    <row r="176" spans="1:12" x14ac:dyDescent="0.2">
      <c r="A176" s="4" t="s">
        <v>1018</v>
      </c>
      <c r="B176" s="34" t="s">
        <v>217</v>
      </c>
      <c r="C176" s="35">
        <v>1698</v>
      </c>
      <c r="D176" s="43" t="str">
        <f>IF($B176="N/A","N/A",IF(C176&gt;10,"No",IF(C176&lt;-10,"No","Yes")))</f>
        <v>N/A</v>
      </c>
      <c r="E176" s="35">
        <v>386</v>
      </c>
      <c r="F176" s="43" t="str">
        <f>IF($B176="N/A","N/A",IF(E176&gt;10,"No",IF(E176&lt;-10,"No","Yes")))</f>
        <v>N/A</v>
      </c>
      <c r="G176" s="35">
        <v>0</v>
      </c>
      <c r="H176" s="43" t="str">
        <f>IF($B176="N/A","N/A",IF(G176&gt;10,"No",IF(G176&lt;-10,"No","Yes")))</f>
        <v>N/A</v>
      </c>
      <c r="I176" s="12">
        <v>-77.3</v>
      </c>
      <c r="J176" s="12">
        <v>-100</v>
      </c>
      <c r="K176" s="44" t="s">
        <v>732</v>
      </c>
      <c r="L176" s="9" t="str">
        <f t="shared" si="61"/>
        <v>No</v>
      </c>
    </row>
    <row r="177" spans="1:12" x14ac:dyDescent="0.2">
      <c r="A177" s="4" t="s">
        <v>1019</v>
      </c>
      <c r="B177" s="34" t="s">
        <v>217</v>
      </c>
      <c r="C177" s="35">
        <v>37</v>
      </c>
      <c r="D177" s="43" t="str">
        <f>IF($B177="N/A","N/A",IF(C177&gt;10,"No",IF(C177&lt;-10,"No","Yes")))</f>
        <v>N/A</v>
      </c>
      <c r="E177" s="35">
        <v>11</v>
      </c>
      <c r="F177" s="43" t="str">
        <f>IF($B177="N/A","N/A",IF(E177&gt;10,"No",IF(E177&lt;-10,"No","Yes")))</f>
        <v>N/A</v>
      </c>
      <c r="G177" s="35">
        <v>0</v>
      </c>
      <c r="H177" s="43" t="str">
        <f>IF($B177="N/A","N/A",IF(G177&gt;10,"No",IF(G177&lt;-10,"No","Yes")))</f>
        <v>N/A</v>
      </c>
      <c r="I177" s="12">
        <v>-78.400000000000006</v>
      </c>
      <c r="J177" s="12">
        <v>-100</v>
      </c>
      <c r="K177" s="44" t="s">
        <v>732</v>
      </c>
      <c r="L177" s="9" t="str">
        <f t="shared" si="61"/>
        <v>No</v>
      </c>
    </row>
    <row r="178" spans="1:12" ht="25.5" x14ac:dyDescent="0.2">
      <c r="A178" s="4" t="s">
        <v>1020</v>
      </c>
      <c r="B178" s="34" t="s">
        <v>217</v>
      </c>
      <c r="C178" s="35">
        <v>448</v>
      </c>
      <c r="D178" s="43" t="str">
        <f>IF($B178="N/A","N/A",IF(C178&gt;10,"No",IF(C178&lt;-10,"No","Yes")))</f>
        <v>N/A</v>
      </c>
      <c r="E178" s="35">
        <v>82</v>
      </c>
      <c r="F178" s="43" t="str">
        <f>IF($B178="N/A","N/A",IF(E178&gt;10,"No",IF(E178&lt;-10,"No","Yes")))</f>
        <v>N/A</v>
      </c>
      <c r="G178" s="35">
        <v>0</v>
      </c>
      <c r="H178" s="43" t="str">
        <f>IF($B178="N/A","N/A",IF(G178&gt;10,"No",IF(G178&lt;-10,"No","Yes")))</f>
        <v>N/A</v>
      </c>
      <c r="I178" s="12">
        <v>-81.7</v>
      </c>
      <c r="J178" s="12">
        <v>-100</v>
      </c>
      <c r="K178" s="44" t="s">
        <v>732</v>
      </c>
      <c r="L178" s="9" t="str">
        <f t="shared" si="61"/>
        <v>No</v>
      </c>
    </row>
    <row r="179" spans="1:12" ht="25.5" x14ac:dyDescent="0.2">
      <c r="A179" s="4" t="s">
        <v>1021</v>
      </c>
      <c r="B179" s="34" t="s">
        <v>217</v>
      </c>
      <c r="C179" s="35">
        <v>304</v>
      </c>
      <c r="D179" s="43" t="str">
        <f>IF($B179="N/A","N/A",IF(C179&gt;10,"No",IF(C179&lt;-10,"No","Yes")))</f>
        <v>N/A</v>
      </c>
      <c r="E179" s="35">
        <v>11</v>
      </c>
      <c r="F179" s="43" t="str">
        <f>IF($B179="N/A","N/A",IF(E179&gt;10,"No",IF(E179&lt;-10,"No","Yes")))</f>
        <v>N/A</v>
      </c>
      <c r="G179" s="35">
        <v>0</v>
      </c>
      <c r="H179" s="43" t="str">
        <f>IF($B179="N/A","N/A",IF(G179&gt;10,"No",IF(G179&lt;-10,"No","Yes")))</f>
        <v>N/A</v>
      </c>
      <c r="I179" s="12">
        <v>-97.4</v>
      </c>
      <c r="J179" s="12">
        <v>-100</v>
      </c>
      <c r="K179" s="44" t="s">
        <v>732</v>
      </c>
      <c r="L179" s="9" t="str">
        <f t="shared" si="61"/>
        <v>No</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58</v>
      </c>
      <c r="D199" s="11" t="str">
        <f t="shared" si="58"/>
        <v>N/A</v>
      </c>
      <c r="E199" s="1">
        <v>11</v>
      </c>
      <c r="F199" s="11" t="str">
        <f t="shared" si="59"/>
        <v>N/A</v>
      </c>
      <c r="G199" s="1">
        <v>0</v>
      </c>
      <c r="H199" s="11" t="str">
        <f t="shared" si="60"/>
        <v>N/A</v>
      </c>
      <c r="I199" s="56">
        <v>-98.3</v>
      </c>
      <c r="J199" s="56">
        <v>-100</v>
      </c>
      <c r="K199" s="47" t="s">
        <v>732</v>
      </c>
      <c r="L199" s="11" t="str">
        <f t="shared" si="61"/>
        <v>No</v>
      </c>
    </row>
    <row r="200" spans="1:12" ht="25.5" x14ac:dyDescent="0.2">
      <c r="A200" s="4" t="s">
        <v>1042</v>
      </c>
      <c r="B200" s="34" t="s">
        <v>217</v>
      </c>
      <c r="C200" s="35">
        <v>11</v>
      </c>
      <c r="D200" s="43" t="str">
        <f t="shared" si="58"/>
        <v>N/A</v>
      </c>
      <c r="E200" s="35">
        <v>0</v>
      </c>
      <c r="F200" s="43" t="str">
        <f t="shared" si="59"/>
        <v>N/A</v>
      </c>
      <c r="G200" s="35">
        <v>0</v>
      </c>
      <c r="H200" s="43" t="str">
        <f t="shared" si="60"/>
        <v>N/A</v>
      </c>
      <c r="I200" s="12">
        <v>-100</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26</v>
      </c>
      <c r="D202" s="43" t="str">
        <f t="shared" si="58"/>
        <v>N/A</v>
      </c>
      <c r="E202" s="35">
        <v>11</v>
      </c>
      <c r="F202" s="43" t="str">
        <f t="shared" si="59"/>
        <v>N/A</v>
      </c>
      <c r="G202" s="35">
        <v>0</v>
      </c>
      <c r="H202" s="43" t="str">
        <f t="shared" si="60"/>
        <v>N/A</v>
      </c>
      <c r="I202" s="12">
        <v>-96.2</v>
      </c>
      <c r="J202" s="12">
        <v>-100</v>
      </c>
      <c r="K202" s="44" t="s">
        <v>732</v>
      </c>
      <c r="L202" s="9" t="str">
        <f t="shared" si="61"/>
        <v>No</v>
      </c>
    </row>
    <row r="203" spans="1:12" ht="25.5" x14ac:dyDescent="0.2">
      <c r="A203" s="4" t="s">
        <v>1045</v>
      </c>
      <c r="B203" s="34" t="s">
        <v>217</v>
      </c>
      <c r="C203" s="35">
        <v>26</v>
      </c>
      <c r="D203" s="43" t="str">
        <f t="shared" si="58"/>
        <v>N/A</v>
      </c>
      <c r="E203" s="35">
        <v>0</v>
      </c>
      <c r="F203" s="43" t="str">
        <f t="shared" si="59"/>
        <v>N/A</v>
      </c>
      <c r="G203" s="35">
        <v>0</v>
      </c>
      <c r="H203" s="43" t="str">
        <f t="shared" si="60"/>
        <v>N/A</v>
      </c>
      <c r="I203" s="12">
        <v>-100</v>
      </c>
      <c r="J203" s="12" t="s">
        <v>1743</v>
      </c>
      <c r="K203" s="44" t="s">
        <v>732</v>
      </c>
      <c r="L203" s="9" t="str">
        <f t="shared" si="61"/>
        <v>N/A</v>
      </c>
    </row>
    <row r="204" spans="1:12" ht="25.5" x14ac:dyDescent="0.2">
      <c r="A204" s="4" t="s">
        <v>1046</v>
      </c>
      <c r="B204" s="34" t="s">
        <v>217</v>
      </c>
      <c r="C204" s="35">
        <v>11</v>
      </c>
      <c r="D204" s="43" t="str">
        <f t="shared" si="58"/>
        <v>N/A</v>
      </c>
      <c r="E204" s="35">
        <v>0</v>
      </c>
      <c r="F204" s="43" t="str">
        <f t="shared" si="59"/>
        <v>N/A</v>
      </c>
      <c r="G204" s="35">
        <v>0</v>
      </c>
      <c r="H204" s="43" t="str">
        <f t="shared" si="60"/>
        <v>N/A</v>
      </c>
      <c r="I204" s="12">
        <v>-100</v>
      </c>
      <c r="J204" s="12" t="s">
        <v>1743</v>
      </c>
      <c r="K204" s="44" t="s">
        <v>732</v>
      </c>
      <c r="L204" s="9" t="str">
        <f t="shared" si="61"/>
        <v>N/A</v>
      </c>
    </row>
    <row r="205" spans="1:12" x14ac:dyDescent="0.2">
      <c r="A205" s="6" t="s">
        <v>1047</v>
      </c>
      <c r="B205" s="47" t="s">
        <v>217</v>
      </c>
      <c r="C205" s="1">
        <v>2541</v>
      </c>
      <c r="D205" s="11" t="str">
        <f t="shared" si="58"/>
        <v>N/A</v>
      </c>
      <c r="E205" s="1">
        <v>2614</v>
      </c>
      <c r="F205" s="11" t="str">
        <f t="shared" si="59"/>
        <v>N/A</v>
      </c>
      <c r="G205" s="1">
        <v>2720</v>
      </c>
      <c r="H205" s="11" t="str">
        <f t="shared" si="60"/>
        <v>N/A</v>
      </c>
      <c r="I205" s="56">
        <v>2.8730000000000002</v>
      </c>
      <c r="J205" s="56">
        <v>4.0549999999999997</v>
      </c>
      <c r="K205" s="47" t="s">
        <v>732</v>
      </c>
      <c r="L205" s="11" t="str">
        <f t="shared" si="61"/>
        <v>Yes</v>
      </c>
    </row>
    <row r="206" spans="1:12" x14ac:dyDescent="0.2">
      <c r="A206" s="4" t="s">
        <v>1048</v>
      </c>
      <c r="B206" s="34" t="s">
        <v>217</v>
      </c>
      <c r="C206" s="35">
        <v>127</v>
      </c>
      <c r="D206" s="43" t="str">
        <f t="shared" si="58"/>
        <v>N/A</v>
      </c>
      <c r="E206" s="35">
        <v>126</v>
      </c>
      <c r="F206" s="43" t="str">
        <f t="shared" si="59"/>
        <v>N/A</v>
      </c>
      <c r="G206" s="35">
        <v>143</v>
      </c>
      <c r="H206" s="43" t="str">
        <f t="shared" si="60"/>
        <v>N/A</v>
      </c>
      <c r="I206" s="12">
        <v>-0.78700000000000003</v>
      </c>
      <c r="J206" s="12">
        <v>13.49</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50</v>
      </c>
      <c r="J207" s="12">
        <v>0</v>
      </c>
      <c r="K207" s="44" t="s">
        <v>732</v>
      </c>
      <c r="L207" s="9" t="str">
        <f t="shared" si="61"/>
        <v>Yes</v>
      </c>
    </row>
    <row r="208" spans="1:12" ht="25.5" x14ac:dyDescent="0.2">
      <c r="A208" s="4" t="s">
        <v>1050</v>
      </c>
      <c r="B208" s="34" t="s">
        <v>217</v>
      </c>
      <c r="C208" s="35">
        <v>1052</v>
      </c>
      <c r="D208" s="43" t="str">
        <f t="shared" si="58"/>
        <v>N/A</v>
      </c>
      <c r="E208" s="35">
        <v>1111</v>
      </c>
      <c r="F208" s="43" t="str">
        <f t="shared" si="59"/>
        <v>N/A</v>
      </c>
      <c r="G208" s="35">
        <v>1179</v>
      </c>
      <c r="H208" s="43" t="str">
        <f t="shared" si="60"/>
        <v>N/A</v>
      </c>
      <c r="I208" s="12">
        <v>5.6079999999999997</v>
      </c>
      <c r="J208" s="12">
        <v>6.1210000000000004</v>
      </c>
      <c r="K208" s="44" t="s">
        <v>732</v>
      </c>
      <c r="L208" s="9" t="str">
        <f t="shared" si="61"/>
        <v>Yes</v>
      </c>
    </row>
    <row r="209" spans="1:12" ht="25.5" x14ac:dyDescent="0.2">
      <c r="A209" s="4" t="s">
        <v>1051</v>
      </c>
      <c r="B209" s="34" t="s">
        <v>217</v>
      </c>
      <c r="C209" s="35">
        <v>1348</v>
      </c>
      <c r="D209" s="43" t="str">
        <f t="shared" si="58"/>
        <v>N/A</v>
      </c>
      <c r="E209" s="35">
        <v>1371</v>
      </c>
      <c r="F209" s="43" t="str">
        <f t="shared" si="59"/>
        <v>N/A</v>
      </c>
      <c r="G209" s="35">
        <v>1388</v>
      </c>
      <c r="H209" s="43" t="str">
        <f t="shared" si="60"/>
        <v>N/A</v>
      </c>
      <c r="I209" s="12">
        <v>1.706</v>
      </c>
      <c r="J209" s="12">
        <v>1.24</v>
      </c>
      <c r="K209" s="44" t="s">
        <v>732</v>
      </c>
      <c r="L209" s="9" t="str">
        <f t="shared" si="61"/>
        <v>Yes</v>
      </c>
    </row>
    <row r="210" spans="1:12" ht="25.5" x14ac:dyDescent="0.2">
      <c r="A210" s="4" t="s">
        <v>1052</v>
      </c>
      <c r="B210" s="34" t="s">
        <v>217</v>
      </c>
      <c r="C210" s="35">
        <v>11</v>
      </c>
      <c r="D210" s="43" t="str">
        <f t="shared" si="58"/>
        <v>N/A</v>
      </c>
      <c r="E210" s="35">
        <v>0</v>
      </c>
      <c r="F210" s="43" t="str">
        <f t="shared" si="59"/>
        <v>N/A</v>
      </c>
      <c r="G210" s="35">
        <v>11</v>
      </c>
      <c r="H210" s="43" t="str">
        <f t="shared" si="60"/>
        <v>N/A</v>
      </c>
      <c r="I210" s="12">
        <v>-100</v>
      </c>
      <c r="J210" s="12" t="s">
        <v>1743</v>
      </c>
      <c r="K210" s="44" t="s">
        <v>732</v>
      </c>
      <c r="L210" s="9" t="str">
        <f t="shared" si="61"/>
        <v>N/A</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50</v>
      </c>
      <c r="D217" s="43" t="str">
        <f t="shared" si="58"/>
        <v>N/A</v>
      </c>
      <c r="E217" s="35">
        <v>0</v>
      </c>
      <c r="F217" s="43" t="str">
        <f t="shared" si="59"/>
        <v>N/A</v>
      </c>
      <c r="G217" s="35">
        <v>0</v>
      </c>
      <c r="H217" s="43" t="str">
        <f t="shared" si="60"/>
        <v>N/A</v>
      </c>
      <c r="I217" s="12">
        <v>-100</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50</v>
      </c>
      <c r="D221" s="43" t="str">
        <f t="shared" si="58"/>
        <v>N/A</v>
      </c>
      <c r="E221" s="35">
        <v>0</v>
      </c>
      <c r="F221" s="43" t="str">
        <f t="shared" si="59"/>
        <v>N/A</v>
      </c>
      <c r="G221" s="35">
        <v>0</v>
      </c>
      <c r="H221" s="43" t="str">
        <f t="shared" si="60"/>
        <v>N/A</v>
      </c>
      <c r="I221" s="12">
        <v>-100</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9.3068535826000005</v>
      </c>
      <c r="D235" s="43" t="str">
        <f>IF($B235="N/A","N/A",IF(C235&lt;15,"Yes","No"))</f>
        <v>Yes</v>
      </c>
      <c r="E235" s="8">
        <v>13.972249113</v>
      </c>
      <c r="F235" s="43" t="str">
        <f>IF($B235="N/A","N/A",IF(E235&lt;15,"Yes","No"))</f>
        <v>Yes</v>
      </c>
      <c r="G235" s="8">
        <v>17.242647058999999</v>
      </c>
      <c r="H235" s="43" t="str">
        <f>IF($B235="N/A","N/A",IF(G235&lt;15,"Yes","No"))</f>
        <v>No</v>
      </c>
      <c r="I235" s="12">
        <v>50.13</v>
      </c>
      <c r="J235" s="12">
        <v>23.41</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701</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5.1130576491999999</v>
      </c>
      <c r="D237" s="43" t="str">
        <f>IF($B237="N/A","N/A",IF(C237&lt;10,"Yes","No"))</f>
        <v>Yes</v>
      </c>
      <c r="E237" s="8">
        <v>39.367750739000002</v>
      </c>
      <c r="F237" s="43" t="str">
        <f>IF($B237="N/A","N/A",IF(E237&lt;10,"Yes","No"))</f>
        <v>No</v>
      </c>
      <c r="G237" s="8">
        <v>23.746612465999998</v>
      </c>
      <c r="H237" s="43" t="str">
        <f>IF($B237="N/A","N/A",IF(G237&lt;10,"Yes","No"))</f>
        <v>No</v>
      </c>
      <c r="I237" s="12">
        <v>669.9</v>
      </c>
      <c r="J237" s="12">
        <v>-39.700000000000003</v>
      </c>
      <c r="K237" s="44" t="s">
        <v>732</v>
      </c>
      <c r="L237" s="9" t="str">
        <f t="shared" si="63"/>
        <v>No</v>
      </c>
    </row>
    <row r="238" spans="1:12" x14ac:dyDescent="0.2">
      <c r="A238" s="2" t="s">
        <v>72</v>
      </c>
      <c r="B238" s="34" t="s">
        <v>217</v>
      </c>
      <c r="C238" s="8">
        <v>0.60358255449999998</v>
      </c>
      <c r="D238" s="43" t="str">
        <f t="shared" si="58"/>
        <v>N/A</v>
      </c>
      <c r="E238" s="8">
        <v>99.225556631000003</v>
      </c>
      <c r="F238" s="43" t="str">
        <f t="shared" si="59"/>
        <v>N/A</v>
      </c>
      <c r="G238" s="8">
        <v>100</v>
      </c>
      <c r="H238" s="43" t="str">
        <f>IF($B238="N/A","N/A",IF(G238&gt;10,"No",IF(G238&lt;-10,"No","Yes")))</f>
        <v>N/A</v>
      </c>
      <c r="I238" s="12">
        <v>16339</v>
      </c>
      <c r="J238" s="12">
        <v>0.78049999999999997</v>
      </c>
      <c r="K238" s="44" t="s">
        <v>732</v>
      </c>
      <c r="L238" s="9" t="str">
        <f t="shared" si="63"/>
        <v>Yes</v>
      </c>
    </row>
    <row r="239" spans="1:12" ht="25.5" x14ac:dyDescent="0.2">
      <c r="A239" s="16" t="s">
        <v>1080</v>
      </c>
      <c r="B239" s="34" t="s">
        <v>293</v>
      </c>
      <c r="C239" s="9">
        <v>9.1510903426999999</v>
      </c>
      <c r="D239" s="43" t="str">
        <f>IF($B239="N/A","N/A",IF(C239&lt;15,"Yes","No"))</f>
        <v>Yes</v>
      </c>
      <c r="E239" s="9">
        <v>0.29041626329999998</v>
      </c>
      <c r="F239" s="43" t="str">
        <f>IF($B239="N/A","N/A",IF(E239&lt;15,"Yes","No"))</f>
        <v>Yes</v>
      </c>
      <c r="G239" s="9">
        <v>0</v>
      </c>
      <c r="H239" s="43" t="str">
        <f>IF($B239="N/A","N/A",IF(G239&lt;15,"Yes","No"))</f>
        <v>Yes</v>
      </c>
      <c r="I239" s="12">
        <v>-96.8</v>
      </c>
      <c r="J239" s="12">
        <v>-100</v>
      </c>
      <c r="K239" s="44" t="s">
        <v>732</v>
      </c>
      <c r="L239" s="9" t="str">
        <f t="shared" si="63"/>
        <v>No</v>
      </c>
    </row>
    <row r="240" spans="1:12" ht="25.5" x14ac:dyDescent="0.2">
      <c r="A240" s="16" t="s">
        <v>156</v>
      </c>
      <c r="B240" s="34" t="s">
        <v>217</v>
      </c>
      <c r="C240" s="35">
        <v>18</v>
      </c>
      <c r="D240" s="43" t="str">
        <f>IF($B240="N/A","N/A",IF(C240&gt;10,"No",IF(C240&lt;-10,"No","Yes")))</f>
        <v>N/A</v>
      </c>
      <c r="E240" s="35">
        <v>0</v>
      </c>
      <c r="F240" s="43" t="str">
        <f>IF($B240="N/A","N/A",IF(E240&gt;10,"No",IF(E240&lt;-10,"No","Yes")))</f>
        <v>N/A</v>
      </c>
      <c r="G240" s="35">
        <v>0</v>
      </c>
      <c r="H240" s="43" t="str">
        <f>IF($B240="N/A","N/A",IF(G240&gt;10,"No",IF(G240&lt;-10,"No","Yes")))</f>
        <v>N/A</v>
      </c>
      <c r="I240" s="12">
        <v>-100</v>
      </c>
      <c r="J240" s="12" t="s">
        <v>1743</v>
      </c>
      <c r="K240" s="44" t="s">
        <v>732</v>
      </c>
      <c r="L240" s="9" t="str">
        <f>IF(J240="Div by 0", "N/A", IF(K240="N/A","N/A", IF(J240&gt;VALUE(MID(K240,1,2)), "No", IF(J240&lt;-1*VALUE(MID(K240,1,2)), "No", "Yes"))))</f>
        <v>N/A</v>
      </c>
    </row>
    <row r="241" spans="1:12" x14ac:dyDescent="0.2">
      <c r="A241" s="16" t="s">
        <v>1081</v>
      </c>
      <c r="B241" s="34" t="s">
        <v>217</v>
      </c>
      <c r="C241" s="35">
        <v>4909</v>
      </c>
      <c r="D241" s="43" t="str">
        <f t="shared" ref="D241" si="67">IF($B241="N/A","N/A",IF(C241&gt;10,"No",IF(C241&lt;-10,"No","Yes")))</f>
        <v>N/A</v>
      </c>
      <c r="E241" s="35">
        <v>4397</v>
      </c>
      <c r="F241" s="43" t="str">
        <f t="shared" ref="F241" si="68">IF($B241="N/A","N/A",IF(E241&gt;10,"No",IF(E241&lt;-10,"No","Yes")))</f>
        <v>N/A</v>
      </c>
      <c r="G241" s="35">
        <v>2952</v>
      </c>
      <c r="H241" s="43" t="str">
        <f>IF($B241="N/A","N/A",IF(G241&gt;10,"No",IF(G241&lt;-10,"No","Yes")))</f>
        <v>N/A</v>
      </c>
      <c r="I241" s="12">
        <v>-10.4</v>
      </c>
      <c r="J241" s="12">
        <v>-32.9</v>
      </c>
      <c r="K241" s="44" t="s">
        <v>732</v>
      </c>
      <c r="L241" s="9" t="str">
        <f>IF(J241="Div by 0", "N/A", IF(OR(J241="N/A",K241="N/A"),"N/A", IF(J241&gt;VALUE(MID(K241,1,2)), "No", IF(J241&lt;-1*VALUE(MID(K241,1,2)), "No", "Yes"))))</f>
        <v>No</v>
      </c>
    </row>
    <row r="242" spans="1:12" x14ac:dyDescent="0.2">
      <c r="A242" s="6" t="s">
        <v>1082</v>
      </c>
      <c r="B242" s="34" t="s">
        <v>217</v>
      </c>
      <c r="C242" s="35">
        <v>198447</v>
      </c>
      <c r="D242" s="43" t="str">
        <f>IF($B242="N/A","N/A",IF(C242&gt;10,"No",IF(C242&lt;-10,"No","Yes")))</f>
        <v>N/A</v>
      </c>
      <c r="E242" s="35">
        <v>270116</v>
      </c>
      <c r="F242" s="43" t="str">
        <f>IF($B242="N/A","N/A",IF(E242&gt;10,"No",IF(E242&lt;-10,"No","Yes")))</f>
        <v>N/A</v>
      </c>
      <c r="G242" s="35">
        <v>288653</v>
      </c>
      <c r="H242" s="43" t="str">
        <f>IF($B242="N/A","N/A",IF(G242&gt;10,"No",IF(G242&lt;-10,"No","Yes")))</f>
        <v>N/A</v>
      </c>
      <c r="I242" s="12">
        <v>36.11</v>
      </c>
      <c r="J242" s="12">
        <v>6.8630000000000004</v>
      </c>
      <c r="K242" s="44" t="s">
        <v>732</v>
      </c>
      <c r="L242" s="9" t="str">
        <f t="shared" ref="L242:L275" si="69">IF(J242="Div by 0", "N/A", IF(K242="N/A","N/A", IF(J242&gt;VALUE(MID(K242,1,2)), "No", IF(J242&lt;-1*VALUE(MID(K242,1,2)), "No", "Yes"))))</f>
        <v>Yes</v>
      </c>
    </row>
    <row r="243" spans="1:12" x14ac:dyDescent="0.2">
      <c r="A243" s="2" t="s">
        <v>1083</v>
      </c>
      <c r="B243" s="34" t="s">
        <v>217</v>
      </c>
      <c r="C243" s="8">
        <v>1.5830216578</v>
      </c>
      <c r="D243" s="43" t="str">
        <f>IF($B243="N/A","N/A",IF(C243&gt;10,"No",IF(C243&lt;-10,"No","Yes")))</f>
        <v>N/A</v>
      </c>
      <c r="E243" s="8">
        <v>90.018879799000004</v>
      </c>
      <c r="F243" s="43" t="str">
        <f>IF($B243="N/A","N/A",IF(E243&gt;10,"No",IF(E243&lt;-10,"No","Yes")))</f>
        <v>N/A</v>
      </c>
      <c r="G243" s="8">
        <v>89.998762733999996</v>
      </c>
      <c r="H243" s="43" t="str">
        <f>IF($B243="N/A","N/A",IF(G243&gt;10,"No",IF(G243&lt;-10,"No","Yes")))</f>
        <v>N/A</v>
      </c>
      <c r="I243" s="12">
        <v>5587</v>
      </c>
      <c r="J243" s="12">
        <v>-2.1999999999999999E-2</v>
      </c>
      <c r="K243" s="44" t="s">
        <v>732</v>
      </c>
      <c r="L243" s="9" t="str">
        <f t="shared" si="69"/>
        <v>Yes</v>
      </c>
    </row>
    <row r="244" spans="1:12" x14ac:dyDescent="0.2">
      <c r="A244" s="2" t="s">
        <v>1084</v>
      </c>
      <c r="B244" s="34" t="s">
        <v>217</v>
      </c>
      <c r="C244" s="8">
        <v>12.520181441</v>
      </c>
      <c r="D244" s="43" t="str">
        <f>IF($B244="N/A","N/A",IF(C244&gt;10,"No",IF(C244&lt;-10,"No","Yes")))</f>
        <v>N/A</v>
      </c>
      <c r="E244" s="8">
        <v>95.74051498</v>
      </c>
      <c r="F244" s="43" t="str">
        <f>IF($B244="N/A","N/A",IF(E244&gt;10,"No",IF(E244&lt;-10,"No","Yes")))</f>
        <v>N/A</v>
      </c>
      <c r="G244" s="8">
        <v>86.637271983999995</v>
      </c>
      <c r="H244" s="43" t="str">
        <f>IF($B244="N/A","N/A",IF(G244&gt;10,"No",IF(G244&lt;-10,"No","Yes")))</f>
        <v>N/A</v>
      </c>
      <c r="I244" s="12">
        <v>664.7</v>
      </c>
      <c r="J244" s="12">
        <v>-9.51</v>
      </c>
      <c r="K244" s="44" t="s">
        <v>732</v>
      </c>
      <c r="L244" s="9" t="str">
        <f t="shared" si="69"/>
        <v>Yes</v>
      </c>
    </row>
    <row r="245" spans="1:12" x14ac:dyDescent="0.2">
      <c r="A245" s="2" t="s">
        <v>1085</v>
      </c>
      <c r="B245" s="34" t="s">
        <v>217</v>
      </c>
      <c r="C245" s="8">
        <v>99.925686733999996</v>
      </c>
      <c r="D245" s="43" t="str">
        <f t="shared" ref="D245:D273" si="70">IF($B245="N/A","N/A",IF(C245&gt;10,"No",IF(C245&lt;-10,"No","Yes")))</f>
        <v>N/A</v>
      </c>
      <c r="E245" s="8">
        <v>99.998402658000003</v>
      </c>
      <c r="F245" s="43" t="str">
        <f t="shared" ref="F245:F273" si="71">IF($B245="N/A","N/A",IF(E245&gt;10,"No",IF(E245&lt;-10,"No","Yes")))</f>
        <v>N/A</v>
      </c>
      <c r="G245" s="8">
        <v>99.858763199999999</v>
      </c>
      <c r="H245" s="43" t="str">
        <f t="shared" ref="H245:H273" si="72">IF($B245="N/A","N/A",IF(G245&gt;10,"No",IF(G245&lt;-10,"No","Yes")))</f>
        <v>N/A</v>
      </c>
      <c r="I245" s="12">
        <v>7.2800000000000004E-2</v>
      </c>
      <c r="J245" s="12">
        <v>-0.14000000000000001</v>
      </c>
      <c r="K245" s="44" t="s">
        <v>732</v>
      </c>
      <c r="L245" s="9" t="str">
        <f t="shared" si="69"/>
        <v>Yes</v>
      </c>
    </row>
    <row r="246" spans="1:12" x14ac:dyDescent="0.2">
      <c r="A246" s="2" t="s">
        <v>1086</v>
      </c>
      <c r="B246" s="34" t="s">
        <v>217</v>
      </c>
      <c r="C246" s="8">
        <v>99.917015485999997</v>
      </c>
      <c r="D246" s="43" t="str">
        <f t="shared" si="70"/>
        <v>N/A</v>
      </c>
      <c r="E246" s="8">
        <v>99.920095066000002</v>
      </c>
      <c r="F246" s="43" t="str">
        <f t="shared" si="71"/>
        <v>N/A</v>
      </c>
      <c r="G246" s="8">
        <v>99.925482216000006</v>
      </c>
      <c r="H246" s="43" t="str">
        <f t="shared" si="72"/>
        <v>N/A</v>
      </c>
      <c r="I246" s="12">
        <v>3.0999999999999999E-3</v>
      </c>
      <c r="J246" s="12">
        <v>5.4000000000000003E-3</v>
      </c>
      <c r="K246" s="44" t="s">
        <v>732</v>
      </c>
      <c r="L246" s="9" t="str">
        <f t="shared" si="69"/>
        <v>Yes</v>
      </c>
    </row>
    <row r="247" spans="1:12" x14ac:dyDescent="0.2">
      <c r="A247" s="2" t="s">
        <v>1087</v>
      </c>
      <c r="B247" s="34" t="s">
        <v>217</v>
      </c>
      <c r="C247" s="8">
        <v>96.750265814000002</v>
      </c>
      <c r="D247" s="43" t="str">
        <f t="shared" si="70"/>
        <v>N/A</v>
      </c>
      <c r="E247" s="8">
        <v>97.633609264</v>
      </c>
      <c r="F247" s="43" t="str">
        <f t="shared" si="71"/>
        <v>N/A</v>
      </c>
      <c r="G247" s="8">
        <v>97.669866587000001</v>
      </c>
      <c r="H247" s="43" t="str">
        <f t="shared" si="72"/>
        <v>N/A</v>
      </c>
      <c r="I247" s="12">
        <v>0.91300000000000003</v>
      </c>
      <c r="J247" s="12">
        <v>3.7100000000000001E-2</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3</v>
      </c>
      <c r="F274" s="43" t="str">
        <f t="shared" ref="F274:F275" si="74">IF($B274="N/A","N/A",IF(E274&gt;0,"No",IF(E274&lt;0,"No","Yes")))</f>
        <v>No</v>
      </c>
      <c r="G274" s="1">
        <v>0</v>
      </c>
      <c r="H274" s="43" t="str">
        <f t="shared" ref="H274:H275" si="75">IF($B274="N/A","N/A",IF(G274&gt;0,"No",IF(G274&lt;0,"No","Yes")))</f>
        <v>Yes</v>
      </c>
      <c r="I274" s="12" t="s">
        <v>1743</v>
      </c>
      <c r="J274" s="12">
        <v>-100</v>
      </c>
      <c r="K274" s="44" t="s">
        <v>732</v>
      </c>
      <c r="L274" s="9" t="str">
        <f t="shared" si="69"/>
        <v>No</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270661</v>
      </c>
      <c r="F276" s="11" t="str">
        <f t="shared" ref="F276:F277" si="77">IF($B276="N/A","N/A",IF(E276&gt;10,"No",IF(E276&lt;-10,"No","Yes")))</f>
        <v>N/A</v>
      </c>
      <c r="G276" s="1">
        <v>291568</v>
      </c>
      <c r="H276" s="11" t="str">
        <f t="shared" ref="H276:H277" si="78">IF($B276="N/A","N/A",IF(G276&gt;10,"No",IF(G276&lt;-10,"No","Yes")))</f>
        <v>N/A</v>
      </c>
      <c r="I276" s="12" t="s">
        <v>217</v>
      </c>
      <c r="J276" s="12">
        <v>7.7240000000000002</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223682.41667000001</v>
      </c>
      <c r="F277" s="11" t="str">
        <f t="shared" si="77"/>
        <v>N/A</v>
      </c>
      <c r="G277" s="1">
        <v>248359.58332999999</v>
      </c>
      <c r="H277" s="11" t="str">
        <f t="shared" si="78"/>
        <v>N/A</v>
      </c>
      <c r="I277" s="12" t="s">
        <v>217</v>
      </c>
      <c r="J277" s="12">
        <v>11.03</v>
      </c>
      <c r="K277" s="1" t="s">
        <v>217</v>
      </c>
      <c r="L277" s="9" t="str">
        <f t="shared" si="79"/>
        <v>N/A</v>
      </c>
    </row>
    <row r="278" spans="1:12" x14ac:dyDescent="0.2">
      <c r="A278" s="16" t="s">
        <v>691</v>
      </c>
      <c r="B278" s="1" t="s">
        <v>217</v>
      </c>
      <c r="C278" s="1">
        <v>92</v>
      </c>
      <c r="D278" s="11" t="str">
        <f t="shared" si="76"/>
        <v>N/A</v>
      </c>
      <c r="E278" s="1">
        <v>105</v>
      </c>
      <c r="F278" s="11" t="str">
        <f t="shared" ref="F278:F283" si="80">IF($B278="N/A","N/A",IF(E278&gt;10,"No",IF(E278&lt;-10,"No","Yes")))</f>
        <v>N/A</v>
      </c>
      <c r="G278" s="1">
        <v>106</v>
      </c>
      <c r="H278" s="11" t="str">
        <f t="shared" ref="H278:H283" si="81">IF($B278="N/A","N/A",IF(G278&gt;10,"No",IF(G278&lt;-10,"No","Yes")))</f>
        <v>N/A</v>
      </c>
      <c r="I278" s="12">
        <v>14.13</v>
      </c>
      <c r="J278" s="12">
        <v>0.95240000000000002</v>
      </c>
      <c r="K278" s="1" t="s">
        <v>217</v>
      </c>
      <c r="L278" s="9" t="str">
        <f t="shared" ref="L278:L284" si="82">IF(J278="Div by 0", "N/A", IF(K278="N/A","N/A", IF(J278&gt;VALUE(MID(K278,1,2)), "No", IF(J278&lt;-1*VALUE(MID(K278,1,2)), "No", "Yes"))))</f>
        <v>N/A</v>
      </c>
    </row>
    <row r="279" spans="1:12" x14ac:dyDescent="0.2">
      <c r="A279" s="16" t="s">
        <v>692</v>
      </c>
      <c r="B279" s="1" t="s">
        <v>217</v>
      </c>
      <c r="C279" s="1">
        <v>95</v>
      </c>
      <c r="D279" s="11" t="str">
        <f t="shared" si="76"/>
        <v>N/A</v>
      </c>
      <c r="E279" s="1">
        <v>105</v>
      </c>
      <c r="F279" s="11" t="str">
        <f t="shared" si="80"/>
        <v>N/A</v>
      </c>
      <c r="G279" s="1">
        <v>109</v>
      </c>
      <c r="H279" s="11" t="str">
        <f t="shared" si="81"/>
        <v>N/A</v>
      </c>
      <c r="I279" s="12">
        <v>10.53</v>
      </c>
      <c r="J279" s="12">
        <v>3.81</v>
      </c>
      <c r="K279" s="1" t="s">
        <v>217</v>
      </c>
      <c r="L279" s="9" t="str">
        <f t="shared" si="82"/>
        <v>N/A</v>
      </c>
    </row>
    <row r="280" spans="1:12" x14ac:dyDescent="0.2">
      <c r="A280" s="16" t="s">
        <v>693</v>
      </c>
      <c r="B280" s="1" t="s">
        <v>217</v>
      </c>
      <c r="C280" s="1" t="s">
        <v>1743</v>
      </c>
      <c r="D280" s="11" t="str">
        <f t="shared" si="76"/>
        <v>N/A</v>
      </c>
      <c r="E280" s="1">
        <v>9.3333333333000006</v>
      </c>
      <c r="F280" s="11" t="str">
        <f t="shared" si="80"/>
        <v>N/A</v>
      </c>
      <c r="G280" s="1">
        <v>10.5</v>
      </c>
      <c r="H280" s="11" t="str">
        <f t="shared" si="81"/>
        <v>N/A</v>
      </c>
      <c r="I280" s="12" t="s">
        <v>1743</v>
      </c>
      <c r="J280" s="12">
        <v>12.5</v>
      </c>
      <c r="K280" s="1" t="s">
        <v>217</v>
      </c>
      <c r="L280" s="9" t="str">
        <f t="shared" si="82"/>
        <v>N/A</v>
      </c>
    </row>
    <row r="281" spans="1:12" x14ac:dyDescent="0.2">
      <c r="A281" s="16" t="s">
        <v>694</v>
      </c>
      <c r="B281" s="1" t="s">
        <v>217</v>
      </c>
      <c r="C281" s="1">
        <v>2590</v>
      </c>
      <c r="D281" s="11" t="str">
        <f t="shared" si="76"/>
        <v>N/A</v>
      </c>
      <c r="E281" s="1">
        <v>2915</v>
      </c>
      <c r="F281" s="11" t="str">
        <f t="shared" si="80"/>
        <v>N/A</v>
      </c>
      <c r="G281" s="1">
        <v>3397</v>
      </c>
      <c r="H281" s="11" t="str">
        <f t="shared" si="81"/>
        <v>N/A</v>
      </c>
      <c r="I281" s="12">
        <v>12.55</v>
      </c>
      <c r="J281" s="12">
        <v>16.54</v>
      </c>
      <c r="K281" s="1" t="s">
        <v>217</v>
      </c>
      <c r="L281" s="9" t="str">
        <f t="shared" si="82"/>
        <v>N/A</v>
      </c>
    </row>
    <row r="282" spans="1:12" x14ac:dyDescent="0.2">
      <c r="A282" s="16" t="s">
        <v>695</v>
      </c>
      <c r="B282" s="1" t="s">
        <v>217</v>
      </c>
      <c r="C282" s="1">
        <v>3308</v>
      </c>
      <c r="D282" s="11" t="str">
        <f t="shared" si="76"/>
        <v>N/A</v>
      </c>
      <c r="E282" s="1">
        <v>3876</v>
      </c>
      <c r="F282" s="11" t="str">
        <f t="shared" si="80"/>
        <v>N/A</v>
      </c>
      <c r="G282" s="1">
        <v>4183</v>
      </c>
      <c r="H282" s="11" t="str">
        <f t="shared" si="81"/>
        <v>N/A</v>
      </c>
      <c r="I282" s="12">
        <v>17.170000000000002</v>
      </c>
      <c r="J282" s="12">
        <v>7.9210000000000003</v>
      </c>
      <c r="K282" s="1" t="s">
        <v>217</v>
      </c>
      <c r="L282" s="9" t="str">
        <f t="shared" si="82"/>
        <v>N/A</v>
      </c>
    </row>
    <row r="283" spans="1:12" ht="25.5" x14ac:dyDescent="0.2">
      <c r="A283" s="16" t="s">
        <v>696</v>
      </c>
      <c r="B283" s="1" t="s">
        <v>217</v>
      </c>
      <c r="C283" s="1">
        <v>2367.75</v>
      </c>
      <c r="D283" s="11" t="str">
        <f t="shared" si="76"/>
        <v>N/A</v>
      </c>
      <c r="E283" s="1">
        <v>2745.25</v>
      </c>
      <c r="F283" s="11" t="str">
        <f t="shared" si="80"/>
        <v>N/A</v>
      </c>
      <c r="G283" s="1">
        <v>3108.4166667</v>
      </c>
      <c r="H283" s="11" t="str">
        <f t="shared" si="81"/>
        <v>N/A</v>
      </c>
      <c r="I283" s="12">
        <v>15.94</v>
      </c>
      <c r="J283" s="12">
        <v>13.23</v>
      </c>
      <c r="K283" s="1" t="s">
        <v>217</v>
      </c>
      <c r="L283" s="9" t="str">
        <f t="shared" si="82"/>
        <v>N/A</v>
      </c>
    </row>
    <row r="284" spans="1:12" x14ac:dyDescent="0.2">
      <c r="A284" s="16" t="s">
        <v>403</v>
      </c>
      <c r="B284" s="34" t="s">
        <v>294</v>
      </c>
      <c r="C284" s="8">
        <v>7.8202844289</v>
      </c>
      <c r="D284" s="43" t="str">
        <f>IF($B284="N/A","N/A",IF(C284&lt;=40,"Yes","No"))</f>
        <v>Yes</v>
      </c>
      <c r="E284" s="8">
        <v>8.5111974071999992</v>
      </c>
      <c r="F284" s="43" t="str">
        <f>IF($B284="N/A","N/A",IF(E284&lt;=40,"Yes","No"))</f>
        <v>Yes</v>
      </c>
      <c r="G284" s="8">
        <v>9.5857554038000004</v>
      </c>
      <c r="H284" s="43" t="str">
        <f>IF($B284="N/A","N/A",IF(G284&lt;=40,"Yes","No"))</f>
        <v>Yes</v>
      </c>
      <c r="I284" s="12">
        <v>8.8350000000000009</v>
      </c>
      <c r="J284" s="12">
        <v>12.63</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11</v>
      </c>
      <c r="D295" s="11" t="str">
        <f t="shared" si="83"/>
        <v>N/A</v>
      </c>
      <c r="E295" s="1">
        <v>17</v>
      </c>
      <c r="F295" s="11" t="str">
        <f t="shared" si="90"/>
        <v>N/A</v>
      </c>
      <c r="G295" s="1">
        <v>49</v>
      </c>
      <c r="H295" s="11" t="str">
        <f t="shared" si="91"/>
        <v>N/A</v>
      </c>
      <c r="I295" s="12">
        <v>1600</v>
      </c>
      <c r="J295" s="12">
        <v>188.2</v>
      </c>
      <c r="K295" s="1" t="s">
        <v>217</v>
      </c>
      <c r="L295" s="9" t="str">
        <f t="shared" si="92"/>
        <v>N/A</v>
      </c>
    </row>
    <row r="296" spans="1:12" x14ac:dyDescent="0.2">
      <c r="A296" s="16" t="s">
        <v>714</v>
      </c>
      <c r="B296" s="1" t="s">
        <v>217</v>
      </c>
      <c r="C296" s="1">
        <v>0.25</v>
      </c>
      <c r="D296" s="11" t="str">
        <f t="shared" si="83"/>
        <v>N/A</v>
      </c>
      <c r="E296" s="1">
        <v>8.1666666666999994</v>
      </c>
      <c r="F296" s="11" t="str">
        <f t="shared" si="90"/>
        <v>N/A</v>
      </c>
      <c r="G296" s="1">
        <v>29</v>
      </c>
      <c r="H296" s="11" t="str">
        <f t="shared" si="91"/>
        <v>N/A</v>
      </c>
      <c r="I296" s="12">
        <v>3167</v>
      </c>
      <c r="J296" s="12">
        <v>255.1</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3066</v>
      </c>
      <c r="F308" s="1" t="s">
        <v>217</v>
      </c>
      <c r="G308" s="1">
        <v>3530</v>
      </c>
      <c r="H308" s="1" t="s">
        <v>217</v>
      </c>
      <c r="I308" s="12" t="s">
        <v>217</v>
      </c>
      <c r="J308" s="12">
        <v>15.13</v>
      </c>
      <c r="K308" s="1" t="s">
        <v>217</v>
      </c>
      <c r="L308" s="9" t="str">
        <f>IF(J308="Div by 0", "N/A", IF(K308="N/A","N/A", IF(J308&gt;VALUE(MID(K308,1,2)), "No", IF(J308&lt;-1*VALUE(MID(K308,1,2)), "No", "Yes"))))</f>
        <v>N/A</v>
      </c>
    </row>
    <row r="309" spans="1:12" x14ac:dyDescent="0.2">
      <c r="A309" s="72" t="s">
        <v>73</v>
      </c>
      <c r="B309" s="34" t="s">
        <v>217</v>
      </c>
      <c r="C309" s="35">
        <v>197551</v>
      </c>
      <c r="D309" s="43" t="str">
        <f>IF($B309="N/A","N/A",IF(C309&gt;10,"No",IF(C309&lt;-10,"No","Yes")))</f>
        <v>N/A</v>
      </c>
      <c r="E309" s="35">
        <v>219441</v>
      </c>
      <c r="F309" s="43" t="str">
        <f>IF($B309="N/A","N/A",IF(E309&gt;10,"No",IF(E309&lt;-10,"No","Yes")))</f>
        <v>N/A</v>
      </c>
      <c r="G309" s="35">
        <v>247263</v>
      </c>
      <c r="H309" s="43" t="str">
        <f>IF($B309="N/A","N/A",IF(G309&gt;10,"No",IF(G309&lt;-10,"No","Yes")))</f>
        <v>N/A</v>
      </c>
      <c r="I309" s="12">
        <v>11.08</v>
      </c>
      <c r="J309" s="12">
        <v>12.68</v>
      </c>
      <c r="K309" s="44" t="s">
        <v>734</v>
      </c>
      <c r="L309" s="9" t="str">
        <f t="shared" ref="L309:L338" si="94">IF(J309="Div by 0", "N/A", IF(K309="N/A","N/A", IF(J309&gt;VALUE(MID(K309,1,2)), "No", IF(J309&lt;-1*VALUE(MID(K309,1,2)), "No", "Yes"))))</f>
        <v>Yes</v>
      </c>
    </row>
    <row r="310" spans="1:12" x14ac:dyDescent="0.2">
      <c r="A310" s="57" t="s">
        <v>186</v>
      </c>
      <c r="B310" s="34" t="s">
        <v>217</v>
      </c>
      <c r="C310" s="35">
        <v>19255</v>
      </c>
      <c r="D310" s="11" t="str">
        <f t="shared" ref="D310:D313" si="95">IF($B310="N/A","N/A",IF(C310&gt;10,"No",IF(C310&lt;-10,"No","Yes")))</f>
        <v>N/A</v>
      </c>
      <c r="E310" s="35">
        <v>20017</v>
      </c>
      <c r="F310" s="11" t="str">
        <f t="shared" ref="F310:F313" si="96">IF($B310="N/A","N/A",IF(E310&gt;10,"No",IF(E310&lt;-10,"No","Yes")))</f>
        <v>N/A</v>
      </c>
      <c r="G310" s="35">
        <v>20630</v>
      </c>
      <c r="H310" s="11" t="str">
        <f t="shared" ref="H310:H313" si="97">IF($B310="N/A","N/A",IF(G310&gt;10,"No",IF(G310&lt;-10,"No","Yes")))</f>
        <v>N/A</v>
      </c>
      <c r="I310" s="12">
        <v>3.9569999999999999</v>
      </c>
      <c r="J310" s="12">
        <v>3.0619999999999998</v>
      </c>
      <c r="K310" s="44" t="s">
        <v>734</v>
      </c>
      <c r="L310" s="9" t="str">
        <f>IF(J310="Div by 0", "N/A", IF(OR(J310="N/A",K310="N/A"),"N/A", IF(J310&gt;VALUE(MID(K310,1,2)), "No", IF(J310&lt;-1*VALUE(MID(K310,1,2)), "No", "Yes"))))</f>
        <v>Yes</v>
      </c>
    </row>
    <row r="311" spans="1:12" x14ac:dyDescent="0.2">
      <c r="A311" s="57" t="s">
        <v>187</v>
      </c>
      <c r="B311" s="34" t="s">
        <v>217</v>
      </c>
      <c r="C311" s="35">
        <v>22862</v>
      </c>
      <c r="D311" s="11" t="str">
        <f t="shared" si="95"/>
        <v>N/A</v>
      </c>
      <c r="E311" s="35">
        <v>23742</v>
      </c>
      <c r="F311" s="11" t="str">
        <f t="shared" si="96"/>
        <v>N/A</v>
      </c>
      <c r="G311" s="35">
        <v>24959</v>
      </c>
      <c r="H311" s="11" t="str">
        <f t="shared" si="97"/>
        <v>N/A</v>
      </c>
      <c r="I311" s="12">
        <v>3.8490000000000002</v>
      </c>
      <c r="J311" s="12">
        <v>5.1260000000000003</v>
      </c>
      <c r="K311" s="44" t="s">
        <v>734</v>
      </c>
      <c r="L311" s="9" t="str">
        <f t="shared" ref="L311:L313" si="98">IF(J311="Div by 0", "N/A", IF(OR(J311="N/A",K311="N/A"),"N/A", IF(J311&gt;VALUE(MID(K311,1,2)), "No", IF(J311&lt;-1*VALUE(MID(K311,1,2)), "No", "Yes"))))</f>
        <v>Yes</v>
      </c>
    </row>
    <row r="312" spans="1:12" x14ac:dyDescent="0.2">
      <c r="A312" s="57" t="s">
        <v>188</v>
      </c>
      <c r="B312" s="34" t="s">
        <v>217</v>
      </c>
      <c r="C312" s="35">
        <v>97615</v>
      </c>
      <c r="D312" s="11" t="str">
        <f t="shared" si="95"/>
        <v>N/A</v>
      </c>
      <c r="E312" s="35">
        <v>106251</v>
      </c>
      <c r="F312" s="11" t="str">
        <f t="shared" si="96"/>
        <v>N/A</v>
      </c>
      <c r="G312" s="35">
        <v>121941</v>
      </c>
      <c r="H312" s="11" t="str">
        <f t="shared" si="97"/>
        <v>N/A</v>
      </c>
      <c r="I312" s="12">
        <v>8.8469999999999995</v>
      </c>
      <c r="J312" s="12">
        <v>14.77</v>
      </c>
      <c r="K312" s="44" t="s">
        <v>734</v>
      </c>
      <c r="L312" s="9" t="str">
        <f t="shared" si="98"/>
        <v>Yes</v>
      </c>
    </row>
    <row r="313" spans="1:12" x14ac:dyDescent="0.2">
      <c r="A313" s="7" t="s">
        <v>189</v>
      </c>
      <c r="B313" s="34" t="s">
        <v>217</v>
      </c>
      <c r="C313" s="35">
        <v>57819</v>
      </c>
      <c r="D313" s="11" t="str">
        <f t="shared" si="95"/>
        <v>N/A</v>
      </c>
      <c r="E313" s="35">
        <v>69431</v>
      </c>
      <c r="F313" s="11" t="str">
        <f t="shared" si="96"/>
        <v>N/A</v>
      </c>
      <c r="G313" s="35">
        <v>79733</v>
      </c>
      <c r="H313" s="11" t="str">
        <f t="shared" si="97"/>
        <v>N/A</v>
      </c>
      <c r="I313" s="12">
        <v>20.079999999999998</v>
      </c>
      <c r="J313" s="12">
        <v>14.84</v>
      </c>
      <c r="K313" s="44" t="s">
        <v>734</v>
      </c>
      <c r="L313" s="9" t="str">
        <f t="shared" si="98"/>
        <v>Yes</v>
      </c>
    </row>
    <row r="314" spans="1:12" x14ac:dyDescent="0.2">
      <c r="A314" s="57" t="s">
        <v>1113</v>
      </c>
      <c r="B314" s="13" t="s">
        <v>217</v>
      </c>
      <c r="C314" s="35" t="s">
        <v>217</v>
      </c>
      <c r="D314" s="9" t="str">
        <f t="shared" ref="D314:F317" si="99">IF($B314="N/A","N/A",IF(C314&lt;0,"No","Yes"))</f>
        <v>N/A</v>
      </c>
      <c r="E314" s="35">
        <v>106198</v>
      </c>
      <c r="F314" s="9" t="str">
        <f t="shared" si="99"/>
        <v>N/A</v>
      </c>
      <c r="G314" s="35">
        <v>118510</v>
      </c>
      <c r="H314" s="9" t="str">
        <f t="shared" ref="H314:H317" si="100">IF($B314="N/A","N/A",IF(G314&lt;0,"No","Yes"))</f>
        <v>N/A</v>
      </c>
      <c r="I314" s="12" t="s">
        <v>217</v>
      </c>
      <c r="J314" s="12">
        <v>11.59</v>
      </c>
      <c r="K314" s="1" t="s">
        <v>733</v>
      </c>
      <c r="L314" s="9" t="str">
        <f>IF(J314="Div by 0", "N/A", IF(OR(J314="N/A",K314="N/A"),"N/A", IF(J314&gt;VALUE(MID(K314,1,2)), "No", IF(J314&lt;-1*VALUE(MID(K314,1,2)), "No", "Yes"))))</f>
        <v>No</v>
      </c>
    </row>
    <row r="315" spans="1:12" x14ac:dyDescent="0.2">
      <c r="A315" s="57" t="s">
        <v>433</v>
      </c>
      <c r="B315" s="13" t="s">
        <v>217</v>
      </c>
      <c r="C315" s="35" t="s">
        <v>217</v>
      </c>
      <c r="D315" s="9" t="str">
        <f t="shared" si="99"/>
        <v>N/A</v>
      </c>
      <c r="E315" s="35">
        <v>6793</v>
      </c>
      <c r="F315" s="9" t="str">
        <f t="shared" si="99"/>
        <v>N/A</v>
      </c>
      <c r="G315" s="35">
        <v>8005</v>
      </c>
      <c r="H315" s="9" t="str">
        <f t="shared" si="100"/>
        <v>N/A</v>
      </c>
      <c r="I315" s="12" t="s">
        <v>217</v>
      </c>
      <c r="J315" s="12">
        <v>17.84</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84910</v>
      </c>
      <c r="F316" s="9" t="str">
        <f t="shared" si="99"/>
        <v>N/A</v>
      </c>
      <c r="G316" s="35">
        <v>98828</v>
      </c>
      <c r="H316" s="9" t="str">
        <f t="shared" si="100"/>
        <v>N/A</v>
      </c>
      <c r="I316" s="12" t="s">
        <v>217</v>
      </c>
      <c r="J316" s="12">
        <v>16.39</v>
      </c>
      <c r="K316" s="1" t="s">
        <v>733</v>
      </c>
      <c r="L316" s="9" t="str">
        <f t="shared" si="101"/>
        <v>No</v>
      </c>
    </row>
    <row r="317" spans="1:12" x14ac:dyDescent="0.2">
      <c r="A317" s="57" t="s">
        <v>1114</v>
      </c>
      <c r="B317" s="13" t="s">
        <v>217</v>
      </c>
      <c r="C317" s="35" t="s">
        <v>217</v>
      </c>
      <c r="D317" s="9" t="str">
        <f t="shared" si="99"/>
        <v>N/A</v>
      </c>
      <c r="E317" s="35">
        <v>18541</v>
      </c>
      <c r="F317" s="9" t="str">
        <f t="shared" si="99"/>
        <v>N/A</v>
      </c>
      <c r="G317" s="35">
        <v>21745</v>
      </c>
      <c r="H317" s="9" t="str">
        <f t="shared" si="100"/>
        <v>N/A</v>
      </c>
      <c r="I317" s="12" t="s">
        <v>217</v>
      </c>
      <c r="J317" s="12">
        <v>17.28</v>
      </c>
      <c r="K317" s="1" t="s">
        <v>733</v>
      </c>
      <c r="L317" s="9" t="str">
        <f t="shared" si="101"/>
        <v>No</v>
      </c>
    </row>
    <row r="318" spans="1:12" x14ac:dyDescent="0.2">
      <c r="A318" s="57" t="s">
        <v>98</v>
      </c>
      <c r="B318" s="34" t="s">
        <v>295</v>
      </c>
      <c r="C318" s="8">
        <v>98.813470952000003</v>
      </c>
      <c r="D318" s="43" t="str">
        <f>IF($B318="N/A","N/A",IF(C318&gt;80,"Yes","No"))</f>
        <v>Yes</v>
      </c>
      <c r="E318" s="8">
        <v>98.774613677000005</v>
      </c>
      <c r="F318" s="43" t="str">
        <f>IF($B318="N/A","N/A",IF(E318&gt;80,"Yes","No"))</f>
        <v>Yes</v>
      </c>
      <c r="G318" s="8">
        <v>98.769731015000005</v>
      </c>
      <c r="H318" s="43" t="str">
        <f>IF($B318="N/A","N/A",IF(G318&gt;80,"Yes","No"))</f>
        <v>Yes</v>
      </c>
      <c r="I318" s="12">
        <v>-3.9E-2</v>
      </c>
      <c r="J318" s="12">
        <v>-5.0000000000000001E-3</v>
      </c>
      <c r="K318" s="44" t="s">
        <v>734</v>
      </c>
      <c r="L318" s="9" t="str">
        <f t="shared" si="94"/>
        <v>Yes</v>
      </c>
    </row>
    <row r="319" spans="1:12" x14ac:dyDescent="0.2">
      <c r="A319" s="57" t="s">
        <v>336</v>
      </c>
      <c r="B319" s="34" t="s">
        <v>282</v>
      </c>
      <c r="C319" s="8">
        <v>1.5185952E-3</v>
      </c>
      <c r="D319" s="43" t="str">
        <f>IF($B319="N/A","N/A",IF(C319&gt;=5,"No",IF(C319&lt;0,"No","Yes")))</f>
        <v>Yes</v>
      </c>
      <c r="E319" s="8">
        <v>2.7342200999999999E-3</v>
      </c>
      <c r="F319" s="43" t="str">
        <f>IF($B319="N/A","N/A",IF(E319&gt;=5,"No",IF(E319&lt;0,"No","Yes")))</f>
        <v>Yes</v>
      </c>
      <c r="G319" s="8">
        <v>2.0221383999999998E-3</v>
      </c>
      <c r="H319" s="43" t="str">
        <f>IF($B319="N/A","N/A",IF(G319&gt;=5,"No",IF(G319&lt;0,"No","Yes")))</f>
        <v>Yes</v>
      </c>
      <c r="I319" s="12">
        <v>80.05</v>
      </c>
      <c r="J319" s="12">
        <v>-26</v>
      </c>
      <c r="K319" s="44" t="s">
        <v>734</v>
      </c>
      <c r="L319" s="9" t="str">
        <f t="shared" si="94"/>
        <v>No</v>
      </c>
    </row>
    <row r="320" spans="1:12" x14ac:dyDescent="0.2">
      <c r="A320" s="57" t="s">
        <v>344</v>
      </c>
      <c r="B320" s="47" t="s">
        <v>282</v>
      </c>
      <c r="C320" s="8">
        <v>1.1850104530000001</v>
      </c>
      <c r="D320" s="43" t="str">
        <f>IF($B320="N/A","N/A",IF(C320&gt;=5,"No",IF(C320&lt;0,"No","Yes")))</f>
        <v>Yes</v>
      </c>
      <c r="E320" s="8">
        <v>1.2199178823000001</v>
      </c>
      <c r="F320" s="43" t="str">
        <f>IF($B320="N/A","N/A",IF(E320&gt;=5,"No",IF(E320&lt;0,"No","Yes")))</f>
        <v>Yes</v>
      </c>
      <c r="G320" s="8">
        <v>1.2165184439000001</v>
      </c>
      <c r="H320" s="43" t="str">
        <f>IF($B320="N/A","N/A",IF(G320&gt;=5,"No",IF(G320&lt;0,"No","Yes")))</f>
        <v>Yes</v>
      </c>
      <c r="I320" s="12">
        <v>2.9460000000000002</v>
      </c>
      <c r="J320" s="12">
        <v>-0.27900000000000003</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2.7342200999999999E-3</v>
      </c>
      <c r="F325" s="43" t="str">
        <f t="shared" si="103"/>
        <v>No</v>
      </c>
      <c r="G325" s="8">
        <v>1.17284026E-2</v>
      </c>
      <c r="H325" s="43" t="str">
        <f t="shared" si="104"/>
        <v>No</v>
      </c>
      <c r="I325" s="12" t="s">
        <v>1743</v>
      </c>
      <c r="J325" s="12">
        <v>328.9</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10.610930848000001</v>
      </c>
      <c r="D333" s="43" t="str">
        <f>IF($B333="N/A","N/A",IF(C333&gt;15,"No",IF(C333&lt;2,"No","Yes")))</f>
        <v>Yes</v>
      </c>
      <c r="E333" s="8">
        <v>10.749130746000001</v>
      </c>
      <c r="F333" s="43" t="str">
        <f>IF($B333="N/A","N/A",IF(E333&gt;15,"No",IF(E333&lt;2,"No","Yes")))</f>
        <v>Yes</v>
      </c>
      <c r="G333" s="8">
        <v>10.265992081</v>
      </c>
      <c r="H333" s="43" t="str">
        <f>IF($B333="N/A","N/A",IF(G333&gt;15,"No",IF(G333&lt;2,"No","Yes")))</f>
        <v>Yes</v>
      </c>
      <c r="I333" s="12">
        <v>1.302</v>
      </c>
      <c r="J333" s="12">
        <v>-4.49</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18255</v>
      </c>
      <c r="D335" s="43" t="str">
        <f>IF($B335="N/A","N/A",IF(C335&gt;10,"No",IF(C335&lt;-10,"No","Yes")))</f>
        <v>N/A</v>
      </c>
      <c r="E335" s="35">
        <v>20030</v>
      </c>
      <c r="F335" s="43" t="str">
        <f>IF($B335="N/A","N/A",IF(E335&gt;10,"No",IF(E335&lt;-10,"No","Yes")))</f>
        <v>N/A</v>
      </c>
      <c r="G335" s="35">
        <v>22930</v>
      </c>
      <c r="H335" s="43" t="str">
        <f>IF($B335="N/A","N/A",IF(G335&gt;10,"No",IF(G335&lt;-10,"No","Yes")))</f>
        <v>N/A</v>
      </c>
      <c r="I335" s="12">
        <v>9.7230000000000008</v>
      </c>
      <c r="J335" s="12">
        <v>14.48</v>
      </c>
      <c r="K335" s="44" t="s">
        <v>734</v>
      </c>
      <c r="L335" s="9" t="str">
        <f t="shared" si="94"/>
        <v>Yes</v>
      </c>
    </row>
    <row r="336" spans="1:12" x14ac:dyDescent="0.2">
      <c r="A336" s="57" t="s">
        <v>146</v>
      </c>
      <c r="B336" s="34" t="s">
        <v>217</v>
      </c>
      <c r="C336" s="35">
        <v>431</v>
      </c>
      <c r="D336" s="43" t="str">
        <f>IF($B336="N/A","N/A",IF(C336&gt;10,"No",IF(C336&lt;-10,"No","Yes")))</f>
        <v>N/A</v>
      </c>
      <c r="E336" s="35">
        <v>583</v>
      </c>
      <c r="F336" s="43" t="str">
        <f>IF($B336="N/A","N/A",IF(E336&gt;10,"No",IF(E336&lt;-10,"No","Yes")))</f>
        <v>N/A</v>
      </c>
      <c r="G336" s="35">
        <v>817</v>
      </c>
      <c r="H336" s="43" t="str">
        <f>IF($B336="N/A","N/A",IF(G336&gt;10,"No",IF(G336&lt;-10,"No","Yes")))</f>
        <v>N/A</v>
      </c>
      <c r="I336" s="12">
        <v>35.270000000000003</v>
      </c>
      <c r="J336" s="12">
        <v>40.14</v>
      </c>
      <c r="K336" s="44" t="s">
        <v>734</v>
      </c>
      <c r="L336" s="9" t="str">
        <f t="shared" si="94"/>
        <v>No</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1038615001</v>
      </c>
      <c r="D6" s="11" t="str">
        <f t="shared" ref="D6:D12" si="0">IF($B6="N/A","N/A",IF(C6&gt;10,"No",IF(C6&lt;-10,"No","Yes")))</f>
        <v>N/A</v>
      </c>
      <c r="E6" s="14">
        <v>1166222271</v>
      </c>
      <c r="F6" s="11" t="str">
        <f t="shared" ref="F6:F12" si="1">IF($B6="N/A","N/A",IF(E6&gt;10,"No",IF(E6&lt;-10,"No","Yes")))</f>
        <v>N/A</v>
      </c>
      <c r="G6" s="14">
        <v>1313189882</v>
      </c>
      <c r="H6" s="11" t="str">
        <f t="shared" ref="H6:H12" si="2">IF($B6="N/A","N/A",IF(G6&gt;10,"No",IF(G6&lt;-10,"No","Yes")))</f>
        <v>N/A</v>
      </c>
      <c r="I6" s="12">
        <v>12.29</v>
      </c>
      <c r="J6" s="12">
        <v>12.6</v>
      </c>
      <c r="K6" s="47" t="s">
        <v>732</v>
      </c>
      <c r="L6" s="9" t="str">
        <f t="shared" ref="L6:L13" si="3">IF(J6="Div by 0", "N/A", IF(K6="N/A","N/A", IF(J6&gt;VALUE(MID(K6,1,2)), "No", IF(J6&lt;-1*VALUE(MID(K6,1,2)), "No", "Yes"))))</f>
        <v>Yes</v>
      </c>
    </row>
    <row r="7" spans="1:12" x14ac:dyDescent="0.2">
      <c r="A7" s="4" t="s">
        <v>1121</v>
      </c>
      <c r="B7" s="47" t="s">
        <v>217</v>
      </c>
      <c r="C7" s="14">
        <v>4256.8631028</v>
      </c>
      <c r="D7" s="11" t="str">
        <f t="shared" si="0"/>
        <v>N/A</v>
      </c>
      <c r="E7" s="14">
        <v>4260.515077</v>
      </c>
      <c r="F7" s="11" t="str">
        <f t="shared" si="1"/>
        <v>N/A</v>
      </c>
      <c r="G7" s="14">
        <v>4449.8469446999998</v>
      </c>
      <c r="H7" s="11" t="str">
        <f t="shared" si="2"/>
        <v>N/A</v>
      </c>
      <c r="I7" s="12">
        <v>8.5800000000000001E-2</v>
      </c>
      <c r="J7" s="12">
        <v>4.444</v>
      </c>
      <c r="K7" s="47" t="s">
        <v>732</v>
      </c>
      <c r="L7" s="9" t="str">
        <f t="shared" si="3"/>
        <v>Yes</v>
      </c>
    </row>
    <row r="8" spans="1:12" x14ac:dyDescent="0.2">
      <c r="A8" s="4" t="s">
        <v>720</v>
      </c>
      <c r="B8" s="47" t="s">
        <v>217</v>
      </c>
      <c r="C8" s="14">
        <v>880</v>
      </c>
      <c r="D8" s="11" t="str">
        <f t="shared" si="0"/>
        <v>N/A</v>
      </c>
      <c r="E8" s="14">
        <v>1049</v>
      </c>
      <c r="F8" s="11" t="str">
        <f t="shared" si="1"/>
        <v>N/A</v>
      </c>
      <c r="G8" s="14">
        <v>1132</v>
      </c>
      <c r="H8" s="11" t="str">
        <f t="shared" si="2"/>
        <v>N/A</v>
      </c>
      <c r="I8" s="12">
        <v>19.2</v>
      </c>
      <c r="J8" s="12">
        <v>7.9119999999999999</v>
      </c>
      <c r="K8" s="47" t="s">
        <v>732</v>
      </c>
      <c r="L8" s="9" t="str">
        <f t="shared" si="3"/>
        <v>Yes</v>
      </c>
    </row>
    <row r="9" spans="1:12" x14ac:dyDescent="0.2">
      <c r="A9" s="4" t="s">
        <v>721</v>
      </c>
      <c r="B9" s="47" t="s">
        <v>217</v>
      </c>
      <c r="C9" s="14">
        <v>1397</v>
      </c>
      <c r="D9" s="11" t="str">
        <f t="shared" si="0"/>
        <v>N/A</v>
      </c>
      <c r="E9" s="14">
        <v>1727</v>
      </c>
      <c r="F9" s="11" t="str">
        <f t="shared" si="1"/>
        <v>N/A</v>
      </c>
      <c r="G9" s="14">
        <v>1944</v>
      </c>
      <c r="H9" s="11" t="str">
        <f t="shared" si="2"/>
        <v>N/A</v>
      </c>
      <c r="I9" s="12">
        <v>23.62</v>
      </c>
      <c r="J9" s="12">
        <v>12.57</v>
      </c>
      <c r="K9" s="47" t="s">
        <v>732</v>
      </c>
      <c r="L9" s="9" t="str">
        <f t="shared" si="3"/>
        <v>Yes</v>
      </c>
    </row>
    <row r="10" spans="1:12" x14ac:dyDescent="0.2">
      <c r="A10" s="4" t="s">
        <v>722</v>
      </c>
      <c r="B10" s="47" t="s">
        <v>217</v>
      </c>
      <c r="C10" s="14">
        <v>3282</v>
      </c>
      <c r="D10" s="11" t="str">
        <f t="shared" si="0"/>
        <v>N/A</v>
      </c>
      <c r="E10" s="14">
        <v>3560</v>
      </c>
      <c r="F10" s="11" t="str">
        <f t="shared" si="1"/>
        <v>N/A</v>
      </c>
      <c r="G10" s="14">
        <v>4020</v>
      </c>
      <c r="H10" s="11" t="str">
        <f t="shared" si="2"/>
        <v>N/A</v>
      </c>
      <c r="I10" s="12">
        <v>8.4700000000000006</v>
      </c>
      <c r="J10" s="12">
        <v>12.92</v>
      </c>
      <c r="K10" s="47" t="s">
        <v>732</v>
      </c>
      <c r="L10" s="9" t="str">
        <f t="shared" si="3"/>
        <v>Yes</v>
      </c>
    </row>
    <row r="11" spans="1:12" x14ac:dyDescent="0.2">
      <c r="A11" s="4" t="s">
        <v>723</v>
      </c>
      <c r="B11" s="47" t="s">
        <v>217</v>
      </c>
      <c r="C11" s="14">
        <v>12911</v>
      </c>
      <c r="D11" s="11" t="str">
        <f t="shared" si="0"/>
        <v>N/A</v>
      </c>
      <c r="E11" s="14">
        <v>11623</v>
      </c>
      <c r="F11" s="11" t="str">
        <f t="shared" si="1"/>
        <v>N/A</v>
      </c>
      <c r="G11" s="14">
        <v>12894</v>
      </c>
      <c r="H11" s="11" t="str">
        <f t="shared" si="2"/>
        <v>N/A</v>
      </c>
      <c r="I11" s="12">
        <v>-9.98</v>
      </c>
      <c r="J11" s="12">
        <v>10.94</v>
      </c>
      <c r="K11" s="47" t="s">
        <v>732</v>
      </c>
      <c r="L11" s="9" t="str">
        <f t="shared" si="3"/>
        <v>Yes</v>
      </c>
    </row>
    <row r="12" spans="1:12" x14ac:dyDescent="0.2">
      <c r="A12" s="4" t="s">
        <v>724</v>
      </c>
      <c r="B12" s="47" t="s">
        <v>217</v>
      </c>
      <c r="C12" s="14">
        <v>67883</v>
      </c>
      <c r="D12" s="11" t="str">
        <f t="shared" si="0"/>
        <v>N/A</v>
      </c>
      <c r="E12" s="14">
        <v>65330</v>
      </c>
      <c r="F12" s="11" t="str">
        <f t="shared" si="1"/>
        <v>N/A</v>
      </c>
      <c r="G12" s="14">
        <v>58232</v>
      </c>
      <c r="H12" s="11" t="str">
        <f t="shared" si="2"/>
        <v>N/A</v>
      </c>
      <c r="I12" s="12">
        <v>-3.76</v>
      </c>
      <c r="J12" s="12">
        <v>-10.9</v>
      </c>
      <c r="K12" s="47" t="s">
        <v>732</v>
      </c>
      <c r="L12" s="9" t="str">
        <f t="shared" si="3"/>
        <v>Yes</v>
      </c>
    </row>
    <row r="13" spans="1:12" x14ac:dyDescent="0.2">
      <c r="A13" s="4" t="s">
        <v>74</v>
      </c>
      <c r="B13" s="47" t="s">
        <v>217</v>
      </c>
      <c r="C13" s="14">
        <v>1047017</v>
      </c>
      <c r="D13" s="11" t="str">
        <f>IF($B13="N/A","N/A",IF(C13&gt;10,"No",IF(C13&lt;-10,"No","Yes")))</f>
        <v>N/A</v>
      </c>
      <c r="E13" s="14">
        <v>1005928</v>
      </c>
      <c r="F13" s="11" t="str">
        <f>IF($B13="N/A","N/A",IF(E13&gt;10,"No",IF(E13&lt;-10,"No","Yes")))</f>
        <v>N/A</v>
      </c>
      <c r="G13" s="14">
        <v>936835</v>
      </c>
      <c r="H13" s="11" t="str">
        <f>IF($B13="N/A","N/A",IF(G13&gt;10,"No",IF(G13&lt;-10,"No","Yes")))</f>
        <v>N/A</v>
      </c>
      <c r="I13" s="12">
        <v>-3.92</v>
      </c>
      <c r="J13" s="12">
        <v>-6.87</v>
      </c>
      <c r="K13" s="47" t="s">
        <v>732</v>
      </c>
      <c r="L13" s="9" t="str">
        <f t="shared" si="3"/>
        <v>Yes</v>
      </c>
    </row>
    <row r="14" spans="1:12" x14ac:dyDescent="0.2">
      <c r="A14" s="60" t="s">
        <v>161</v>
      </c>
      <c r="B14" s="34" t="s">
        <v>217</v>
      </c>
      <c r="C14" s="8">
        <v>4.8523275926</v>
      </c>
      <c r="D14" s="43" t="str">
        <f t="shared" ref="D14:D18" si="4">IF($B14="N/A","N/A",IF(C14&gt;10,"No",IF(C14&lt;-10,"No","Yes")))</f>
        <v>N/A</v>
      </c>
      <c r="E14" s="8">
        <v>3.5798310731999998</v>
      </c>
      <c r="F14" s="43" t="str">
        <f t="shared" ref="F14:F18" si="5">IF($B14="N/A","N/A",IF(E14&gt;10,"No",IF(E14&lt;-10,"No","Yes")))</f>
        <v>N/A</v>
      </c>
      <c r="G14" s="8">
        <v>3.4729540609999998</v>
      </c>
      <c r="H14" s="43" t="str">
        <f t="shared" ref="H14:H18" si="6">IF($B14="N/A","N/A",IF(G14&gt;10,"No",IF(G14&lt;-10,"No","Yes")))</f>
        <v>N/A</v>
      </c>
      <c r="I14" s="12">
        <v>-26.2</v>
      </c>
      <c r="J14" s="12">
        <v>-2.99</v>
      </c>
      <c r="K14" s="44" t="s">
        <v>732</v>
      </c>
      <c r="L14" s="9" t="str">
        <f t="shared" ref="L14:L18" si="7">IF(J14="Div by 0", "N/A", IF(K14="N/A","N/A", IF(J14&gt;VALUE(MID(K14,1,2)), "No", IF(J14&lt;-1*VALUE(MID(K14,1,2)), "No", "Yes"))))</f>
        <v>Yes</v>
      </c>
    </row>
    <row r="15" spans="1:12" x14ac:dyDescent="0.2">
      <c r="A15" s="4" t="s">
        <v>418</v>
      </c>
      <c r="B15" s="34" t="s">
        <v>217</v>
      </c>
      <c r="C15" s="8">
        <v>14.547273202</v>
      </c>
      <c r="D15" s="43" t="str">
        <f t="shared" si="4"/>
        <v>N/A</v>
      </c>
      <c r="E15" s="8">
        <v>9.3392070485000005</v>
      </c>
      <c r="F15" s="43" t="str">
        <f t="shared" si="5"/>
        <v>N/A</v>
      </c>
      <c r="G15" s="8">
        <v>10.157957685</v>
      </c>
      <c r="H15" s="43" t="str">
        <f t="shared" si="6"/>
        <v>N/A</v>
      </c>
      <c r="I15" s="12">
        <v>-35.799999999999997</v>
      </c>
      <c r="J15" s="12">
        <v>8.7669999999999995</v>
      </c>
      <c r="K15" s="44" t="s">
        <v>732</v>
      </c>
      <c r="L15" s="9" t="str">
        <f t="shared" si="7"/>
        <v>Yes</v>
      </c>
    </row>
    <row r="16" spans="1:12" x14ac:dyDescent="0.2">
      <c r="A16" s="4" t="s">
        <v>419</v>
      </c>
      <c r="B16" s="34" t="s">
        <v>217</v>
      </c>
      <c r="C16" s="8">
        <v>9.7831936649000006</v>
      </c>
      <c r="D16" s="43" t="str">
        <f t="shared" si="4"/>
        <v>N/A</v>
      </c>
      <c r="E16" s="8">
        <v>4.8173187040999998</v>
      </c>
      <c r="F16" s="43" t="str">
        <f t="shared" si="5"/>
        <v>N/A</v>
      </c>
      <c r="G16" s="8">
        <v>4.9887992035000002</v>
      </c>
      <c r="H16" s="43" t="str">
        <f t="shared" si="6"/>
        <v>N/A</v>
      </c>
      <c r="I16" s="12">
        <v>-50.8</v>
      </c>
      <c r="J16" s="12">
        <v>3.56</v>
      </c>
      <c r="K16" s="44" t="s">
        <v>732</v>
      </c>
      <c r="L16" s="9" t="str">
        <f t="shared" si="7"/>
        <v>Yes</v>
      </c>
    </row>
    <row r="17" spans="1:12" x14ac:dyDescent="0.2">
      <c r="A17" s="4" t="s">
        <v>420</v>
      </c>
      <c r="B17" s="34" t="s">
        <v>217</v>
      </c>
      <c r="C17" s="8">
        <v>2.0984650772000002</v>
      </c>
      <c r="D17" s="43" t="str">
        <f t="shared" si="4"/>
        <v>N/A</v>
      </c>
      <c r="E17" s="8">
        <v>1.8313526292</v>
      </c>
      <c r="F17" s="43" t="str">
        <f t="shared" si="5"/>
        <v>N/A</v>
      </c>
      <c r="G17" s="8">
        <v>1.9860066924999999</v>
      </c>
      <c r="H17" s="43" t="str">
        <f t="shared" si="6"/>
        <v>N/A</v>
      </c>
      <c r="I17" s="12">
        <v>-12.7</v>
      </c>
      <c r="J17" s="12">
        <v>8.4450000000000003</v>
      </c>
      <c r="K17" s="44" t="s">
        <v>732</v>
      </c>
      <c r="L17" s="9" t="str">
        <f t="shared" si="7"/>
        <v>Yes</v>
      </c>
    </row>
    <row r="18" spans="1:12" x14ac:dyDescent="0.2">
      <c r="A18" s="4" t="s">
        <v>421</v>
      </c>
      <c r="B18" s="34" t="s">
        <v>217</v>
      </c>
      <c r="C18" s="8">
        <v>4.3652294887999998</v>
      </c>
      <c r="D18" s="43" t="str">
        <f t="shared" si="4"/>
        <v>N/A</v>
      </c>
      <c r="E18" s="8">
        <v>4.0731027700000002</v>
      </c>
      <c r="F18" s="43" t="str">
        <f t="shared" si="5"/>
        <v>N/A</v>
      </c>
      <c r="G18" s="8">
        <v>3.4784519407999999</v>
      </c>
      <c r="H18" s="43" t="str">
        <f t="shared" si="6"/>
        <v>N/A</v>
      </c>
      <c r="I18" s="12">
        <v>-6.69</v>
      </c>
      <c r="J18" s="12">
        <v>-14.6</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0</v>
      </c>
      <c r="H19" s="43" t="str">
        <f t="shared" ref="H19:H50" si="10">IF($B19="N/A","N/A",IF(G19&gt;10,"No",IF(G19&lt;-10,"No","Yes")))</f>
        <v>N/A</v>
      </c>
      <c r="I19" s="12">
        <v>-50</v>
      </c>
      <c r="J19" s="12">
        <v>-100</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11</v>
      </c>
      <c r="F20" s="43" t="str">
        <f t="shared" si="9"/>
        <v>N/A</v>
      </c>
      <c r="G20" s="35">
        <v>11</v>
      </c>
      <c r="H20" s="43" t="str">
        <f t="shared" si="10"/>
        <v>N/A</v>
      </c>
      <c r="I20" s="12">
        <v>-20</v>
      </c>
      <c r="J20" s="12">
        <v>12.5</v>
      </c>
      <c r="K20" s="47" t="s">
        <v>217</v>
      </c>
      <c r="L20" s="9" t="str">
        <f t="shared" si="11"/>
        <v>N/A</v>
      </c>
    </row>
    <row r="21" spans="1:12" x14ac:dyDescent="0.2">
      <c r="A21" s="60" t="s">
        <v>1121</v>
      </c>
      <c r="B21" s="47" t="s">
        <v>217</v>
      </c>
      <c r="C21" s="14">
        <v>4256.8631028</v>
      </c>
      <c r="D21" s="11" t="str">
        <f t="shared" si="8"/>
        <v>N/A</v>
      </c>
      <c r="E21" s="14">
        <v>4260.515077</v>
      </c>
      <c r="F21" s="11" t="str">
        <f t="shared" si="9"/>
        <v>N/A</v>
      </c>
      <c r="G21" s="14">
        <v>4449.8469446999998</v>
      </c>
      <c r="H21" s="11" t="str">
        <f t="shared" si="10"/>
        <v>N/A</v>
      </c>
      <c r="I21" s="12">
        <v>8.5800000000000001E-2</v>
      </c>
      <c r="J21" s="12">
        <v>4.444</v>
      </c>
      <c r="K21" s="47" t="s">
        <v>732</v>
      </c>
      <c r="L21" s="9" t="str">
        <f t="shared" si="11"/>
        <v>Yes</v>
      </c>
    </row>
    <row r="22" spans="1:12" x14ac:dyDescent="0.2">
      <c r="A22" s="4" t="s">
        <v>1726</v>
      </c>
      <c r="B22" s="47" t="s">
        <v>217</v>
      </c>
      <c r="C22" s="14">
        <v>10915.443159</v>
      </c>
      <c r="D22" s="11" t="str">
        <f t="shared" si="8"/>
        <v>N/A</v>
      </c>
      <c r="E22" s="14">
        <v>11914.102412</v>
      </c>
      <c r="F22" s="11" t="str">
        <f t="shared" si="9"/>
        <v>N/A</v>
      </c>
      <c r="G22" s="14">
        <v>14197.278962</v>
      </c>
      <c r="H22" s="11" t="str">
        <f t="shared" si="10"/>
        <v>N/A</v>
      </c>
      <c r="I22" s="12">
        <v>9.1489999999999991</v>
      </c>
      <c r="J22" s="12">
        <v>19.16</v>
      </c>
      <c r="K22" s="47" t="s">
        <v>732</v>
      </c>
      <c r="L22" s="9" t="str">
        <f t="shared" si="11"/>
        <v>Yes</v>
      </c>
    </row>
    <row r="23" spans="1:12" x14ac:dyDescent="0.2">
      <c r="A23" s="4" t="s">
        <v>1122</v>
      </c>
      <c r="B23" s="47" t="s">
        <v>217</v>
      </c>
      <c r="C23" s="14">
        <v>13065.425617000001</v>
      </c>
      <c r="D23" s="11" t="str">
        <f t="shared" si="8"/>
        <v>N/A</v>
      </c>
      <c r="E23" s="14">
        <v>13677.361299</v>
      </c>
      <c r="F23" s="11" t="str">
        <f t="shared" si="9"/>
        <v>N/A</v>
      </c>
      <c r="G23" s="14">
        <v>13688.472425</v>
      </c>
      <c r="H23" s="11" t="str">
        <f t="shared" si="10"/>
        <v>N/A</v>
      </c>
      <c r="I23" s="12">
        <v>4.6840000000000002</v>
      </c>
      <c r="J23" s="12">
        <v>8.1199999999999994E-2</v>
      </c>
      <c r="K23" s="47" t="s">
        <v>732</v>
      </c>
      <c r="L23" s="9" t="str">
        <f t="shared" si="11"/>
        <v>Yes</v>
      </c>
    </row>
    <row r="24" spans="1:12" x14ac:dyDescent="0.2">
      <c r="A24" s="4" t="s">
        <v>1123</v>
      </c>
      <c r="B24" s="47" t="s">
        <v>217</v>
      </c>
      <c r="C24" s="14">
        <v>1681.5039323999999</v>
      </c>
      <c r="D24" s="11" t="str">
        <f t="shared" si="8"/>
        <v>N/A</v>
      </c>
      <c r="E24" s="14">
        <v>1710.1714985999999</v>
      </c>
      <c r="F24" s="11" t="str">
        <f t="shared" si="9"/>
        <v>N/A</v>
      </c>
      <c r="G24" s="14">
        <v>1766.2451943000001</v>
      </c>
      <c r="H24" s="11" t="str">
        <f t="shared" si="10"/>
        <v>N/A</v>
      </c>
      <c r="I24" s="12">
        <v>1.7050000000000001</v>
      </c>
      <c r="J24" s="12">
        <v>3.2789999999999999</v>
      </c>
      <c r="K24" s="47" t="s">
        <v>732</v>
      </c>
      <c r="L24" s="9" t="str">
        <f t="shared" si="11"/>
        <v>Yes</v>
      </c>
    </row>
    <row r="25" spans="1:12" x14ac:dyDescent="0.2">
      <c r="A25" s="4" t="s">
        <v>1124</v>
      </c>
      <c r="B25" s="47" t="s">
        <v>217</v>
      </c>
      <c r="C25" s="14">
        <v>3144.5336636000002</v>
      </c>
      <c r="D25" s="11" t="str">
        <f t="shared" si="8"/>
        <v>N/A</v>
      </c>
      <c r="E25" s="14">
        <v>3051.6513071999998</v>
      </c>
      <c r="F25" s="11" t="str">
        <f t="shared" si="9"/>
        <v>N/A</v>
      </c>
      <c r="G25" s="14">
        <v>3249.4448425</v>
      </c>
      <c r="H25" s="11" t="str">
        <f t="shared" si="10"/>
        <v>N/A</v>
      </c>
      <c r="I25" s="12">
        <v>-2.95</v>
      </c>
      <c r="J25" s="12">
        <v>6.4820000000000002</v>
      </c>
      <c r="K25" s="47" t="s">
        <v>732</v>
      </c>
      <c r="L25" s="9" t="str">
        <f t="shared" si="11"/>
        <v>Yes</v>
      </c>
    </row>
    <row r="26" spans="1:12" x14ac:dyDescent="0.2">
      <c r="A26" s="2" t="s">
        <v>1125</v>
      </c>
      <c r="B26" s="47" t="s">
        <v>217</v>
      </c>
      <c r="C26" s="14">
        <v>4360.5788548</v>
      </c>
      <c r="D26" s="11" t="str">
        <f t="shared" si="8"/>
        <v>N/A</v>
      </c>
      <c r="E26" s="14">
        <v>4431.7721322999996</v>
      </c>
      <c r="F26" s="11" t="str">
        <f t="shared" si="9"/>
        <v>N/A</v>
      </c>
      <c r="G26" s="14">
        <v>4679.4522378000001</v>
      </c>
      <c r="H26" s="11" t="str">
        <f t="shared" si="10"/>
        <v>N/A</v>
      </c>
      <c r="I26" s="12">
        <v>1.633</v>
      </c>
      <c r="J26" s="12">
        <v>5.5890000000000004</v>
      </c>
      <c r="K26" s="47" t="s">
        <v>732</v>
      </c>
      <c r="L26" s="9" t="str">
        <f>IF(J26="Div by 0", "N/A", IF(OR(J26="N/A",K26="N/A"),"N/A", IF(J26&gt;VALUE(MID(K26,1,2)), "No", IF(J26&lt;-1*VALUE(MID(K26,1,2)), "No", "Yes"))))</f>
        <v>Yes</v>
      </c>
    </row>
    <row r="27" spans="1:12" x14ac:dyDescent="0.2">
      <c r="A27" s="2" t="s">
        <v>1126</v>
      </c>
      <c r="B27" s="47" t="s">
        <v>217</v>
      </c>
      <c r="C27" s="14">
        <v>4135.8795042000002</v>
      </c>
      <c r="D27" s="11" t="str">
        <f t="shared" si="8"/>
        <v>N/A</v>
      </c>
      <c r="E27" s="14">
        <v>4065.6733465000002</v>
      </c>
      <c r="F27" s="11" t="str">
        <f t="shared" si="9"/>
        <v>N/A</v>
      </c>
      <c r="G27" s="14">
        <v>4193.0511607999997</v>
      </c>
      <c r="H27" s="11" t="str">
        <f t="shared" si="10"/>
        <v>N/A</v>
      </c>
      <c r="I27" s="12">
        <v>-1.7</v>
      </c>
      <c r="J27" s="12">
        <v>3.133</v>
      </c>
      <c r="K27" s="47" t="s">
        <v>732</v>
      </c>
      <c r="L27" s="9" t="str">
        <f>IF(J27="Div by 0", "N/A", IF(OR(J27="N/A",K27="N/A"),"N/A", IF(J27&gt;VALUE(MID(K27,1,2)), "No", IF(J27&lt;-1*VALUE(MID(K27,1,2)), "No", "Yes"))))</f>
        <v>Yes</v>
      </c>
    </row>
    <row r="28" spans="1:12" x14ac:dyDescent="0.2">
      <c r="A28" s="60" t="s">
        <v>1127</v>
      </c>
      <c r="B28" s="47" t="s">
        <v>217</v>
      </c>
      <c r="C28" s="14">
        <v>10718.876867999999</v>
      </c>
      <c r="D28" s="11" t="str">
        <f t="shared" si="8"/>
        <v>N/A</v>
      </c>
      <c r="E28" s="14">
        <v>11661.832112</v>
      </c>
      <c r="F28" s="11" t="str">
        <f t="shared" si="9"/>
        <v>N/A</v>
      </c>
      <c r="G28" s="14">
        <v>12929.676167</v>
      </c>
      <c r="H28" s="11" t="str">
        <f t="shared" si="10"/>
        <v>N/A</v>
      </c>
      <c r="I28" s="12">
        <v>8.7970000000000006</v>
      </c>
      <c r="J28" s="12">
        <v>10.87</v>
      </c>
      <c r="K28" s="47" t="s">
        <v>732</v>
      </c>
      <c r="L28" s="9" t="str">
        <f>IF(J28="Div by 0", "N/A", IF(K28="N/A","N/A", IF(J28&gt;VALUE(MID(K28,1,2)), "No", IF(J28&lt;-1*VALUE(MID(K28,1,2)), "No", "Yes"))))</f>
        <v>Yes</v>
      </c>
    </row>
    <row r="29" spans="1:12" x14ac:dyDescent="0.2">
      <c r="A29" s="2" t="s">
        <v>1128</v>
      </c>
      <c r="B29" s="47" t="s">
        <v>217</v>
      </c>
      <c r="C29" s="14">
        <v>11092.929177</v>
      </c>
      <c r="D29" s="11" t="str">
        <f t="shared" si="8"/>
        <v>N/A</v>
      </c>
      <c r="E29" s="14">
        <v>12110.999691999999</v>
      </c>
      <c r="F29" s="11" t="str">
        <f t="shared" si="9"/>
        <v>N/A</v>
      </c>
      <c r="G29" s="14">
        <v>14321.629881000001</v>
      </c>
      <c r="H29" s="11" t="str">
        <f t="shared" si="10"/>
        <v>N/A</v>
      </c>
      <c r="I29" s="12">
        <v>9.1780000000000008</v>
      </c>
      <c r="J29" s="12">
        <v>18.25</v>
      </c>
      <c r="K29" s="47" t="s">
        <v>732</v>
      </c>
      <c r="L29" s="9" t="str">
        <f>IF(J29="Div by 0", "N/A", IF(K29="N/A","N/A", IF(J29&gt;VALUE(MID(K29,1,2)), "No", IF(J29&lt;-1*VALUE(MID(K29,1,2)), "No", "Yes"))))</f>
        <v>Yes</v>
      </c>
    </row>
    <row r="30" spans="1:12" x14ac:dyDescent="0.2">
      <c r="A30" s="2" t="s">
        <v>1129</v>
      </c>
      <c r="B30" s="47" t="s">
        <v>217</v>
      </c>
      <c r="C30" s="14">
        <v>10146.447768</v>
      </c>
      <c r="D30" s="11" t="str">
        <f t="shared" si="8"/>
        <v>N/A</v>
      </c>
      <c r="E30" s="14">
        <v>11084.164618000001</v>
      </c>
      <c r="F30" s="11" t="str">
        <f t="shared" si="9"/>
        <v>N/A</v>
      </c>
      <c r="G30" s="14">
        <v>10716.911128</v>
      </c>
      <c r="H30" s="11" t="str">
        <f t="shared" si="10"/>
        <v>N/A</v>
      </c>
      <c r="I30" s="12">
        <v>9.2420000000000009</v>
      </c>
      <c r="J30" s="12">
        <v>-3.31</v>
      </c>
      <c r="K30" s="47" t="s">
        <v>732</v>
      </c>
      <c r="L30" s="9" t="str">
        <f>IF(J30="Div by 0", "N/A", IF(K30="N/A","N/A", IF(J30&gt;VALUE(MID(K30,1,2)), "No", IF(J30&lt;-1*VALUE(MID(K30,1,2)), "No", "Yes"))))</f>
        <v>Yes</v>
      </c>
    </row>
    <row r="31" spans="1:12" x14ac:dyDescent="0.2">
      <c r="A31" s="2" t="s">
        <v>1130</v>
      </c>
      <c r="B31" s="47" t="s">
        <v>217</v>
      </c>
      <c r="C31" s="14">
        <v>10984.186879999999</v>
      </c>
      <c r="D31" s="11" t="str">
        <f t="shared" si="8"/>
        <v>N/A</v>
      </c>
      <c r="E31" s="14">
        <v>12172.732910999999</v>
      </c>
      <c r="F31" s="11" t="str">
        <f t="shared" si="9"/>
        <v>N/A</v>
      </c>
      <c r="G31" s="14">
        <v>13629.211799999999</v>
      </c>
      <c r="H31" s="11" t="str">
        <f t="shared" si="10"/>
        <v>N/A</v>
      </c>
      <c r="I31" s="12">
        <v>10.82</v>
      </c>
      <c r="J31" s="12">
        <v>11.97</v>
      </c>
      <c r="K31" s="47" t="s">
        <v>732</v>
      </c>
      <c r="L31" s="9" t="str">
        <f>IF(J31="Div by 0", "N/A", IF(OR(J31="N/A",K31="N/A"),"N/A", IF(J31&gt;VALUE(MID(K31,1,2)), "No", IF(J31&lt;-1*VALUE(MID(K31,1,2)), "No", "Yes"))))</f>
        <v>Yes</v>
      </c>
    </row>
    <row r="32" spans="1:12" x14ac:dyDescent="0.2">
      <c r="A32" s="2" t="s">
        <v>1131</v>
      </c>
      <c r="B32" s="47" t="s">
        <v>217</v>
      </c>
      <c r="C32" s="14">
        <v>10331.863029</v>
      </c>
      <c r="D32" s="11" t="str">
        <f t="shared" si="8"/>
        <v>N/A</v>
      </c>
      <c r="E32" s="14">
        <v>10928.309224000001</v>
      </c>
      <c r="F32" s="11" t="str">
        <f t="shared" si="9"/>
        <v>N/A</v>
      </c>
      <c r="G32" s="14">
        <v>11938.090729</v>
      </c>
      <c r="H32" s="11" t="str">
        <f t="shared" si="10"/>
        <v>N/A</v>
      </c>
      <c r="I32" s="12">
        <v>5.7729999999999997</v>
      </c>
      <c r="J32" s="12">
        <v>9.24</v>
      </c>
      <c r="K32" s="47" t="s">
        <v>732</v>
      </c>
      <c r="L32" s="9" t="str">
        <f>IF(J32="Div by 0", "N/A", IF(OR(J32="N/A",K32="N/A"),"N/A", IF(J32&gt;VALUE(MID(K32,1,2)), "No", IF(J32&lt;-1*VALUE(MID(K32,1,2)), "No", "Yes"))))</f>
        <v>Yes</v>
      </c>
    </row>
    <row r="33" spans="1:12" x14ac:dyDescent="0.2">
      <c r="A33" s="2" t="s">
        <v>1731</v>
      </c>
      <c r="B33" s="47" t="s">
        <v>217</v>
      </c>
      <c r="C33" s="14">
        <v>5383.7189872999998</v>
      </c>
      <c r="D33" s="11" t="str">
        <f t="shared" si="8"/>
        <v>N/A</v>
      </c>
      <c r="E33" s="14">
        <v>3955.6822157000001</v>
      </c>
      <c r="F33" s="11" t="str">
        <f t="shared" si="9"/>
        <v>N/A</v>
      </c>
      <c r="G33" s="14">
        <v>5612.1641138000005</v>
      </c>
      <c r="H33" s="11" t="str">
        <f t="shared" si="10"/>
        <v>N/A</v>
      </c>
      <c r="I33" s="12">
        <v>-26.5</v>
      </c>
      <c r="J33" s="12">
        <v>41.88</v>
      </c>
      <c r="K33" s="47" t="s">
        <v>732</v>
      </c>
      <c r="L33" s="9" t="str">
        <f t="shared" ref="L33:L45" si="12">IF(J33="Div by 0", "N/A", IF(K33="N/A","N/A", IF(J33&gt;VALUE(MID(K33,1,2)), "No", IF(J33&lt;-1*VALUE(MID(K33,1,2)), "No", "Yes"))))</f>
        <v>No</v>
      </c>
    </row>
    <row r="34" spans="1:12" x14ac:dyDescent="0.2">
      <c r="A34" s="2" t="s">
        <v>1732</v>
      </c>
      <c r="B34" s="47" t="s">
        <v>217</v>
      </c>
      <c r="C34" s="14">
        <v>808.98449612000002</v>
      </c>
      <c r="D34" s="11" t="str">
        <f t="shared" si="8"/>
        <v>N/A</v>
      </c>
      <c r="E34" s="14">
        <v>786.48412698000004</v>
      </c>
      <c r="F34" s="11" t="str">
        <f t="shared" si="9"/>
        <v>N/A</v>
      </c>
      <c r="G34" s="14">
        <v>709.22916667000004</v>
      </c>
      <c r="H34" s="11" t="str">
        <f t="shared" si="10"/>
        <v>N/A</v>
      </c>
      <c r="I34" s="12">
        <v>-2.78</v>
      </c>
      <c r="J34" s="12">
        <v>-9.82</v>
      </c>
      <c r="K34" s="47" t="s">
        <v>732</v>
      </c>
      <c r="L34" s="9" t="str">
        <f t="shared" si="12"/>
        <v>Yes</v>
      </c>
    </row>
    <row r="35" spans="1:12" x14ac:dyDescent="0.2">
      <c r="A35" s="2" t="s">
        <v>1733</v>
      </c>
      <c r="B35" s="47" t="s">
        <v>217</v>
      </c>
      <c r="C35" s="14">
        <v>8802.1385637999992</v>
      </c>
      <c r="D35" s="11" t="str">
        <f t="shared" si="8"/>
        <v>N/A</v>
      </c>
      <c r="E35" s="14">
        <v>10282.602712</v>
      </c>
      <c r="F35" s="11" t="str">
        <f t="shared" si="9"/>
        <v>N/A</v>
      </c>
      <c r="G35" s="14">
        <v>11340.197732000001</v>
      </c>
      <c r="H35" s="11" t="str">
        <f t="shared" si="10"/>
        <v>N/A</v>
      </c>
      <c r="I35" s="12">
        <v>16.82</v>
      </c>
      <c r="J35" s="12">
        <v>10.29</v>
      </c>
      <c r="K35" s="47" t="s">
        <v>732</v>
      </c>
      <c r="L35" s="9" t="str">
        <f t="shared" si="12"/>
        <v>Yes</v>
      </c>
    </row>
    <row r="36" spans="1:12" x14ac:dyDescent="0.2">
      <c r="A36" s="2" t="s">
        <v>1734</v>
      </c>
      <c r="B36" s="47" t="s">
        <v>217</v>
      </c>
      <c r="C36" s="14">
        <v>345.98661568</v>
      </c>
      <c r="D36" s="11" t="str">
        <f t="shared" si="8"/>
        <v>N/A</v>
      </c>
      <c r="E36" s="14">
        <v>385.26759984</v>
      </c>
      <c r="F36" s="11" t="str">
        <f t="shared" si="9"/>
        <v>N/A</v>
      </c>
      <c r="G36" s="14">
        <v>267.41087039000001</v>
      </c>
      <c r="H36" s="11" t="str">
        <f t="shared" si="10"/>
        <v>N/A</v>
      </c>
      <c r="I36" s="12">
        <v>11.35</v>
      </c>
      <c r="J36" s="12">
        <v>-30.6</v>
      </c>
      <c r="K36" s="47" t="s">
        <v>732</v>
      </c>
      <c r="L36" s="9" t="str">
        <f t="shared" si="12"/>
        <v>No</v>
      </c>
    </row>
    <row r="37" spans="1:12" x14ac:dyDescent="0.2">
      <c r="A37" s="2" t="s">
        <v>1735</v>
      </c>
      <c r="B37" s="47" t="s">
        <v>217</v>
      </c>
      <c r="C37" s="14">
        <v>42353.381974000004</v>
      </c>
      <c r="D37" s="11" t="str">
        <f t="shared" si="8"/>
        <v>N/A</v>
      </c>
      <c r="E37" s="14">
        <v>40199.889589999999</v>
      </c>
      <c r="F37" s="11" t="str">
        <f t="shared" si="9"/>
        <v>N/A</v>
      </c>
      <c r="G37" s="14">
        <v>42457.614087000002</v>
      </c>
      <c r="H37" s="11" t="str">
        <f t="shared" si="10"/>
        <v>N/A</v>
      </c>
      <c r="I37" s="12">
        <v>-5.08</v>
      </c>
      <c r="J37" s="12">
        <v>5.6159999999999997</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106.75538657</v>
      </c>
      <c r="D39" s="11" t="str">
        <f t="shared" si="8"/>
        <v>N/A</v>
      </c>
      <c r="E39" s="14">
        <v>196.34764826</v>
      </c>
      <c r="F39" s="11" t="str">
        <f t="shared" si="9"/>
        <v>N/A</v>
      </c>
      <c r="G39" s="14">
        <v>213.16651583999999</v>
      </c>
      <c r="H39" s="11" t="str">
        <f t="shared" si="10"/>
        <v>N/A</v>
      </c>
      <c r="I39" s="12">
        <v>83.92</v>
      </c>
      <c r="J39" s="12">
        <v>8.5660000000000007</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40548.256039</v>
      </c>
      <c r="D41" s="11" t="str">
        <f t="shared" si="8"/>
        <v>N/A</v>
      </c>
      <c r="E41" s="14">
        <v>39586.061683</v>
      </c>
      <c r="F41" s="11" t="str">
        <f t="shared" si="9"/>
        <v>N/A</v>
      </c>
      <c r="G41" s="14">
        <v>47255.688391000003</v>
      </c>
      <c r="H41" s="11" t="str">
        <f t="shared" si="10"/>
        <v>N/A</v>
      </c>
      <c r="I41" s="12">
        <v>-2.37</v>
      </c>
      <c r="J41" s="12">
        <v>19.37</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11760.141154000001</v>
      </c>
      <c r="D44" s="11" t="str">
        <f t="shared" si="8"/>
        <v>N/A</v>
      </c>
      <c r="E44" s="14">
        <v>12963.248729999999</v>
      </c>
      <c r="F44" s="11" t="str">
        <f t="shared" si="9"/>
        <v>N/A</v>
      </c>
      <c r="G44" s="14">
        <v>14486.362507</v>
      </c>
      <c r="H44" s="11" t="str">
        <f t="shared" si="10"/>
        <v>N/A</v>
      </c>
      <c r="I44" s="12">
        <v>10.23</v>
      </c>
      <c r="J44" s="12">
        <v>11.75</v>
      </c>
      <c r="K44" s="47" t="s">
        <v>732</v>
      </c>
      <c r="L44" s="9" t="str">
        <f t="shared" si="12"/>
        <v>Yes</v>
      </c>
    </row>
    <row r="45" spans="1:12" ht="25.5" x14ac:dyDescent="0.2">
      <c r="A45" s="2" t="s">
        <v>1133</v>
      </c>
      <c r="B45" s="47" t="s">
        <v>217</v>
      </c>
      <c r="C45" s="14">
        <v>303.12059800999998</v>
      </c>
      <c r="D45" s="11" t="str">
        <f t="shared" si="8"/>
        <v>N/A</v>
      </c>
      <c r="E45" s="14">
        <v>347.27993206999997</v>
      </c>
      <c r="F45" s="11" t="str">
        <f t="shared" si="9"/>
        <v>N/A</v>
      </c>
      <c r="G45" s="14">
        <v>268.35979380999999</v>
      </c>
      <c r="H45" s="11" t="str">
        <f t="shared" si="10"/>
        <v>N/A</v>
      </c>
      <c r="I45" s="12">
        <v>14.57</v>
      </c>
      <c r="J45" s="12">
        <v>-22.7</v>
      </c>
      <c r="K45" s="47" t="s">
        <v>732</v>
      </c>
      <c r="L45" s="9" t="str">
        <f t="shared" si="12"/>
        <v>Yes</v>
      </c>
    </row>
    <row r="46" spans="1:12" x14ac:dyDescent="0.2">
      <c r="A46" s="2" t="s">
        <v>1134</v>
      </c>
      <c r="B46" s="34" t="s">
        <v>217</v>
      </c>
      <c r="C46" s="46">
        <v>57659.372330999999</v>
      </c>
      <c r="D46" s="43" t="str">
        <f t="shared" si="8"/>
        <v>N/A</v>
      </c>
      <c r="E46" s="46">
        <v>60018.942324000003</v>
      </c>
      <c r="F46" s="43" t="str">
        <f t="shared" si="9"/>
        <v>N/A</v>
      </c>
      <c r="G46" s="46">
        <v>60909.160713999998</v>
      </c>
      <c r="H46" s="43" t="str">
        <f t="shared" si="10"/>
        <v>N/A</v>
      </c>
      <c r="I46" s="12">
        <v>4.0919999999999996</v>
      </c>
      <c r="J46" s="12">
        <v>1.4830000000000001</v>
      </c>
      <c r="K46" s="44" t="s">
        <v>732</v>
      </c>
      <c r="L46" s="9" t="str">
        <f>IF(J46="Div by 0", "N/A", IF(K46="N/A","N/A", IF(J46&gt;VALUE(MID(K46,1,2)), "No", IF(J46&lt;-1*VALUE(MID(K46,1,2)), "No", "Yes"))))</f>
        <v>Yes</v>
      </c>
    </row>
    <row r="47" spans="1:12" x14ac:dyDescent="0.2">
      <c r="A47" s="61" t="s">
        <v>1135</v>
      </c>
      <c r="B47" s="34" t="s">
        <v>217</v>
      </c>
      <c r="C47" s="46">
        <v>35228.857143000001</v>
      </c>
      <c r="D47" s="43" t="str">
        <f t="shared" si="8"/>
        <v>N/A</v>
      </c>
      <c r="E47" s="46">
        <v>43311.121282</v>
      </c>
      <c r="F47" s="43" t="str">
        <f t="shared" si="9"/>
        <v>N/A</v>
      </c>
      <c r="G47" s="46">
        <v>39946.130731999998</v>
      </c>
      <c r="H47" s="43" t="str">
        <f t="shared" si="10"/>
        <v>N/A</v>
      </c>
      <c r="I47" s="12">
        <v>22.94</v>
      </c>
      <c r="J47" s="12">
        <v>-7.77</v>
      </c>
      <c r="K47" s="44" t="s">
        <v>732</v>
      </c>
      <c r="L47" s="9" t="str">
        <f>IF(J47="Div by 0", "N/A", IF(K47="N/A","N/A", IF(J47&gt;VALUE(MID(K47,1,2)), "No", IF(J47&lt;-1*VALUE(MID(K47,1,2)), "No", "Yes"))))</f>
        <v>Yes</v>
      </c>
    </row>
    <row r="48" spans="1:12" ht="25.5" x14ac:dyDescent="0.2">
      <c r="A48" s="2" t="s">
        <v>1136</v>
      </c>
      <c r="B48" s="34" t="s">
        <v>217</v>
      </c>
      <c r="C48" s="46">
        <v>66668.931706999996</v>
      </c>
      <c r="D48" s="43" t="str">
        <f t="shared" si="8"/>
        <v>N/A</v>
      </c>
      <c r="E48" s="46">
        <v>61616.115043999998</v>
      </c>
      <c r="F48" s="43" t="str">
        <f t="shared" si="9"/>
        <v>N/A</v>
      </c>
      <c r="G48" s="46">
        <v>93802.222221999997</v>
      </c>
      <c r="H48" s="43" t="str">
        <f t="shared" si="10"/>
        <v>N/A</v>
      </c>
      <c r="I48" s="12">
        <v>-7.58</v>
      </c>
      <c r="J48" s="12">
        <v>52.24</v>
      </c>
      <c r="K48" s="44" t="s">
        <v>732</v>
      </c>
      <c r="L48" s="9" t="str">
        <f>IF(J48="Div by 0", "N/A", IF(K48="N/A","N/A", IF(J48&gt;VALUE(MID(K48,1,2)), "No", IF(J48&lt;-1*VALUE(MID(K48,1,2)), "No", "Yes"))))</f>
        <v>No</v>
      </c>
    </row>
    <row r="49" spans="1:12" x14ac:dyDescent="0.2">
      <c r="A49" s="6" t="s">
        <v>1137</v>
      </c>
      <c r="B49" s="34" t="s">
        <v>217</v>
      </c>
      <c r="C49" s="46">
        <v>36760.379673000003</v>
      </c>
      <c r="D49" s="43" t="str">
        <f t="shared" si="8"/>
        <v>N/A</v>
      </c>
      <c r="E49" s="46">
        <v>44466.367214999998</v>
      </c>
      <c r="F49" s="43" t="str">
        <f t="shared" si="9"/>
        <v>N/A</v>
      </c>
      <c r="G49" s="46">
        <v>44939.998528999997</v>
      </c>
      <c r="H49" s="43" t="str">
        <f t="shared" si="10"/>
        <v>N/A</v>
      </c>
      <c r="I49" s="12">
        <v>20.96</v>
      </c>
      <c r="J49" s="12">
        <v>1.0649999999999999</v>
      </c>
      <c r="K49" s="44" t="s">
        <v>732</v>
      </c>
      <c r="L49" s="9" t="str">
        <f t="shared" ref="L49:L59" si="13">IF(J49="Div by 0", "N/A", IF(K49="N/A","N/A", IF(J49&gt;VALUE(MID(K49,1,2)), "No", IF(J49&lt;-1*VALUE(MID(K49,1,2)), "No", "Yes"))))</f>
        <v>Yes</v>
      </c>
    </row>
    <row r="50" spans="1:12" ht="25.5" x14ac:dyDescent="0.2">
      <c r="A50" s="2" t="s">
        <v>1138</v>
      </c>
      <c r="B50" s="34" t="s">
        <v>217</v>
      </c>
      <c r="C50" s="46">
        <v>25534.459992</v>
      </c>
      <c r="D50" s="43" t="str">
        <f t="shared" si="8"/>
        <v>N/A</v>
      </c>
      <c r="E50" s="46">
        <v>35982.278925999999</v>
      </c>
      <c r="F50" s="43" t="str">
        <f t="shared" si="9"/>
        <v>N/A</v>
      </c>
      <c r="G50" s="46" t="s">
        <v>1743</v>
      </c>
      <c r="H50" s="43" t="str">
        <f t="shared" si="10"/>
        <v>N/A</v>
      </c>
      <c r="I50" s="12">
        <v>40.92</v>
      </c>
      <c r="J50" s="12" t="s">
        <v>1743</v>
      </c>
      <c r="K50" s="44" t="s">
        <v>732</v>
      </c>
      <c r="L50" s="9" t="str">
        <f t="shared" si="13"/>
        <v>N/A</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v>25380.224138000001</v>
      </c>
      <c r="D54" s="43" t="str">
        <f t="shared" si="14"/>
        <v>N/A</v>
      </c>
      <c r="E54" s="46">
        <v>40323</v>
      </c>
      <c r="F54" s="43" t="str">
        <f t="shared" si="15"/>
        <v>N/A</v>
      </c>
      <c r="G54" s="46" t="s">
        <v>1743</v>
      </c>
      <c r="H54" s="43" t="str">
        <f t="shared" si="16"/>
        <v>N/A</v>
      </c>
      <c r="I54" s="12">
        <v>58.88</v>
      </c>
      <c r="J54" s="12" t="s">
        <v>1743</v>
      </c>
      <c r="K54" s="44" t="s">
        <v>732</v>
      </c>
      <c r="L54" s="9" t="str">
        <f t="shared" si="13"/>
        <v>N/A</v>
      </c>
    </row>
    <row r="55" spans="1:12" ht="25.5" x14ac:dyDescent="0.2">
      <c r="A55" s="2" t="s">
        <v>1143</v>
      </c>
      <c r="B55" s="34" t="s">
        <v>217</v>
      </c>
      <c r="C55" s="46">
        <v>45685.296734000003</v>
      </c>
      <c r="D55" s="43" t="str">
        <f t="shared" si="14"/>
        <v>N/A</v>
      </c>
      <c r="E55" s="46">
        <v>46038.839327000002</v>
      </c>
      <c r="F55" s="43" t="str">
        <f t="shared" si="15"/>
        <v>N/A</v>
      </c>
      <c r="G55" s="46">
        <v>44939.998528999997</v>
      </c>
      <c r="H55" s="43" t="str">
        <f t="shared" si="16"/>
        <v>N/A</v>
      </c>
      <c r="I55" s="12">
        <v>0.77390000000000003</v>
      </c>
      <c r="J55" s="12">
        <v>-2.39</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154774.32</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91530937</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91530937</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28567.536799000001</v>
      </c>
      <c r="D71" s="43" t="str">
        <f t="shared" si="14"/>
        <v>N/A</v>
      </c>
      <c r="E71" s="46">
        <v>30058.663117</v>
      </c>
      <c r="F71" s="43" t="str">
        <f t="shared" si="15"/>
        <v>N/A</v>
      </c>
      <c r="G71" s="46">
        <v>33651.079779</v>
      </c>
      <c r="H71" s="43" t="str">
        <f t="shared" si="16"/>
        <v>N/A</v>
      </c>
      <c r="I71" s="12">
        <v>5.22</v>
      </c>
      <c r="J71" s="12">
        <v>11.95</v>
      </c>
      <c r="K71" s="44" t="s">
        <v>732</v>
      </c>
      <c r="L71" s="9" t="str">
        <f t="shared" ref="L71:L81" si="18">IF(J71="Div by 0", "N/A", IF(K71="N/A","N/A", IF(J71&gt;VALUE(MID(K71,1,2)), "No", IF(J71&lt;-1*VALUE(MID(K71,1,2)), "No", "Yes"))))</f>
        <v>Yes</v>
      </c>
    </row>
    <row r="72" spans="1:12" ht="25.5" x14ac:dyDescent="0.2">
      <c r="A72" s="2" t="s">
        <v>1159</v>
      </c>
      <c r="B72" s="34" t="s">
        <v>217</v>
      </c>
      <c r="C72" s="46">
        <v>17296.788098000001</v>
      </c>
      <c r="D72" s="43" t="str">
        <f t="shared" si="14"/>
        <v>N/A</v>
      </c>
      <c r="E72" s="46">
        <v>1817.7954545</v>
      </c>
      <c r="F72" s="43" t="str">
        <f t="shared" si="15"/>
        <v>N/A</v>
      </c>
      <c r="G72" s="46" t="s">
        <v>1743</v>
      </c>
      <c r="H72" s="43" t="str">
        <f t="shared" si="16"/>
        <v>N/A</v>
      </c>
      <c r="I72" s="12">
        <v>-89.5</v>
      </c>
      <c r="J72" s="12" t="s">
        <v>1743</v>
      </c>
      <c r="K72" s="44" t="s">
        <v>732</v>
      </c>
      <c r="L72" s="9" t="str">
        <f t="shared" si="18"/>
        <v>N/A</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v>9344.5</v>
      </c>
      <c r="D76" s="43" t="str">
        <f t="shared" si="14"/>
        <v>N/A</v>
      </c>
      <c r="E76" s="46">
        <v>613</v>
      </c>
      <c r="F76" s="43" t="str">
        <f t="shared" si="15"/>
        <v>N/A</v>
      </c>
      <c r="G76" s="46" t="s">
        <v>1743</v>
      </c>
      <c r="H76" s="43" t="str">
        <f t="shared" si="16"/>
        <v>N/A</v>
      </c>
      <c r="I76" s="12">
        <v>-93.4</v>
      </c>
      <c r="J76" s="12" t="s">
        <v>1743</v>
      </c>
      <c r="K76" s="44" t="s">
        <v>732</v>
      </c>
      <c r="L76" s="9" t="str">
        <f t="shared" si="18"/>
        <v>N/A</v>
      </c>
    </row>
    <row r="77" spans="1:12" ht="25.5" x14ac:dyDescent="0.2">
      <c r="A77" s="2" t="s">
        <v>1164</v>
      </c>
      <c r="B77" s="34" t="s">
        <v>217</v>
      </c>
      <c r="C77" s="46">
        <v>40377.110979999998</v>
      </c>
      <c r="D77" s="43" t="str">
        <f t="shared" si="14"/>
        <v>N/A</v>
      </c>
      <c r="E77" s="46">
        <v>35298.917751000001</v>
      </c>
      <c r="F77" s="43" t="str">
        <f t="shared" si="15"/>
        <v>N/A</v>
      </c>
      <c r="G77" s="46">
        <v>33651.079779</v>
      </c>
      <c r="H77" s="43" t="str">
        <f t="shared" si="16"/>
        <v>N/A</v>
      </c>
      <c r="I77" s="12">
        <v>-12.6</v>
      </c>
      <c r="J77" s="12">
        <v>-4.67</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11310.74</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92383325</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2952</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31295.164294999999</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138493</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391</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354.20204604000003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17814210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718</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24810.877436999999</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1334795</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86</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15520.872093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17859895</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1279</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13963.952305999999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2330802</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57</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40891.263158000002</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51509311</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1461</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35256.201915999998</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331918</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69</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4810.4057971000002</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179609</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305</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588.88196720999997</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60827</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463</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131.37580994000001</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725873</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105</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6913.0761904999999</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15325</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11</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3831.25</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82267</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74</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1111.7162162</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0</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t="s">
        <v>1743</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1165474245</v>
      </c>
      <c r="F139" s="11" t="str">
        <f t="shared" si="24"/>
        <v>N/A</v>
      </c>
      <c r="G139" s="14">
        <v>1312179083</v>
      </c>
      <c r="H139" s="11" t="str">
        <f t="shared" si="25"/>
        <v>N/A</v>
      </c>
      <c r="I139" s="12" t="s">
        <v>217</v>
      </c>
      <c r="J139" s="12">
        <v>12.59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4306.0294796999997</v>
      </c>
      <c r="F140" s="11" t="str">
        <f t="shared" si="24"/>
        <v>N/A</v>
      </c>
      <c r="G140" s="14">
        <v>4500.4221416999999</v>
      </c>
      <c r="H140" s="11" t="str">
        <f t="shared" si="25"/>
        <v>N/A</v>
      </c>
      <c r="I140" s="12" t="s">
        <v>217</v>
      </c>
      <c r="J140" s="12">
        <v>4.5140000000000002</v>
      </c>
      <c r="K140" s="14" t="s">
        <v>217</v>
      </c>
      <c r="L140" s="9" t="str">
        <f t="shared" si="26"/>
        <v>N/A</v>
      </c>
    </row>
    <row r="141" spans="1:12" x14ac:dyDescent="0.2">
      <c r="A141" s="57" t="s">
        <v>406</v>
      </c>
      <c r="B141" s="14" t="s">
        <v>217</v>
      </c>
      <c r="C141" s="14">
        <v>616186</v>
      </c>
      <c r="D141" s="11" t="str">
        <f t="shared" si="23"/>
        <v>N/A</v>
      </c>
      <c r="E141" s="14">
        <v>599243</v>
      </c>
      <c r="F141" s="11" t="str">
        <f t="shared" si="24"/>
        <v>N/A</v>
      </c>
      <c r="G141" s="14">
        <v>443310</v>
      </c>
      <c r="H141" s="11" t="str">
        <f t="shared" si="25"/>
        <v>N/A</v>
      </c>
      <c r="I141" s="12">
        <v>-2.75</v>
      </c>
      <c r="J141" s="12">
        <v>-26</v>
      </c>
      <c r="K141" s="14" t="s">
        <v>217</v>
      </c>
      <c r="L141" s="9" t="str">
        <f t="shared" si="26"/>
        <v>N/A</v>
      </c>
    </row>
    <row r="142" spans="1:12" x14ac:dyDescent="0.2">
      <c r="A142" s="57" t="s">
        <v>1206</v>
      </c>
      <c r="B142" s="14" t="s">
        <v>217</v>
      </c>
      <c r="C142" s="14">
        <v>6697.6739129999996</v>
      </c>
      <c r="D142" s="11" t="str">
        <f t="shared" si="23"/>
        <v>N/A</v>
      </c>
      <c r="E142" s="14">
        <v>5707.0761904999999</v>
      </c>
      <c r="F142" s="11" t="str">
        <f t="shared" si="24"/>
        <v>N/A</v>
      </c>
      <c r="G142" s="14">
        <v>4182.1698113000002</v>
      </c>
      <c r="H142" s="11" t="str">
        <f t="shared" si="25"/>
        <v>N/A</v>
      </c>
      <c r="I142" s="12">
        <v>-14.8</v>
      </c>
      <c r="J142" s="12">
        <v>-26.7</v>
      </c>
      <c r="K142" s="14" t="s">
        <v>217</v>
      </c>
      <c r="L142" s="9" t="str">
        <f t="shared" si="26"/>
        <v>N/A</v>
      </c>
    </row>
    <row r="143" spans="1:12" x14ac:dyDescent="0.2">
      <c r="A143" s="57" t="s">
        <v>407</v>
      </c>
      <c r="B143" s="14" t="s">
        <v>217</v>
      </c>
      <c r="C143" s="14">
        <v>57895</v>
      </c>
      <c r="D143" s="11" t="str">
        <f t="shared" si="23"/>
        <v>N/A</v>
      </c>
      <c r="E143" s="14">
        <v>111494</v>
      </c>
      <c r="F143" s="11" t="str">
        <f t="shared" si="24"/>
        <v>N/A</v>
      </c>
      <c r="G143" s="14">
        <v>114494</v>
      </c>
      <c r="H143" s="11" t="str">
        <f t="shared" si="25"/>
        <v>N/A</v>
      </c>
      <c r="I143" s="12">
        <v>92.58</v>
      </c>
      <c r="J143" s="12">
        <v>2.6909999999999998</v>
      </c>
      <c r="K143" s="14" t="s">
        <v>217</v>
      </c>
      <c r="L143" s="9" t="str">
        <f t="shared" si="26"/>
        <v>N/A</v>
      </c>
    </row>
    <row r="144" spans="1:12" ht="25.5" x14ac:dyDescent="0.2">
      <c r="A144" s="57" t="s">
        <v>1207</v>
      </c>
      <c r="B144" s="14" t="s">
        <v>217</v>
      </c>
      <c r="C144" s="14">
        <v>22.353281852999999</v>
      </c>
      <c r="D144" s="11" t="str">
        <f t="shared" si="23"/>
        <v>N/A</v>
      </c>
      <c r="E144" s="14">
        <v>38.248370497000003</v>
      </c>
      <c r="F144" s="11" t="str">
        <f t="shared" si="24"/>
        <v>N/A</v>
      </c>
      <c r="G144" s="14">
        <v>33.704445098999997</v>
      </c>
      <c r="H144" s="11" t="str">
        <f t="shared" si="25"/>
        <v>N/A</v>
      </c>
      <c r="I144" s="12">
        <v>71.11</v>
      </c>
      <c r="J144" s="12">
        <v>-11.9</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1042717</v>
      </c>
      <c r="F153" s="11" t="str">
        <f t="shared" si="28"/>
        <v>N/A</v>
      </c>
      <c r="G153" s="14">
        <v>2364005</v>
      </c>
      <c r="H153" s="11" t="str">
        <f t="shared" si="29"/>
        <v>N/A</v>
      </c>
      <c r="I153" s="12" t="s">
        <v>217</v>
      </c>
      <c r="J153" s="12">
        <v>126.7</v>
      </c>
      <c r="K153" s="14" t="s">
        <v>217</v>
      </c>
      <c r="L153" s="9" t="str">
        <f t="shared" si="26"/>
        <v>N/A</v>
      </c>
      <c r="M153" s="63"/>
    </row>
    <row r="154" spans="1:13" x14ac:dyDescent="0.2">
      <c r="A154" s="57" t="s">
        <v>1212</v>
      </c>
      <c r="B154" s="14" t="s">
        <v>217</v>
      </c>
      <c r="C154" s="14" t="s">
        <v>217</v>
      </c>
      <c r="D154" s="11" t="str">
        <f t="shared" si="27"/>
        <v>N/A</v>
      </c>
      <c r="E154" s="14">
        <v>61336.294117999998</v>
      </c>
      <c r="F154" s="11" t="str">
        <f t="shared" si="28"/>
        <v>N/A</v>
      </c>
      <c r="G154" s="14">
        <v>48245</v>
      </c>
      <c r="H154" s="11" t="str">
        <f t="shared" si="29"/>
        <v>N/A</v>
      </c>
      <c r="I154" s="12" t="s">
        <v>217</v>
      </c>
      <c r="J154" s="12">
        <v>-21.3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1323.8763646</v>
      </c>
      <c r="D164" s="130" t="str">
        <f t="shared" ref="D164:D166" si="31">IF($B164="N/A","N/A",IF(C164&gt;10,"No",IF(C164&lt;-10,"No","Yes")))</f>
        <v>N/A</v>
      </c>
      <c r="E164" s="131">
        <v>1352.5129247</v>
      </c>
      <c r="F164" s="130" t="str">
        <f t="shared" ref="F164:F166" si="32">IF($B164="N/A","N/A",IF(E164&gt;10,"No",IF(E164&lt;-10,"No","Yes")))</f>
        <v>N/A</v>
      </c>
      <c r="G164" s="131">
        <v>1377.1275469</v>
      </c>
      <c r="H164" s="130" t="str">
        <f t="shared" ref="H164:H166" si="33">IF($B164="N/A","N/A",IF(G164&gt;10,"No",IF(G164&lt;-10,"No","Yes")))</f>
        <v>N/A</v>
      </c>
      <c r="I164" s="132">
        <v>2.1629999999999998</v>
      </c>
      <c r="J164" s="132">
        <v>1.82</v>
      </c>
      <c r="K164" s="133" t="s">
        <v>732</v>
      </c>
      <c r="L164" s="134" t="str">
        <f>IF(J164="Div by 0", "N/A", IF(OR(J164="N/A",K164="N/A"),"N/A", IF(J164&gt;VALUE(MID(K164,1,2)), "No", IF(J164&lt;-1*VALUE(MID(K164,1,2)), "No", "Yes"))))</f>
        <v>Yes</v>
      </c>
      <c r="N164" s="64"/>
    </row>
    <row r="165" spans="1:16" x14ac:dyDescent="0.2">
      <c r="A165" s="57" t="s">
        <v>1217</v>
      </c>
      <c r="B165" s="131" t="s">
        <v>217</v>
      </c>
      <c r="C165" s="131">
        <v>1322.7959006000001</v>
      </c>
      <c r="D165" s="130" t="str">
        <f t="shared" si="31"/>
        <v>N/A</v>
      </c>
      <c r="E165" s="131">
        <v>1352.2889282000001</v>
      </c>
      <c r="F165" s="130" t="str">
        <f t="shared" si="32"/>
        <v>N/A</v>
      </c>
      <c r="G165" s="131">
        <v>1381.6735051000001</v>
      </c>
      <c r="H165" s="130" t="str">
        <f t="shared" si="33"/>
        <v>N/A</v>
      </c>
      <c r="I165" s="132">
        <v>2.23</v>
      </c>
      <c r="J165" s="132">
        <v>2.173</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1355.0718357999999</v>
      </c>
      <c r="D166" s="130" t="str">
        <f t="shared" si="31"/>
        <v>N/A</v>
      </c>
      <c r="E166" s="131">
        <v>1358.0264505</v>
      </c>
      <c r="F166" s="130" t="str">
        <f t="shared" si="32"/>
        <v>N/A</v>
      </c>
      <c r="G166" s="131">
        <v>1285.9472972999999</v>
      </c>
      <c r="H166" s="130" t="str">
        <f t="shared" si="33"/>
        <v>N/A</v>
      </c>
      <c r="I166" s="132">
        <v>0.218</v>
      </c>
      <c r="J166" s="132">
        <v>-5.31</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241304</v>
      </c>
      <c r="D6" s="130" t="str">
        <f t="shared" ref="D6:D11" si="0">IF($B6="N/A","N/A",IF(C6&gt;10,"No",IF(C6&lt;-10,"No","Yes")))</f>
        <v>N/A</v>
      </c>
      <c r="E6" s="152">
        <v>270662</v>
      </c>
      <c r="F6" s="130" t="str">
        <f t="shared" ref="F6:F11" si="1">IF($B6="N/A","N/A",IF(E6&gt;10,"No",IF(E6&lt;-10,"No","Yes")))</f>
        <v>N/A</v>
      </c>
      <c r="G6" s="152">
        <v>291579</v>
      </c>
      <c r="H6" s="130" t="str">
        <f t="shared" ref="H6:H11" si="2">IF($B6="N/A","N/A",IF(G6&gt;10,"No",IF(G6&lt;-10,"No","Yes")))</f>
        <v>N/A</v>
      </c>
      <c r="I6" s="132">
        <v>12.17</v>
      </c>
      <c r="J6" s="132">
        <v>7.7279999999999998</v>
      </c>
      <c r="K6" s="152" t="s">
        <v>732</v>
      </c>
      <c r="L6" s="134" t="str">
        <f t="shared" ref="L6:L14" si="3">IF(J6="Div by 0", "N/A", IF(K6="N/A","N/A", IF(J6&gt;VALUE(MID(K6,1,2)), "No", IF(J6&lt;-1*VALUE(MID(K6,1,2)), "No", "Yes"))))</f>
        <v>Yes</v>
      </c>
    </row>
    <row r="7" spans="1:12" x14ac:dyDescent="0.2">
      <c r="A7" s="16" t="s">
        <v>100</v>
      </c>
      <c r="B7" s="135" t="s">
        <v>217</v>
      </c>
      <c r="C7" s="152">
        <v>21348</v>
      </c>
      <c r="D7" s="130" t="str">
        <f t="shared" si="0"/>
        <v>N/A</v>
      </c>
      <c r="E7" s="152">
        <v>21901</v>
      </c>
      <c r="F7" s="130" t="str">
        <f t="shared" si="1"/>
        <v>N/A</v>
      </c>
      <c r="G7" s="152">
        <v>22030</v>
      </c>
      <c r="H7" s="130" t="str">
        <f t="shared" si="2"/>
        <v>N/A</v>
      </c>
      <c r="I7" s="132">
        <v>2.59</v>
      </c>
      <c r="J7" s="132">
        <v>0.58899999999999997</v>
      </c>
      <c r="K7" s="135" t="s">
        <v>732</v>
      </c>
      <c r="L7" s="134" t="str">
        <f t="shared" si="3"/>
        <v>Yes</v>
      </c>
    </row>
    <row r="8" spans="1:12" x14ac:dyDescent="0.2">
      <c r="A8" s="16" t="s">
        <v>101</v>
      </c>
      <c r="B8" s="135" t="s">
        <v>217</v>
      </c>
      <c r="C8" s="152">
        <v>25050</v>
      </c>
      <c r="D8" s="130" t="str">
        <f t="shared" si="0"/>
        <v>N/A</v>
      </c>
      <c r="E8" s="152">
        <v>26015</v>
      </c>
      <c r="F8" s="130" t="str">
        <f t="shared" si="1"/>
        <v>N/A</v>
      </c>
      <c r="G8" s="152">
        <v>26889</v>
      </c>
      <c r="H8" s="130" t="str">
        <f t="shared" si="2"/>
        <v>N/A</v>
      </c>
      <c r="I8" s="132">
        <v>3.8519999999999999</v>
      </c>
      <c r="J8" s="132">
        <v>3.36</v>
      </c>
      <c r="K8" s="135" t="s">
        <v>732</v>
      </c>
      <c r="L8" s="134" t="str">
        <f t="shared" si="3"/>
        <v>Yes</v>
      </c>
    </row>
    <row r="9" spans="1:12" x14ac:dyDescent="0.2">
      <c r="A9" s="16" t="s">
        <v>104</v>
      </c>
      <c r="B9" s="135" t="s">
        <v>217</v>
      </c>
      <c r="C9" s="152">
        <v>113029</v>
      </c>
      <c r="D9" s="130" t="str">
        <f t="shared" si="0"/>
        <v>N/A</v>
      </c>
      <c r="E9" s="152">
        <v>125206</v>
      </c>
      <c r="F9" s="130" t="str">
        <f t="shared" si="1"/>
        <v>N/A</v>
      </c>
      <c r="G9" s="152">
        <v>138061</v>
      </c>
      <c r="H9" s="130" t="str">
        <f t="shared" si="2"/>
        <v>N/A</v>
      </c>
      <c r="I9" s="132">
        <v>10.77</v>
      </c>
      <c r="J9" s="132">
        <v>10.27</v>
      </c>
      <c r="K9" s="135" t="s">
        <v>732</v>
      </c>
      <c r="L9" s="134" t="str">
        <f t="shared" si="3"/>
        <v>Yes</v>
      </c>
    </row>
    <row r="10" spans="1:12" x14ac:dyDescent="0.2">
      <c r="A10" s="16" t="s">
        <v>105</v>
      </c>
      <c r="B10" s="135" t="s">
        <v>217</v>
      </c>
      <c r="C10" s="152">
        <v>81877</v>
      </c>
      <c r="D10" s="130" t="str">
        <f t="shared" si="0"/>
        <v>N/A</v>
      </c>
      <c r="E10" s="152">
        <v>97540</v>
      </c>
      <c r="F10" s="130" t="str">
        <f t="shared" si="1"/>
        <v>N/A</v>
      </c>
      <c r="G10" s="152">
        <v>104599</v>
      </c>
      <c r="H10" s="130" t="str">
        <f t="shared" si="2"/>
        <v>N/A</v>
      </c>
      <c r="I10" s="132">
        <v>19.13</v>
      </c>
      <c r="J10" s="132">
        <v>7.2370000000000001</v>
      </c>
      <c r="K10" s="135" t="s">
        <v>732</v>
      </c>
      <c r="L10" s="134" t="str">
        <f t="shared" si="3"/>
        <v>Yes</v>
      </c>
    </row>
    <row r="11" spans="1:12" x14ac:dyDescent="0.2">
      <c r="A11" s="16" t="s">
        <v>77</v>
      </c>
      <c r="B11" s="152" t="s">
        <v>217</v>
      </c>
      <c r="C11" s="152">
        <v>200261.9</v>
      </c>
      <c r="D11" s="138" t="str">
        <f t="shared" si="0"/>
        <v>N/A</v>
      </c>
      <c r="E11" s="152">
        <v>224159.51</v>
      </c>
      <c r="F11" s="130" t="str">
        <f t="shared" si="1"/>
        <v>N/A</v>
      </c>
      <c r="G11" s="152">
        <v>248757.45</v>
      </c>
      <c r="H11" s="130" t="str">
        <f t="shared" si="2"/>
        <v>N/A</v>
      </c>
      <c r="I11" s="132">
        <v>11.93</v>
      </c>
      <c r="J11" s="132">
        <v>10.97</v>
      </c>
      <c r="K11" s="152" t="s">
        <v>733</v>
      </c>
      <c r="L11" s="134" t="str">
        <f t="shared" si="3"/>
        <v>No</v>
      </c>
    </row>
    <row r="12" spans="1:12" x14ac:dyDescent="0.2">
      <c r="A12" s="16" t="s">
        <v>115</v>
      </c>
      <c r="B12" s="152" t="s">
        <v>217</v>
      </c>
      <c r="C12" s="152">
        <v>30529</v>
      </c>
      <c r="D12" s="152" t="s">
        <v>217</v>
      </c>
      <c r="E12" s="152">
        <v>31332</v>
      </c>
      <c r="F12" s="152" t="s">
        <v>217</v>
      </c>
      <c r="G12" s="152">
        <v>32041</v>
      </c>
      <c r="H12" s="152" t="s">
        <v>217</v>
      </c>
      <c r="I12" s="132">
        <v>2.63</v>
      </c>
      <c r="J12" s="132">
        <v>2.2629999999999999</v>
      </c>
      <c r="K12" s="152" t="s">
        <v>733</v>
      </c>
      <c r="L12" s="134" t="str">
        <f t="shared" si="3"/>
        <v>Yes</v>
      </c>
    </row>
    <row r="13" spans="1:12" x14ac:dyDescent="0.2">
      <c r="A13" s="16" t="s">
        <v>449</v>
      </c>
      <c r="B13" s="152" t="s">
        <v>217</v>
      </c>
      <c r="C13" s="152">
        <v>20437</v>
      </c>
      <c r="D13" s="152" t="s">
        <v>217</v>
      </c>
      <c r="E13" s="152">
        <v>20864</v>
      </c>
      <c r="F13" s="152" t="s">
        <v>217</v>
      </c>
      <c r="G13" s="152">
        <v>20922</v>
      </c>
      <c r="H13" s="152" t="s">
        <v>217</v>
      </c>
      <c r="I13" s="132">
        <v>2.089</v>
      </c>
      <c r="J13" s="132">
        <v>0.27800000000000002</v>
      </c>
      <c r="K13" s="152" t="s">
        <v>733</v>
      </c>
      <c r="L13" s="134" t="str">
        <f t="shared" si="3"/>
        <v>Yes</v>
      </c>
    </row>
    <row r="14" spans="1:12" x14ac:dyDescent="0.2">
      <c r="A14" s="16" t="s">
        <v>450</v>
      </c>
      <c r="B14" s="152" t="s">
        <v>217</v>
      </c>
      <c r="C14" s="152">
        <v>9639</v>
      </c>
      <c r="D14" s="152" t="s">
        <v>217</v>
      </c>
      <c r="E14" s="152">
        <v>9948</v>
      </c>
      <c r="F14" s="152" t="s">
        <v>217</v>
      </c>
      <c r="G14" s="152">
        <v>10380</v>
      </c>
      <c r="H14" s="152" t="s">
        <v>217</v>
      </c>
      <c r="I14" s="132">
        <v>3.206</v>
      </c>
      <c r="J14" s="132">
        <v>4.343</v>
      </c>
      <c r="K14" s="152" t="s">
        <v>733</v>
      </c>
      <c r="L14" s="134" t="str">
        <f t="shared" si="3"/>
        <v>Yes</v>
      </c>
    </row>
    <row r="15" spans="1:12" x14ac:dyDescent="0.2">
      <c r="A15" s="4" t="s">
        <v>58</v>
      </c>
      <c r="B15" s="135" t="s">
        <v>217</v>
      </c>
      <c r="C15" s="131">
        <v>1037940920</v>
      </c>
      <c r="D15" s="130" t="str">
        <f t="shared" ref="D15:D20" si="4">IF($B15="N/A","N/A",IF(C15&gt;10,"No",IF(C15&lt;-10,"No","Yes")))</f>
        <v>N/A</v>
      </c>
      <c r="E15" s="131">
        <v>1165511086</v>
      </c>
      <c r="F15" s="130" t="str">
        <f t="shared" ref="F15:F20" si="5">IF($B15="N/A","N/A",IF(E15&gt;10,"No",IF(E15&lt;-10,"No","Yes")))</f>
        <v>N/A</v>
      </c>
      <c r="G15" s="131">
        <v>1312632078</v>
      </c>
      <c r="H15" s="130" t="str">
        <f t="shared" ref="H15:H20" si="6">IF($B15="N/A","N/A",IF(G15&gt;10,"No",IF(G15&lt;-10,"No","Yes")))</f>
        <v>N/A</v>
      </c>
      <c r="I15" s="132">
        <v>12.29</v>
      </c>
      <c r="J15" s="132">
        <v>12.62</v>
      </c>
      <c r="K15" s="135" t="s">
        <v>732</v>
      </c>
      <c r="L15" s="134" t="str">
        <f t="shared" ref="L15:L20" si="7">IF(J15="Div by 0", "N/A", IF(K15="N/A","N/A", IF(J15&gt;VALUE(MID(K15,1,2)), "No", IF(J15&lt;-1*VALUE(MID(K15,1,2)), "No", "Yes"))))</f>
        <v>Yes</v>
      </c>
    </row>
    <row r="16" spans="1:12" x14ac:dyDescent="0.2">
      <c r="A16" s="4" t="s">
        <v>1121</v>
      </c>
      <c r="B16" s="135" t="s">
        <v>217</v>
      </c>
      <c r="C16" s="131">
        <v>4301.3829857999999</v>
      </c>
      <c r="D16" s="130" t="str">
        <f t="shared" si="4"/>
        <v>N/A</v>
      </c>
      <c r="E16" s="131">
        <v>4306.1496847999997</v>
      </c>
      <c r="F16" s="130" t="str">
        <f t="shared" si="5"/>
        <v>N/A</v>
      </c>
      <c r="G16" s="131">
        <v>4501.8059530999999</v>
      </c>
      <c r="H16" s="130" t="str">
        <f t="shared" si="6"/>
        <v>N/A</v>
      </c>
      <c r="I16" s="132">
        <v>0.1108</v>
      </c>
      <c r="J16" s="132">
        <v>4.5439999999999996</v>
      </c>
      <c r="K16" s="135" t="s">
        <v>732</v>
      </c>
      <c r="L16" s="134" t="str">
        <f t="shared" si="7"/>
        <v>Yes</v>
      </c>
    </row>
    <row r="17" spans="1:12" x14ac:dyDescent="0.2">
      <c r="A17" s="4" t="s">
        <v>1219</v>
      </c>
      <c r="B17" s="135" t="s">
        <v>217</v>
      </c>
      <c r="C17" s="131">
        <v>11752.095230999999</v>
      </c>
      <c r="D17" s="130" t="str">
        <f t="shared" si="4"/>
        <v>N/A</v>
      </c>
      <c r="E17" s="131">
        <v>12948.266061</v>
      </c>
      <c r="F17" s="130" t="str">
        <f t="shared" si="5"/>
        <v>N/A</v>
      </c>
      <c r="G17" s="131">
        <v>15617.072673999999</v>
      </c>
      <c r="H17" s="130" t="str">
        <f t="shared" si="6"/>
        <v>N/A</v>
      </c>
      <c r="I17" s="132">
        <v>10.18</v>
      </c>
      <c r="J17" s="132">
        <v>20.61</v>
      </c>
      <c r="K17" s="135" t="s">
        <v>732</v>
      </c>
      <c r="L17" s="134" t="str">
        <f t="shared" si="7"/>
        <v>Yes</v>
      </c>
    </row>
    <row r="18" spans="1:12" x14ac:dyDescent="0.2">
      <c r="A18" s="4" t="s">
        <v>1220</v>
      </c>
      <c r="B18" s="135" t="s">
        <v>217</v>
      </c>
      <c r="C18" s="131">
        <v>13560.672415000001</v>
      </c>
      <c r="D18" s="130" t="str">
        <f t="shared" si="4"/>
        <v>N/A</v>
      </c>
      <c r="E18" s="131">
        <v>14229.420142000001</v>
      </c>
      <c r="F18" s="130" t="str">
        <f t="shared" si="5"/>
        <v>N/A</v>
      </c>
      <c r="G18" s="131">
        <v>14313.05452</v>
      </c>
      <c r="H18" s="130" t="str">
        <f t="shared" si="6"/>
        <v>N/A</v>
      </c>
      <c r="I18" s="132">
        <v>4.9320000000000004</v>
      </c>
      <c r="J18" s="132">
        <v>0.58779999999999999</v>
      </c>
      <c r="K18" s="135" t="s">
        <v>732</v>
      </c>
      <c r="L18" s="134" t="str">
        <f t="shared" si="7"/>
        <v>Yes</v>
      </c>
    </row>
    <row r="19" spans="1:12" x14ac:dyDescent="0.2">
      <c r="A19" s="4" t="s">
        <v>1221</v>
      </c>
      <c r="B19" s="135" t="s">
        <v>217</v>
      </c>
      <c r="C19" s="131">
        <v>1680.0317175</v>
      </c>
      <c r="D19" s="130" t="str">
        <f t="shared" si="4"/>
        <v>N/A</v>
      </c>
      <c r="E19" s="131">
        <v>1710.1635225</v>
      </c>
      <c r="F19" s="130" t="str">
        <f t="shared" si="5"/>
        <v>N/A</v>
      </c>
      <c r="G19" s="131">
        <v>1766.2888651000001</v>
      </c>
      <c r="H19" s="130" t="str">
        <f t="shared" si="6"/>
        <v>N/A</v>
      </c>
      <c r="I19" s="132">
        <v>1.794</v>
      </c>
      <c r="J19" s="132">
        <v>3.282</v>
      </c>
      <c r="K19" s="135" t="s">
        <v>732</v>
      </c>
      <c r="L19" s="134" t="str">
        <f t="shared" si="7"/>
        <v>Yes</v>
      </c>
    </row>
    <row r="20" spans="1:12" x14ac:dyDescent="0.2">
      <c r="A20" s="4" t="s">
        <v>1222</v>
      </c>
      <c r="B20" s="135" t="s">
        <v>217</v>
      </c>
      <c r="C20" s="131">
        <v>3144.5954541999999</v>
      </c>
      <c r="D20" s="130" t="str">
        <f t="shared" si="4"/>
        <v>N/A</v>
      </c>
      <c r="E20" s="131">
        <v>3051.3636661999999</v>
      </c>
      <c r="F20" s="130" t="str">
        <f t="shared" si="5"/>
        <v>N/A</v>
      </c>
      <c r="G20" s="131">
        <v>3249.2532147000002</v>
      </c>
      <c r="H20" s="130" t="str">
        <f t="shared" si="6"/>
        <v>N/A</v>
      </c>
      <c r="I20" s="132">
        <v>-2.96</v>
      </c>
      <c r="J20" s="132">
        <v>6.4850000000000003</v>
      </c>
      <c r="K20" s="135" t="s">
        <v>732</v>
      </c>
      <c r="L20" s="134" t="str">
        <f t="shared" si="7"/>
        <v>Yes</v>
      </c>
    </row>
    <row r="21" spans="1:12" x14ac:dyDescent="0.2">
      <c r="A21" s="2" t="s">
        <v>1125</v>
      </c>
      <c r="B21" s="135" t="s">
        <v>217</v>
      </c>
      <c r="C21" s="131">
        <v>4407.6701214000004</v>
      </c>
      <c r="D21" s="130" t="str">
        <f t="shared" ref="D21:D22" si="8">IF($B21="N/A","N/A",IF(C21&gt;10,"No",IF(C21&lt;-10,"No","Yes")))</f>
        <v>N/A</v>
      </c>
      <c r="E21" s="131">
        <v>4480.2177081</v>
      </c>
      <c r="F21" s="130" t="str">
        <f t="shared" ref="F21:F22" si="9">IF($B21="N/A","N/A",IF(E21&gt;10,"No",IF(E21&lt;-10,"No","Yes")))</f>
        <v>N/A</v>
      </c>
      <c r="G21" s="131">
        <v>4736.0695349999996</v>
      </c>
      <c r="H21" s="130" t="str">
        <f t="shared" ref="H21:H22" si="10">IF($B21="N/A","N/A",IF(G21&gt;10,"No",IF(G21&lt;-10,"No","Yes")))</f>
        <v>N/A</v>
      </c>
      <c r="I21" s="132">
        <v>1.6459999999999999</v>
      </c>
      <c r="J21" s="132">
        <v>5.7110000000000003</v>
      </c>
      <c r="K21" s="135" t="s">
        <v>732</v>
      </c>
      <c r="L21" s="134" t="str">
        <f>IF(J21="Div by 0", "N/A", IF(OR(J21="N/A",K21="N/A"),"N/A", IF(J21&gt;VALUE(MID(K21,1,2)), "No", IF(J21&lt;-1*VALUE(MID(K21,1,2)), "No", "Yes"))))</f>
        <v>Yes</v>
      </c>
    </row>
    <row r="22" spans="1:12" x14ac:dyDescent="0.2">
      <c r="A22" s="2" t="s">
        <v>1126</v>
      </c>
      <c r="B22" s="135" t="s">
        <v>217</v>
      </c>
      <c r="C22" s="131">
        <v>4177.5134293999999</v>
      </c>
      <c r="D22" s="130" t="str">
        <f t="shared" si="8"/>
        <v>N/A</v>
      </c>
      <c r="E22" s="131">
        <v>4108.2809641000003</v>
      </c>
      <c r="F22" s="130" t="str">
        <f t="shared" si="9"/>
        <v>N/A</v>
      </c>
      <c r="G22" s="131">
        <v>4240.0681049000004</v>
      </c>
      <c r="H22" s="130" t="str">
        <f t="shared" si="10"/>
        <v>N/A</v>
      </c>
      <c r="I22" s="132">
        <v>-1.66</v>
      </c>
      <c r="J22" s="132">
        <v>3.2080000000000002</v>
      </c>
      <c r="K22" s="135" t="s">
        <v>732</v>
      </c>
      <c r="L22" s="134" t="str">
        <f>IF(J22="Div by 0", "N/A", IF(OR(J22="N/A",K22="N/A"),"N/A", IF(J22&gt;VALUE(MID(K22,1,2)), "No", IF(J22&lt;-1*VALUE(MID(K22,1,2)), "No", "Yes"))))</f>
        <v>Yes</v>
      </c>
    </row>
    <row r="23" spans="1:12" x14ac:dyDescent="0.2">
      <c r="A23" s="4" t="s">
        <v>1223</v>
      </c>
      <c r="B23" s="135" t="s">
        <v>217</v>
      </c>
      <c r="C23" s="131">
        <v>11626.341773</v>
      </c>
      <c r="D23" s="130" t="str">
        <f>IF($B23="N/A","N/A",IF(C23&gt;10,"No",IF(C23&lt;-10,"No","Yes")))</f>
        <v>N/A</v>
      </c>
      <c r="E23" s="131">
        <v>12743.261203</v>
      </c>
      <c r="F23" s="130" t="str">
        <f>IF($B23="N/A","N/A",IF(E23&gt;10,"No",IF(E23&lt;-10,"No","Yes")))</f>
        <v>N/A</v>
      </c>
      <c r="G23" s="131">
        <v>14296.912393000001</v>
      </c>
      <c r="H23" s="130" t="str">
        <f>IF($B23="N/A","N/A",IF(G23&gt;10,"No",IF(G23&lt;-10,"No","Yes")))</f>
        <v>N/A</v>
      </c>
      <c r="I23" s="132">
        <v>9.6069999999999993</v>
      </c>
      <c r="J23" s="132">
        <v>12.19</v>
      </c>
      <c r="K23" s="135" t="s">
        <v>732</v>
      </c>
      <c r="L23" s="134" t="str">
        <f>IF(J23="Div by 0", "N/A", IF(K23="N/A","N/A", IF(J23&gt;VALUE(MID(K23,1,2)), "No", IF(J23&lt;-1*VALUE(MID(K23,1,2)), "No", "Yes"))))</f>
        <v>Yes</v>
      </c>
    </row>
    <row r="24" spans="1:12" x14ac:dyDescent="0.2">
      <c r="A24" s="4" t="s">
        <v>1224</v>
      </c>
      <c r="B24" s="135" t="s">
        <v>217</v>
      </c>
      <c r="C24" s="131">
        <v>11976.558154</v>
      </c>
      <c r="D24" s="130" t="str">
        <f>IF($B24="N/A","N/A",IF(C24&gt;10,"No",IF(C24&lt;-10,"No","Yes")))</f>
        <v>N/A</v>
      </c>
      <c r="E24" s="131">
        <v>13197.945936</v>
      </c>
      <c r="F24" s="130" t="str">
        <f>IF($B24="N/A","N/A",IF(E24&gt;10,"No",IF(E24&lt;-10,"No","Yes")))</f>
        <v>N/A</v>
      </c>
      <c r="G24" s="131">
        <v>15807.094733</v>
      </c>
      <c r="H24" s="130" t="str">
        <f>IF($B24="N/A","N/A",IF(G24&gt;10,"No",IF(G24&lt;-10,"No","Yes")))</f>
        <v>N/A</v>
      </c>
      <c r="I24" s="132">
        <v>10.199999999999999</v>
      </c>
      <c r="J24" s="132">
        <v>19.77</v>
      </c>
      <c r="K24" s="135" t="s">
        <v>732</v>
      </c>
      <c r="L24" s="134" t="str">
        <f>IF(J24="Div by 0", "N/A", IF(K24="N/A","N/A", IF(J24&gt;VALUE(MID(K24,1,2)), "No", IF(J24&lt;-1*VALUE(MID(K24,1,2)), "No", "Yes"))))</f>
        <v>Yes</v>
      </c>
    </row>
    <row r="25" spans="1:12" x14ac:dyDescent="0.2">
      <c r="A25" s="4" t="s">
        <v>1225</v>
      </c>
      <c r="B25" s="135" t="s">
        <v>217</v>
      </c>
      <c r="C25" s="131">
        <v>11153.537399999999</v>
      </c>
      <c r="D25" s="130" t="str">
        <f>IF($B25="N/A","N/A",IF(C25&gt;10,"No",IF(C25&lt;-10,"No","Yes")))</f>
        <v>N/A</v>
      </c>
      <c r="E25" s="131">
        <v>12235.42491</v>
      </c>
      <c r="F25" s="130" t="str">
        <f>IF($B25="N/A","N/A",IF(E25&gt;10,"No",IF(E25&lt;-10,"No","Yes")))</f>
        <v>N/A</v>
      </c>
      <c r="G25" s="131">
        <v>11974.697784</v>
      </c>
      <c r="H25" s="130" t="str">
        <f>IF($B25="N/A","N/A",IF(G25&gt;10,"No",IF(G25&lt;-10,"No","Yes")))</f>
        <v>N/A</v>
      </c>
      <c r="I25" s="132">
        <v>9.6999999999999993</v>
      </c>
      <c r="J25" s="132">
        <v>-2.13</v>
      </c>
      <c r="K25" s="135" t="s">
        <v>732</v>
      </c>
      <c r="L25" s="134" t="str">
        <f>IF(J25="Div by 0", "N/A", IF(K25="N/A","N/A", IF(J25&gt;VALUE(MID(K25,1,2)), "No", IF(J25&lt;-1*VALUE(MID(K25,1,2)), "No", "Yes"))))</f>
        <v>Yes</v>
      </c>
    </row>
    <row r="26" spans="1:12" x14ac:dyDescent="0.2">
      <c r="A26" s="4" t="s">
        <v>1226</v>
      </c>
      <c r="B26" s="135" t="s">
        <v>217</v>
      </c>
      <c r="C26" s="131">
        <v>11838.714943999999</v>
      </c>
      <c r="D26" s="130" t="str">
        <f t="shared" ref="D26:D27" si="11">IF($B26="N/A","N/A",IF(C26&gt;10,"No",IF(C26&lt;-10,"No","Yes")))</f>
        <v>N/A</v>
      </c>
      <c r="E26" s="131">
        <v>13203.842433</v>
      </c>
      <c r="F26" s="130" t="str">
        <f t="shared" ref="F26:F30" si="12">IF($B26="N/A","N/A",IF(E26&gt;10,"No",IF(E26&lt;-10,"No","Yes")))</f>
        <v>N/A</v>
      </c>
      <c r="G26" s="131">
        <v>14951.914031</v>
      </c>
      <c r="H26" s="130" t="str">
        <f t="shared" ref="H26:H27" si="13">IF($B26="N/A","N/A",IF(G26&gt;10,"No",IF(G26&lt;-10,"No","Yes")))</f>
        <v>N/A</v>
      </c>
      <c r="I26" s="132">
        <v>11.53</v>
      </c>
      <c r="J26" s="132">
        <v>13.24</v>
      </c>
      <c r="K26" s="135" t="s">
        <v>732</v>
      </c>
      <c r="L26" s="134" t="str">
        <f>IF(J26="Div by 0", "N/A", IF(OR(J26="N/A",K26="N/A"),"N/A", IF(J26&gt;VALUE(MID(K26,1,2)), "No", IF(J26&lt;-1*VALUE(MID(K26,1,2)), "No", "Yes"))))</f>
        <v>Yes</v>
      </c>
    </row>
    <row r="27" spans="1:12" x14ac:dyDescent="0.2">
      <c r="A27" s="4" t="s">
        <v>1227</v>
      </c>
      <c r="B27" s="135" t="s">
        <v>217</v>
      </c>
      <c r="C27" s="131">
        <v>11311.64068</v>
      </c>
      <c r="D27" s="130" t="str">
        <f t="shared" si="11"/>
        <v>N/A</v>
      </c>
      <c r="E27" s="131">
        <v>12069.691921</v>
      </c>
      <c r="F27" s="130" t="str">
        <f t="shared" si="12"/>
        <v>N/A</v>
      </c>
      <c r="G27" s="131">
        <v>13350.349054</v>
      </c>
      <c r="H27" s="130" t="str">
        <f t="shared" si="13"/>
        <v>N/A</v>
      </c>
      <c r="I27" s="132">
        <v>6.702</v>
      </c>
      <c r="J27" s="132">
        <v>10.61</v>
      </c>
      <c r="K27" s="135" t="s">
        <v>732</v>
      </c>
      <c r="L27" s="134" t="str">
        <f>IF(J27="Div by 0", "N/A", IF(OR(J27="N/A",K27="N/A"),"N/A", IF(J27&gt;VALUE(MID(K27,1,2)), "No", IF(J27&lt;-1*VALUE(MID(K27,1,2)), "No", "Yes"))))</f>
        <v>Yes</v>
      </c>
    </row>
    <row r="28" spans="1:12" x14ac:dyDescent="0.2">
      <c r="A28" s="57" t="s">
        <v>1228</v>
      </c>
      <c r="B28" s="131" t="s">
        <v>217</v>
      </c>
      <c r="C28" s="131">
        <v>1323.8763646</v>
      </c>
      <c r="D28" s="130" t="str">
        <f t="shared" ref="D28:D30" si="14">IF($B28="N/A","N/A",IF(C28&gt;10,"No",IF(C28&lt;-10,"No","Yes")))</f>
        <v>N/A</v>
      </c>
      <c r="E28" s="131">
        <v>1352.5129247</v>
      </c>
      <c r="F28" s="130" t="str">
        <f t="shared" si="12"/>
        <v>N/A</v>
      </c>
      <c r="G28" s="131">
        <v>1377.1275469</v>
      </c>
      <c r="H28" s="130" t="str">
        <f t="shared" ref="H28:H30" si="15">IF($B28="N/A","N/A",IF(G28&gt;10,"No",IF(G28&lt;-10,"No","Yes")))</f>
        <v>N/A</v>
      </c>
      <c r="I28" s="132">
        <v>2.1629999999999998</v>
      </c>
      <c r="J28" s="132">
        <v>1.82</v>
      </c>
      <c r="K28" s="133" t="s">
        <v>732</v>
      </c>
      <c r="L28" s="134" t="str">
        <f>IF(J28="Div by 0", "N/A", IF(OR(J28="N/A",K28="N/A"),"N/A", IF(J28&gt;VALUE(MID(K28,1,2)), "No", IF(J28&lt;-1*VALUE(MID(K28,1,2)), "No", "Yes"))))</f>
        <v>Yes</v>
      </c>
    </row>
    <row r="29" spans="1:12" x14ac:dyDescent="0.2">
      <c r="A29" s="57" t="s">
        <v>1229</v>
      </c>
      <c r="B29" s="131" t="s">
        <v>217</v>
      </c>
      <c r="C29" s="131">
        <v>1322.7959006000001</v>
      </c>
      <c r="D29" s="130" t="str">
        <f t="shared" si="14"/>
        <v>N/A</v>
      </c>
      <c r="E29" s="131">
        <v>1352.2889282000001</v>
      </c>
      <c r="F29" s="130" t="str">
        <f t="shared" si="12"/>
        <v>N/A</v>
      </c>
      <c r="G29" s="131">
        <v>1381.6735051000001</v>
      </c>
      <c r="H29" s="130" t="str">
        <f t="shared" si="15"/>
        <v>N/A</v>
      </c>
      <c r="I29" s="132">
        <v>2.23</v>
      </c>
      <c r="J29" s="132">
        <v>2.173</v>
      </c>
      <c r="K29" s="133" t="s">
        <v>732</v>
      </c>
      <c r="L29" s="134" t="str">
        <f t="shared" ref="L29:L30" si="16">IF(J29="Div by 0", "N/A", IF(OR(J29="N/A",K29="N/A"),"N/A", IF(J29&gt;VALUE(MID(K29,1,2)), "No", IF(J29&lt;-1*VALUE(MID(K29,1,2)), "No", "Yes"))))</f>
        <v>Yes</v>
      </c>
    </row>
    <row r="30" spans="1:12" x14ac:dyDescent="0.2">
      <c r="A30" s="57" t="s">
        <v>1230</v>
      </c>
      <c r="B30" s="131" t="s">
        <v>217</v>
      </c>
      <c r="C30" s="131">
        <v>1355.0718357999999</v>
      </c>
      <c r="D30" s="130" t="str">
        <f t="shared" si="14"/>
        <v>N/A</v>
      </c>
      <c r="E30" s="131">
        <v>1358.0264505</v>
      </c>
      <c r="F30" s="130" t="str">
        <f t="shared" si="12"/>
        <v>N/A</v>
      </c>
      <c r="G30" s="131">
        <v>1285.9472972999999</v>
      </c>
      <c r="H30" s="130" t="str">
        <f t="shared" si="15"/>
        <v>N/A</v>
      </c>
      <c r="I30" s="132">
        <v>0.218</v>
      </c>
      <c r="J30" s="132">
        <v>-5.31</v>
      </c>
      <c r="K30" s="133" t="s">
        <v>732</v>
      </c>
      <c r="L30" s="134" t="str">
        <f t="shared" si="16"/>
        <v>Yes</v>
      </c>
    </row>
    <row r="31" spans="1:12" x14ac:dyDescent="0.2">
      <c r="A31" s="45" t="s">
        <v>2</v>
      </c>
      <c r="B31" s="136" t="s">
        <v>217</v>
      </c>
      <c r="C31" s="140">
        <v>79.951016146000001</v>
      </c>
      <c r="D31" s="138" t="str">
        <f t="shared" ref="D31:D69" si="17">IF($B31="N/A","N/A",IF(C31&gt;10,"No",IF(C31&lt;-10,"No","Yes")))</f>
        <v>N/A</v>
      </c>
      <c r="E31" s="140">
        <v>97.500203205000005</v>
      </c>
      <c r="F31" s="138" t="str">
        <f t="shared" ref="F31:F69" si="18">IF($B31="N/A","N/A",IF(E31&gt;10,"No",IF(E31&lt;-10,"No","Yes")))</f>
        <v>N/A</v>
      </c>
      <c r="G31" s="140">
        <v>97.641462520000005</v>
      </c>
      <c r="H31" s="138" t="str">
        <f t="shared" ref="H31:H69" si="19">IF($B31="N/A","N/A",IF(G31&gt;10,"No",IF(G31&lt;-10,"No","Yes")))</f>
        <v>N/A</v>
      </c>
      <c r="I31" s="132">
        <v>21.95</v>
      </c>
      <c r="J31" s="132">
        <v>0.1449</v>
      </c>
      <c r="K31" s="133" t="s">
        <v>732</v>
      </c>
      <c r="L31" s="134" t="str">
        <f t="shared" ref="L31:L99" si="20">IF(J31="Div by 0", "N/A", IF(K31="N/A","N/A", IF(J31&gt;VALUE(MID(K31,1,2)), "No", IF(J31&lt;-1*VALUE(MID(K31,1,2)), "No", "Yes"))))</f>
        <v>Yes</v>
      </c>
    </row>
    <row r="32" spans="1:12" x14ac:dyDescent="0.2">
      <c r="A32" s="45" t="s">
        <v>22</v>
      </c>
      <c r="B32" s="136" t="s">
        <v>217</v>
      </c>
      <c r="C32" s="152">
        <v>192925</v>
      </c>
      <c r="D32" s="138" t="str">
        <f t="shared" si="17"/>
        <v>N/A</v>
      </c>
      <c r="E32" s="152">
        <v>263896</v>
      </c>
      <c r="F32" s="138" t="str">
        <f t="shared" si="18"/>
        <v>N/A</v>
      </c>
      <c r="G32" s="152">
        <v>284702</v>
      </c>
      <c r="H32" s="138" t="str">
        <f t="shared" si="19"/>
        <v>N/A</v>
      </c>
      <c r="I32" s="132">
        <v>36.79</v>
      </c>
      <c r="J32" s="132">
        <v>7.8840000000000003</v>
      </c>
      <c r="K32" s="133" t="s">
        <v>732</v>
      </c>
      <c r="L32" s="134" t="str">
        <f t="shared" si="20"/>
        <v>Yes</v>
      </c>
    </row>
    <row r="33" spans="1:12" x14ac:dyDescent="0.2">
      <c r="A33" s="45" t="s">
        <v>451</v>
      </c>
      <c r="B33" s="135" t="s">
        <v>217</v>
      </c>
      <c r="C33" s="152">
        <v>334</v>
      </c>
      <c r="D33" s="152" t="str">
        <f t="shared" si="17"/>
        <v>N/A</v>
      </c>
      <c r="E33" s="152">
        <v>21521</v>
      </c>
      <c r="F33" s="152" t="str">
        <f t="shared" si="18"/>
        <v>N/A</v>
      </c>
      <c r="G33" s="152">
        <v>21911</v>
      </c>
      <c r="H33" s="130" t="str">
        <f t="shared" si="19"/>
        <v>N/A</v>
      </c>
      <c r="I33" s="132">
        <v>6343</v>
      </c>
      <c r="J33" s="132">
        <v>1.8120000000000001</v>
      </c>
      <c r="K33" s="135" t="s">
        <v>732</v>
      </c>
      <c r="L33" s="134" t="str">
        <f t="shared" si="20"/>
        <v>Yes</v>
      </c>
    </row>
    <row r="34" spans="1:12" x14ac:dyDescent="0.2">
      <c r="A34" s="45" t="s">
        <v>1231</v>
      </c>
      <c r="B34" s="141" t="s">
        <v>217</v>
      </c>
      <c r="C34" s="152" t="s">
        <v>217</v>
      </c>
      <c r="D34" s="134" t="str">
        <f t="shared" ref="D34:D38" si="21">IF($B34="N/A","N/A",IF(C34&lt;0,"No","Yes"))</f>
        <v>N/A</v>
      </c>
      <c r="E34" s="152">
        <v>7628</v>
      </c>
      <c r="F34" s="134" t="str">
        <f t="shared" ref="F34:F38" si="22">IF($B34="N/A","N/A",IF(E34&lt;0,"No","Yes"))</f>
        <v>N/A</v>
      </c>
      <c r="G34" s="152">
        <v>7589</v>
      </c>
      <c r="H34" s="134" t="str">
        <f t="shared" ref="H34:H38" si="23">IF($B34="N/A","N/A",IF(G34&lt;0,"No","Yes"))</f>
        <v>N/A</v>
      </c>
      <c r="I34" s="132" t="s">
        <v>217</v>
      </c>
      <c r="J34" s="132">
        <v>-0.51100000000000001</v>
      </c>
      <c r="K34" s="152" t="s">
        <v>732</v>
      </c>
      <c r="L34" s="134" t="str">
        <f t="shared" si="20"/>
        <v>Yes</v>
      </c>
    </row>
    <row r="35" spans="1:12" x14ac:dyDescent="0.2">
      <c r="A35" s="45" t="s">
        <v>1232</v>
      </c>
      <c r="B35" s="141" t="s">
        <v>217</v>
      </c>
      <c r="C35" s="152" t="s">
        <v>217</v>
      </c>
      <c r="D35" s="134" t="str">
        <f t="shared" si="21"/>
        <v>N/A</v>
      </c>
      <c r="E35" s="152">
        <v>2570</v>
      </c>
      <c r="F35" s="134" t="str">
        <f t="shared" si="22"/>
        <v>N/A</v>
      </c>
      <c r="G35" s="152">
        <v>2580</v>
      </c>
      <c r="H35" s="134" t="str">
        <f t="shared" si="23"/>
        <v>N/A</v>
      </c>
      <c r="I35" s="132" t="s">
        <v>217</v>
      </c>
      <c r="J35" s="132">
        <v>0.3891</v>
      </c>
      <c r="K35" s="152" t="s">
        <v>732</v>
      </c>
      <c r="L35" s="134" t="str">
        <f t="shared" si="20"/>
        <v>Yes</v>
      </c>
    </row>
    <row r="36" spans="1:12" x14ac:dyDescent="0.2">
      <c r="A36" s="45" t="s">
        <v>1233</v>
      </c>
      <c r="B36" s="141" t="s">
        <v>217</v>
      </c>
      <c r="C36" s="152" t="s">
        <v>217</v>
      </c>
      <c r="D36" s="134" t="str">
        <f t="shared" si="21"/>
        <v>N/A</v>
      </c>
      <c r="E36" s="152">
        <v>11267</v>
      </c>
      <c r="F36" s="134" t="str">
        <f t="shared" si="22"/>
        <v>N/A</v>
      </c>
      <c r="G36" s="152">
        <v>11682</v>
      </c>
      <c r="H36" s="134" t="str">
        <f t="shared" si="23"/>
        <v>N/A</v>
      </c>
      <c r="I36" s="132" t="s">
        <v>217</v>
      </c>
      <c r="J36" s="132">
        <v>3.6829999999999998</v>
      </c>
      <c r="K36" s="152" t="s">
        <v>732</v>
      </c>
      <c r="L36" s="134" t="str">
        <f t="shared" si="20"/>
        <v>Yes</v>
      </c>
    </row>
    <row r="37" spans="1:12" x14ac:dyDescent="0.2">
      <c r="A37" s="45" t="s">
        <v>1234</v>
      </c>
      <c r="B37" s="141" t="s">
        <v>217</v>
      </c>
      <c r="C37" s="152" t="s">
        <v>217</v>
      </c>
      <c r="D37" s="134" t="str">
        <f t="shared" si="21"/>
        <v>N/A</v>
      </c>
      <c r="E37" s="152">
        <v>56</v>
      </c>
      <c r="F37" s="134" t="str">
        <f t="shared" si="22"/>
        <v>N/A</v>
      </c>
      <c r="G37" s="152">
        <v>60</v>
      </c>
      <c r="H37" s="134" t="str">
        <f t="shared" si="23"/>
        <v>N/A</v>
      </c>
      <c r="I37" s="132" t="s">
        <v>217</v>
      </c>
      <c r="J37" s="132">
        <v>7.1429999999999998</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3936</v>
      </c>
      <c r="D39" s="152" t="str">
        <f t="shared" si="17"/>
        <v>N/A</v>
      </c>
      <c r="E39" s="152">
        <v>25691</v>
      </c>
      <c r="F39" s="152" t="str">
        <f t="shared" si="18"/>
        <v>N/A</v>
      </c>
      <c r="G39" s="152">
        <v>26723</v>
      </c>
      <c r="H39" s="130" t="str">
        <f t="shared" si="19"/>
        <v>N/A</v>
      </c>
      <c r="I39" s="132">
        <v>552.70000000000005</v>
      </c>
      <c r="J39" s="132">
        <v>4.0170000000000003</v>
      </c>
      <c r="K39" s="135" t="s">
        <v>732</v>
      </c>
      <c r="L39" s="134" t="str">
        <f t="shared" si="20"/>
        <v>Yes</v>
      </c>
    </row>
    <row r="40" spans="1:12" x14ac:dyDescent="0.2">
      <c r="A40" s="45" t="s">
        <v>1236</v>
      </c>
      <c r="B40" s="141" t="s">
        <v>217</v>
      </c>
      <c r="C40" s="152" t="s">
        <v>217</v>
      </c>
      <c r="D40" s="134" t="str">
        <f t="shared" ref="D40:D45" si="24">IF($B40="N/A","N/A",IF(C40&lt;0,"No","Yes"))</f>
        <v>N/A</v>
      </c>
      <c r="E40" s="152">
        <v>16172</v>
      </c>
      <c r="F40" s="134" t="str">
        <f t="shared" ref="F40:F45" si="25">IF($B40="N/A","N/A",IF(E40&lt;0,"No","Yes"))</f>
        <v>N/A</v>
      </c>
      <c r="G40" s="152">
        <v>16781</v>
      </c>
      <c r="H40" s="134" t="str">
        <f t="shared" ref="H40:H45" si="26">IF($B40="N/A","N/A",IF(G40&lt;0,"No","Yes"))</f>
        <v>N/A</v>
      </c>
      <c r="I40" s="132" t="s">
        <v>217</v>
      </c>
      <c r="J40" s="132">
        <v>3.766</v>
      </c>
      <c r="K40" s="152" t="s">
        <v>732</v>
      </c>
      <c r="L40" s="134" t="str">
        <f t="shared" si="20"/>
        <v>Yes</v>
      </c>
    </row>
    <row r="41" spans="1:12" x14ac:dyDescent="0.2">
      <c r="A41" s="45" t="s">
        <v>1237</v>
      </c>
      <c r="B41" s="141" t="s">
        <v>217</v>
      </c>
      <c r="C41" s="152" t="s">
        <v>217</v>
      </c>
      <c r="D41" s="134" t="str">
        <f t="shared" si="24"/>
        <v>N/A</v>
      </c>
      <c r="E41" s="152">
        <v>456</v>
      </c>
      <c r="F41" s="134" t="str">
        <f t="shared" si="25"/>
        <v>N/A</v>
      </c>
      <c r="G41" s="152">
        <v>469</v>
      </c>
      <c r="H41" s="134" t="str">
        <f t="shared" si="26"/>
        <v>N/A</v>
      </c>
      <c r="I41" s="132" t="s">
        <v>217</v>
      </c>
      <c r="J41" s="132">
        <v>2.851</v>
      </c>
      <c r="K41" s="152" t="s">
        <v>732</v>
      </c>
      <c r="L41" s="134" t="str">
        <f t="shared" si="20"/>
        <v>Yes</v>
      </c>
    </row>
    <row r="42" spans="1:12" x14ac:dyDescent="0.2">
      <c r="A42" s="45" t="s">
        <v>1238</v>
      </c>
      <c r="B42" s="141" t="s">
        <v>217</v>
      </c>
      <c r="C42" s="152" t="s">
        <v>217</v>
      </c>
      <c r="D42" s="134" t="str">
        <f t="shared" si="24"/>
        <v>N/A</v>
      </c>
      <c r="E42" s="152">
        <v>7625</v>
      </c>
      <c r="F42" s="134" t="str">
        <f t="shared" si="25"/>
        <v>N/A</v>
      </c>
      <c r="G42" s="152">
        <v>8077</v>
      </c>
      <c r="H42" s="134" t="str">
        <f t="shared" si="26"/>
        <v>N/A</v>
      </c>
      <c r="I42" s="132" t="s">
        <v>217</v>
      </c>
      <c r="J42" s="132">
        <v>5.9279999999999999</v>
      </c>
      <c r="K42" s="152" t="s">
        <v>732</v>
      </c>
      <c r="L42" s="134" t="str">
        <f t="shared" si="20"/>
        <v>Yes</v>
      </c>
    </row>
    <row r="43" spans="1:12" x14ac:dyDescent="0.2">
      <c r="A43" s="45" t="s">
        <v>1239</v>
      </c>
      <c r="B43" s="141" t="s">
        <v>217</v>
      </c>
      <c r="C43" s="152" t="s">
        <v>217</v>
      </c>
      <c r="D43" s="134" t="str">
        <f t="shared" si="24"/>
        <v>N/A</v>
      </c>
      <c r="E43" s="152">
        <v>35</v>
      </c>
      <c r="F43" s="134" t="str">
        <f t="shared" si="25"/>
        <v>N/A</v>
      </c>
      <c r="G43" s="152">
        <v>48</v>
      </c>
      <c r="H43" s="134" t="str">
        <f t="shared" si="26"/>
        <v>N/A</v>
      </c>
      <c r="I43" s="132" t="s">
        <v>217</v>
      </c>
      <c r="J43" s="132">
        <v>37.14</v>
      </c>
      <c r="K43" s="152" t="s">
        <v>732</v>
      </c>
      <c r="L43" s="134" t="str">
        <f t="shared" si="20"/>
        <v>No</v>
      </c>
    </row>
    <row r="44" spans="1:12" x14ac:dyDescent="0.2">
      <c r="A44" s="45" t="s">
        <v>1240</v>
      </c>
      <c r="B44" s="141" t="s">
        <v>217</v>
      </c>
      <c r="C44" s="152" t="s">
        <v>217</v>
      </c>
      <c r="D44" s="134" t="str">
        <f t="shared" si="24"/>
        <v>N/A</v>
      </c>
      <c r="E44" s="152">
        <v>69</v>
      </c>
      <c r="F44" s="134" t="str">
        <f t="shared" si="25"/>
        <v>N/A</v>
      </c>
      <c r="G44" s="152">
        <v>77</v>
      </c>
      <c r="H44" s="134" t="str">
        <f t="shared" si="26"/>
        <v>N/A</v>
      </c>
      <c r="I44" s="132" t="s">
        <v>217</v>
      </c>
      <c r="J44" s="132">
        <v>11.59</v>
      </c>
      <c r="K44" s="152" t="s">
        <v>732</v>
      </c>
      <c r="L44" s="134" t="str">
        <f t="shared" si="20"/>
        <v>Yes</v>
      </c>
    </row>
    <row r="45" spans="1:12" x14ac:dyDescent="0.2">
      <c r="A45" s="45" t="s">
        <v>1241</v>
      </c>
      <c r="B45" s="141" t="s">
        <v>217</v>
      </c>
      <c r="C45" s="152" t="s">
        <v>217</v>
      </c>
      <c r="D45" s="134" t="str">
        <f t="shared" si="24"/>
        <v>N/A</v>
      </c>
      <c r="E45" s="152">
        <v>1334</v>
      </c>
      <c r="F45" s="134" t="str">
        <f t="shared" si="25"/>
        <v>N/A</v>
      </c>
      <c r="G45" s="152">
        <v>1271</v>
      </c>
      <c r="H45" s="134" t="str">
        <f t="shared" si="26"/>
        <v>N/A</v>
      </c>
      <c r="I45" s="132" t="s">
        <v>217</v>
      </c>
      <c r="J45" s="132">
        <v>-4.72</v>
      </c>
      <c r="K45" s="152" t="s">
        <v>732</v>
      </c>
      <c r="L45" s="134" t="str">
        <f t="shared" si="20"/>
        <v>Yes</v>
      </c>
    </row>
    <row r="46" spans="1:12" x14ac:dyDescent="0.2">
      <c r="A46" s="45" t="s">
        <v>453</v>
      </c>
      <c r="B46" s="135" t="s">
        <v>217</v>
      </c>
      <c r="C46" s="152">
        <v>110853</v>
      </c>
      <c r="D46" s="152" t="str">
        <f t="shared" si="17"/>
        <v>N/A</v>
      </c>
      <c r="E46" s="152">
        <v>123241</v>
      </c>
      <c r="F46" s="152" t="str">
        <f t="shared" si="18"/>
        <v>N/A</v>
      </c>
      <c r="G46" s="152">
        <v>135715</v>
      </c>
      <c r="H46" s="130" t="str">
        <f t="shared" si="19"/>
        <v>N/A</v>
      </c>
      <c r="I46" s="132">
        <v>11.18</v>
      </c>
      <c r="J46" s="132">
        <v>10.119999999999999</v>
      </c>
      <c r="K46" s="135" t="s">
        <v>732</v>
      </c>
      <c r="L46" s="134" t="str">
        <f t="shared" si="20"/>
        <v>Yes</v>
      </c>
    </row>
    <row r="47" spans="1:12" x14ac:dyDescent="0.2">
      <c r="A47" s="45" t="s">
        <v>1242</v>
      </c>
      <c r="B47" s="141" t="s">
        <v>217</v>
      </c>
      <c r="C47" s="152" t="s">
        <v>217</v>
      </c>
      <c r="D47" s="134" t="str">
        <f t="shared" ref="D47:D53" si="27">IF($B47="N/A","N/A",IF(C47&lt;0,"No","Yes"))</f>
        <v>N/A</v>
      </c>
      <c r="E47" s="152">
        <v>61666</v>
      </c>
      <c r="F47" s="134" t="str">
        <f t="shared" ref="F47:F53" si="28">IF($B47="N/A","N/A",IF(E47&lt;0,"No","Yes"))</f>
        <v>N/A</v>
      </c>
      <c r="G47" s="152">
        <v>67750</v>
      </c>
      <c r="H47" s="134" t="str">
        <f t="shared" ref="H47:H53" si="29">IF($B47="N/A","N/A",IF(G47&lt;0,"No","Yes"))</f>
        <v>N/A</v>
      </c>
      <c r="I47" s="132" t="s">
        <v>217</v>
      </c>
      <c r="J47" s="132">
        <v>9.8659999999999997</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47919</v>
      </c>
      <c r="F50" s="134" t="str">
        <f t="shared" si="28"/>
        <v>N/A</v>
      </c>
      <c r="G50" s="152">
        <v>57561</v>
      </c>
      <c r="H50" s="134" t="str">
        <f t="shared" si="29"/>
        <v>N/A</v>
      </c>
      <c r="I50" s="132" t="s">
        <v>217</v>
      </c>
      <c r="J50" s="132">
        <v>20.12</v>
      </c>
      <c r="K50" s="152" t="s">
        <v>732</v>
      </c>
      <c r="L50" s="134" t="str">
        <f t="shared" si="20"/>
        <v>Yes</v>
      </c>
    </row>
    <row r="51" spans="1:12" x14ac:dyDescent="0.2">
      <c r="A51" s="45" t="s">
        <v>1246</v>
      </c>
      <c r="B51" s="141" t="s">
        <v>217</v>
      </c>
      <c r="C51" s="152" t="s">
        <v>217</v>
      </c>
      <c r="D51" s="134" t="str">
        <f t="shared" si="27"/>
        <v>N/A</v>
      </c>
      <c r="E51" s="152">
        <v>4113</v>
      </c>
      <c r="F51" s="134" t="str">
        <f t="shared" si="28"/>
        <v>N/A</v>
      </c>
      <c r="G51" s="152">
        <v>4562</v>
      </c>
      <c r="H51" s="134" t="str">
        <f t="shared" si="29"/>
        <v>N/A</v>
      </c>
      <c r="I51" s="132" t="s">
        <v>217</v>
      </c>
      <c r="J51" s="132">
        <v>10.92</v>
      </c>
      <c r="K51" s="152" t="s">
        <v>732</v>
      </c>
      <c r="L51" s="134" t="str">
        <f t="shared" si="20"/>
        <v>Yes</v>
      </c>
    </row>
    <row r="52" spans="1:12" x14ac:dyDescent="0.2">
      <c r="A52" s="45" t="s">
        <v>1247</v>
      </c>
      <c r="B52" s="141" t="s">
        <v>217</v>
      </c>
      <c r="C52" s="152" t="s">
        <v>217</v>
      </c>
      <c r="D52" s="134" t="str">
        <f t="shared" si="27"/>
        <v>N/A</v>
      </c>
      <c r="E52" s="152">
        <v>6140</v>
      </c>
      <c r="F52" s="134" t="str">
        <f t="shared" si="28"/>
        <v>N/A</v>
      </c>
      <c r="G52" s="152">
        <v>5773</v>
      </c>
      <c r="H52" s="134" t="str">
        <f t="shared" si="29"/>
        <v>N/A</v>
      </c>
      <c r="I52" s="132" t="s">
        <v>217</v>
      </c>
      <c r="J52" s="132">
        <v>-5.98</v>
      </c>
      <c r="K52" s="152" t="s">
        <v>732</v>
      </c>
      <c r="L52" s="134" t="str">
        <f t="shared" si="20"/>
        <v>Yes</v>
      </c>
    </row>
    <row r="53" spans="1:12" x14ac:dyDescent="0.2">
      <c r="A53" s="45" t="s">
        <v>1248</v>
      </c>
      <c r="B53" s="141" t="s">
        <v>217</v>
      </c>
      <c r="C53" s="152" t="s">
        <v>217</v>
      </c>
      <c r="D53" s="134" t="str">
        <f t="shared" si="27"/>
        <v>N/A</v>
      </c>
      <c r="E53" s="152">
        <v>3403</v>
      </c>
      <c r="F53" s="134" t="str">
        <f t="shared" si="28"/>
        <v>N/A</v>
      </c>
      <c r="G53" s="152">
        <v>69</v>
      </c>
      <c r="H53" s="134" t="str">
        <f t="shared" si="29"/>
        <v>N/A</v>
      </c>
      <c r="I53" s="132" t="s">
        <v>217</v>
      </c>
      <c r="J53" s="132">
        <v>-98</v>
      </c>
      <c r="K53" s="152" t="s">
        <v>732</v>
      </c>
      <c r="L53" s="134" t="str">
        <f t="shared" si="20"/>
        <v>No</v>
      </c>
    </row>
    <row r="54" spans="1:12" x14ac:dyDescent="0.2">
      <c r="A54" s="45" t="s">
        <v>454</v>
      </c>
      <c r="B54" s="135" t="s">
        <v>217</v>
      </c>
      <c r="C54" s="152">
        <v>77802</v>
      </c>
      <c r="D54" s="152" t="str">
        <f t="shared" si="17"/>
        <v>N/A</v>
      </c>
      <c r="E54" s="152">
        <v>93443</v>
      </c>
      <c r="F54" s="152" t="str">
        <f t="shared" si="18"/>
        <v>N/A</v>
      </c>
      <c r="G54" s="152">
        <v>100353</v>
      </c>
      <c r="H54" s="130" t="str">
        <f t="shared" si="19"/>
        <v>N/A</v>
      </c>
      <c r="I54" s="132">
        <v>20.100000000000001</v>
      </c>
      <c r="J54" s="132">
        <v>7.3949999999999996</v>
      </c>
      <c r="K54" s="135" t="s">
        <v>732</v>
      </c>
      <c r="L54" s="134" t="str">
        <f t="shared" si="20"/>
        <v>Yes</v>
      </c>
    </row>
    <row r="55" spans="1:12" x14ac:dyDescent="0.2">
      <c r="A55" s="45" t="s">
        <v>1249</v>
      </c>
      <c r="B55" s="141" t="s">
        <v>217</v>
      </c>
      <c r="C55" s="152" t="s">
        <v>217</v>
      </c>
      <c r="D55" s="134" t="str">
        <f t="shared" ref="D55:D60" si="30">IF($B55="N/A","N/A",IF(C55&lt;0,"No","Yes"))</f>
        <v>N/A</v>
      </c>
      <c r="E55" s="152">
        <v>30122</v>
      </c>
      <c r="F55" s="134" t="str">
        <f t="shared" ref="F55:F60" si="31">IF($B55="N/A","N/A",IF(E55&lt;0,"No","Yes"))</f>
        <v>N/A</v>
      </c>
      <c r="G55" s="152">
        <v>31475</v>
      </c>
      <c r="H55" s="134" t="str">
        <f t="shared" ref="H55:H60" si="32">IF($B55="N/A","N/A",IF(G55&lt;0,"No","Yes"))</f>
        <v>N/A</v>
      </c>
      <c r="I55" s="132" t="s">
        <v>217</v>
      </c>
      <c r="J55" s="132">
        <v>4.492</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11</v>
      </c>
      <c r="F57" s="134" t="str">
        <f t="shared" si="31"/>
        <v>N/A</v>
      </c>
      <c r="G57" s="152">
        <v>0</v>
      </c>
      <c r="H57" s="134" t="str">
        <f t="shared" si="32"/>
        <v>N/A</v>
      </c>
      <c r="I57" s="132" t="s">
        <v>217</v>
      </c>
      <c r="J57" s="132">
        <v>-100</v>
      </c>
      <c r="K57" s="152" t="s">
        <v>732</v>
      </c>
      <c r="L57" s="134" t="str">
        <f t="shared" si="20"/>
        <v>No</v>
      </c>
    </row>
    <row r="58" spans="1:12" x14ac:dyDescent="0.2">
      <c r="A58" s="45" t="s">
        <v>1252</v>
      </c>
      <c r="B58" s="141" t="s">
        <v>217</v>
      </c>
      <c r="C58" s="152" t="s">
        <v>217</v>
      </c>
      <c r="D58" s="134" t="str">
        <f t="shared" si="30"/>
        <v>N/A</v>
      </c>
      <c r="E58" s="152">
        <v>0</v>
      </c>
      <c r="F58" s="134" t="str">
        <f t="shared" si="31"/>
        <v>N/A</v>
      </c>
      <c r="G58" s="152">
        <v>0</v>
      </c>
      <c r="H58" s="134" t="str">
        <f t="shared" si="32"/>
        <v>N/A</v>
      </c>
      <c r="I58" s="132" t="s">
        <v>217</v>
      </c>
      <c r="J58" s="132" t="s">
        <v>1743</v>
      </c>
      <c r="K58" s="152" t="s">
        <v>732</v>
      </c>
      <c r="L58" s="134" t="str">
        <f t="shared" si="20"/>
        <v>N/A</v>
      </c>
    </row>
    <row r="59" spans="1:12" x14ac:dyDescent="0.2">
      <c r="A59" s="45" t="s">
        <v>1253</v>
      </c>
      <c r="B59" s="141" t="s">
        <v>217</v>
      </c>
      <c r="C59" s="152" t="s">
        <v>217</v>
      </c>
      <c r="D59" s="134" t="str">
        <f t="shared" si="30"/>
        <v>N/A</v>
      </c>
      <c r="E59" s="152">
        <v>3293</v>
      </c>
      <c r="F59" s="134" t="str">
        <f t="shared" si="31"/>
        <v>N/A</v>
      </c>
      <c r="G59" s="152">
        <v>3491</v>
      </c>
      <c r="H59" s="134" t="str">
        <f t="shared" si="32"/>
        <v>N/A</v>
      </c>
      <c r="I59" s="132" t="s">
        <v>217</v>
      </c>
      <c r="J59" s="132">
        <v>6.0129999999999999</v>
      </c>
      <c r="K59" s="152" t="s">
        <v>732</v>
      </c>
      <c r="L59" s="134" t="str">
        <f t="shared" si="20"/>
        <v>Yes</v>
      </c>
    </row>
    <row r="60" spans="1:12" x14ac:dyDescent="0.2">
      <c r="A60" s="45" t="s">
        <v>1254</v>
      </c>
      <c r="B60" s="141" t="s">
        <v>217</v>
      </c>
      <c r="C60" s="152" t="s">
        <v>217</v>
      </c>
      <c r="D60" s="134" t="str">
        <f t="shared" si="30"/>
        <v>N/A</v>
      </c>
      <c r="E60" s="152">
        <v>60026</v>
      </c>
      <c r="F60" s="134" t="str">
        <f t="shared" si="31"/>
        <v>N/A</v>
      </c>
      <c r="G60" s="152">
        <v>65387</v>
      </c>
      <c r="H60" s="134" t="str">
        <f t="shared" si="32"/>
        <v>N/A</v>
      </c>
      <c r="I60" s="132" t="s">
        <v>217</v>
      </c>
      <c r="J60" s="132">
        <v>8.9309999999999992</v>
      </c>
      <c r="K60" s="152" t="s">
        <v>732</v>
      </c>
      <c r="L60" s="134" t="str">
        <f t="shared" si="20"/>
        <v>Yes</v>
      </c>
    </row>
    <row r="61" spans="1:12" x14ac:dyDescent="0.2">
      <c r="A61" s="3" t="s">
        <v>190</v>
      </c>
      <c r="B61" s="136" t="s">
        <v>217</v>
      </c>
      <c r="C61" s="152">
        <v>191999</v>
      </c>
      <c r="D61" s="152" t="str">
        <f t="shared" si="17"/>
        <v>N/A</v>
      </c>
      <c r="E61" s="152">
        <v>263879</v>
      </c>
      <c r="F61" s="152" t="str">
        <f t="shared" si="18"/>
        <v>N/A</v>
      </c>
      <c r="G61" s="152">
        <v>284701</v>
      </c>
      <c r="H61" s="130" t="str">
        <f t="shared" si="19"/>
        <v>N/A</v>
      </c>
      <c r="I61" s="132">
        <v>37.44</v>
      </c>
      <c r="J61" s="132">
        <v>7.891</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6180</v>
      </c>
      <c r="D63" s="152" t="str">
        <f t="shared" si="17"/>
        <v>N/A</v>
      </c>
      <c r="E63" s="152">
        <v>5462</v>
      </c>
      <c r="F63" s="152" t="str">
        <f t="shared" si="18"/>
        <v>N/A</v>
      </c>
      <c r="G63" s="152">
        <v>1501</v>
      </c>
      <c r="H63" s="130" t="str">
        <f t="shared" si="19"/>
        <v>N/A</v>
      </c>
      <c r="I63" s="132">
        <v>-11.6</v>
      </c>
      <c r="J63" s="132">
        <v>-72.5</v>
      </c>
      <c r="K63" s="133" t="s">
        <v>732</v>
      </c>
      <c r="L63" s="134" t="str">
        <f t="shared" si="33"/>
        <v>No</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11</v>
      </c>
      <c r="D66" s="152" t="str">
        <f t="shared" si="17"/>
        <v>N/A</v>
      </c>
      <c r="E66" s="152">
        <v>17</v>
      </c>
      <c r="F66" s="152" t="str">
        <f t="shared" si="18"/>
        <v>N/A</v>
      </c>
      <c r="G66" s="152">
        <v>23</v>
      </c>
      <c r="H66" s="130" t="str">
        <f t="shared" si="19"/>
        <v>N/A</v>
      </c>
      <c r="I66" s="132">
        <v>183.3</v>
      </c>
      <c r="J66" s="132">
        <v>35.29</v>
      </c>
      <c r="K66" s="133" t="s">
        <v>732</v>
      </c>
      <c r="L66" s="134" t="str">
        <f t="shared" si="33"/>
        <v>No</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6180</v>
      </c>
      <c r="D69" s="152" t="str">
        <f t="shared" si="17"/>
        <v>N/A</v>
      </c>
      <c r="E69" s="152">
        <v>5462</v>
      </c>
      <c r="F69" s="152" t="str">
        <f t="shared" si="18"/>
        <v>N/A</v>
      </c>
      <c r="G69" s="152">
        <v>1501</v>
      </c>
      <c r="H69" s="130" t="str">
        <f t="shared" si="19"/>
        <v>N/A</v>
      </c>
      <c r="I69" s="139">
        <v>-11.6</v>
      </c>
      <c r="J69" s="139">
        <v>-72.5</v>
      </c>
      <c r="K69" s="135" t="s">
        <v>732</v>
      </c>
      <c r="L69" s="134" t="str">
        <f t="shared" si="33"/>
        <v>No</v>
      </c>
    </row>
    <row r="70" spans="1:12" x14ac:dyDescent="0.2">
      <c r="A70" s="45" t="s">
        <v>78</v>
      </c>
      <c r="B70" s="135" t="s">
        <v>298</v>
      </c>
      <c r="C70" s="140">
        <v>3.1085197680999999</v>
      </c>
      <c r="D70" s="138" t="str">
        <f>IF($B70="N/A","N/A",IF(C70&gt;=20,"No",IF(C70&lt;0,"No","Yes")))</f>
        <v>Yes</v>
      </c>
      <c r="E70" s="140">
        <v>98.286097280999996</v>
      </c>
      <c r="F70" s="138" t="str">
        <f>IF($B70="N/A","N/A",IF(E70&gt;=20,"No",IF(E70&lt;0,"No","Yes")))</f>
        <v>No</v>
      </c>
      <c r="G70" s="140">
        <v>99.257201710000004</v>
      </c>
      <c r="H70" s="138" t="str">
        <f>IF($B70="N/A","N/A",IF(G70&gt;=20,"No",IF(G70&lt;0,"No","Yes")))</f>
        <v>No</v>
      </c>
      <c r="I70" s="132">
        <v>3062</v>
      </c>
      <c r="J70" s="132">
        <v>0.98799999999999999</v>
      </c>
      <c r="K70" s="133" t="s">
        <v>732</v>
      </c>
      <c r="L70" s="134" t="str">
        <f t="shared" si="20"/>
        <v>Yes</v>
      </c>
    </row>
    <row r="71" spans="1:12" x14ac:dyDescent="0.2">
      <c r="A71" s="45" t="s">
        <v>79</v>
      </c>
      <c r="B71" s="136" t="s">
        <v>217</v>
      </c>
      <c r="C71" s="140">
        <v>1.1497264895999999</v>
      </c>
      <c r="D71" s="138" t="str">
        <f>IF($B71="N/A","N/A",IF(C71&gt;10,"No",IF(C71&lt;-10,"No","Yes")))</f>
        <v>N/A</v>
      </c>
      <c r="E71" s="140">
        <v>6.3832504000000002E-3</v>
      </c>
      <c r="F71" s="138" t="str">
        <f>IF($B71="N/A","N/A",IF(E71&gt;10,"No",IF(E71&lt;-10,"No","Yes")))</f>
        <v>N/A</v>
      </c>
      <c r="G71" s="140">
        <v>0</v>
      </c>
      <c r="H71" s="138" t="str">
        <f>IF($B71="N/A","N/A",IF(G71&gt;10,"No",IF(G71&lt;-10,"No","Yes")))</f>
        <v>N/A</v>
      </c>
      <c r="I71" s="132">
        <v>-99.4</v>
      </c>
      <c r="J71" s="132">
        <v>-100</v>
      </c>
      <c r="K71" s="133" t="s">
        <v>732</v>
      </c>
      <c r="L71" s="134" t="str">
        <f t="shared" si="20"/>
        <v>No</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0.60370009739999997</v>
      </c>
      <c r="D73" s="138" t="str">
        <f>IF($B73="N/A","N/A",IF(C73&gt;10,"No",IF(C73&lt;-10,"No","Yes")))</f>
        <v>N/A</v>
      </c>
      <c r="E73" s="140">
        <v>99.225556631000003</v>
      </c>
      <c r="F73" s="138" t="str">
        <f>IF($B73="N/A","N/A",IF(E73&gt;10,"No",IF(E73&lt;-10,"No","Yes")))</f>
        <v>N/A</v>
      </c>
      <c r="G73" s="140">
        <v>100</v>
      </c>
      <c r="H73" s="138" t="str">
        <f>IF($B73="N/A","N/A",IF(G73&gt;10,"No",IF(G73&lt;-10,"No","Yes")))</f>
        <v>N/A</v>
      </c>
      <c r="I73" s="132">
        <v>16336</v>
      </c>
      <c r="J73" s="132">
        <v>0.78049999999999997</v>
      </c>
      <c r="K73" s="133" t="s">
        <v>732</v>
      </c>
      <c r="L73" s="134" t="str">
        <f t="shared" si="20"/>
        <v>Yes</v>
      </c>
    </row>
    <row r="74" spans="1:12" x14ac:dyDescent="0.2">
      <c r="A74" s="45" t="s">
        <v>121</v>
      </c>
      <c r="B74" s="136" t="s">
        <v>217</v>
      </c>
      <c r="C74" s="140">
        <v>0.66212268740000002</v>
      </c>
      <c r="D74" s="138" t="str">
        <f>IF($B74="N/A","N/A",IF(C74&gt;10,"No",IF(C74&lt;-10,"No","Yes")))</f>
        <v>N/A</v>
      </c>
      <c r="E74" s="140">
        <v>0</v>
      </c>
      <c r="F74" s="138" t="str">
        <f>IF($B74="N/A","N/A",IF(E74&gt;10,"No",IF(E74&lt;-10,"No","Yes")))</f>
        <v>N/A</v>
      </c>
      <c r="G74" s="140">
        <v>0</v>
      </c>
      <c r="H74" s="138" t="str">
        <f>IF($B74="N/A","N/A",IF(G74&gt;10,"No",IF(G74&lt;-10,"No","Yes")))</f>
        <v>N/A</v>
      </c>
      <c r="I74" s="132">
        <v>-100</v>
      </c>
      <c r="J74" s="132" t="s">
        <v>1743</v>
      </c>
      <c r="K74" s="133" t="s">
        <v>732</v>
      </c>
      <c r="L74" s="134" t="str">
        <f t="shared" si="20"/>
        <v>N/A</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97.760751944999996</v>
      </c>
      <c r="D76" s="138" t="str">
        <f t="shared" ref="D76:D98" si="34">IF($B76="N/A","N/A",IF(C76&gt;10,"No",IF(C76&lt;-10,"No","Yes")))</f>
        <v>N/A</v>
      </c>
      <c r="E76" s="140">
        <v>98.693150305000003</v>
      </c>
      <c r="F76" s="138" t="str">
        <f t="shared" ref="F76:F98" si="35">IF($B76="N/A","N/A",IF(E76&gt;10,"No",IF(E76&lt;-10,"No","Yes")))</f>
        <v>N/A</v>
      </c>
      <c r="G76" s="140">
        <v>98.514401212999999</v>
      </c>
      <c r="H76" s="138" t="str">
        <f t="shared" ref="H76:H98" si="36">IF($B76="N/A","N/A",IF(G76&gt;10,"No",IF(G76&lt;-10,"No","Yes")))</f>
        <v>N/A</v>
      </c>
      <c r="I76" s="132">
        <v>0.95379999999999998</v>
      </c>
      <c r="J76" s="132">
        <v>-0.18099999999999999</v>
      </c>
      <c r="K76" s="133" t="s">
        <v>732</v>
      </c>
      <c r="L76" s="134" t="str">
        <f>IF(J76="Div by 0", "N/A", IF(OR(J76="N/A",K76="N/A"),"N/A", IF(J76&gt;VALUE(MID(K76,1,2)), "No", IF(J76&lt;-1*VALUE(MID(K76,1,2)), "No", "Yes"))))</f>
        <v>Yes</v>
      </c>
    </row>
    <row r="77" spans="1:12" x14ac:dyDescent="0.2">
      <c r="A77" s="45" t="s">
        <v>200</v>
      </c>
      <c r="B77" s="136" t="s">
        <v>217</v>
      </c>
      <c r="C77" s="140">
        <v>1.9746455499999999E-2</v>
      </c>
      <c r="D77" s="138" t="str">
        <f t="shared" si="34"/>
        <v>N/A</v>
      </c>
      <c r="E77" s="140">
        <v>0</v>
      </c>
      <c r="F77" s="138" t="str">
        <f t="shared" si="35"/>
        <v>N/A</v>
      </c>
      <c r="G77" s="140">
        <v>0</v>
      </c>
      <c r="H77" s="138" t="str">
        <f t="shared" si="36"/>
        <v>N/A</v>
      </c>
      <c r="I77" s="132">
        <v>-100</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99.087799316000002</v>
      </c>
      <c r="D79" s="138" t="str">
        <f t="shared" si="34"/>
        <v>N/A</v>
      </c>
      <c r="E79" s="140">
        <v>99.658703071999994</v>
      </c>
      <c r="F79" s="138" t="str">
        <f t="shared" si="35"/>
        <v>N/A</v>
      </c>
      <c r="G79" s="140">
        <v>99.527027027000003</v>
      </c>
      <c r="H79" s="138" t="str">
        <f t="shared" si="36"/>
        <v>N/A</v>
      </c>
      <c r="I79" s="132">
        <v>0.57620000000000005</v>
      </c>
      <c r="J79" s="132">
        <v>-0.13200000000000001</v>
      </c>
      <c r="K79" s="133" t="s">
        <v>732</v>
      </c>
      <c r="L79" s="134" t="str">
        <f t="shared" si="37"/>
        <v>Yes</v>
      </c>
    </row>
    <row r="80" spans="1:12" x14ac:dyDescent="0.2">
      <c r="A80" s="45" t="s">
        <v>203</v>
      </c>
      <c r="B80" s="136" t="s">
        <v>217</v>
      </c>
      <c r="C80" s="140">
        <v>0</v>
      </c>
      <c r="D80" s="138" t="str">
        <f t="shared" si="34"/>
        <v>N/A</v>
      </c>
      <c r="E80" s="140">
        <v>0</v>
      </c>
      <c r="F80" s="138" t="str">
        <f t="shared" si="35"/>
        <v>N/A</v>
      </c>
      <c r="G80" s="140">
        <v>0</v>
      </c>
      <c r="H80" s="138" t="str">
        <f t="shared" si="36"/>
        <v>N/A</v>
      </c>
      <c r="I80" s="132" t="s">
        <v>1743</v>
      </c>
      <c r="J80" s="132" t="s">
        <v>1743</v>
      </c>
      <c r="K80" s="133" t="s">
        <v>732</v>
      </c>
      <c r="L80" s="134" t="str">
        <f t="shared" si="37"/>
        <v>N/A</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195548</v>
      </c>
      <c r="D82" s="138" t="str">
        <f t="shared" si="34"/>
        <v>N/A</v>
      </c>
      <c r="E82" s="149">
        <v>217184</v>
      </c>
      <c r="F82" s="138" t="str">
        <f t="shared" si="35"/>
        <v>N/A</v>
      </c>
      <c r="G82" s="149">
        <v>244573</v>
      </c>
      <c r="H82" s="138" t="str">
        <f t="shared" si="36"/>
        <v>N/A</v>
      </c>
      <c r="I82" s="132">
        <v>11.06</v>
      </c>
      <c r="J82" s="132">
        <v>12.61</v>
      </c>
      <c r="K82" s="133" t="s">
        <v>732</v>
      </c>
      <c r="L82" s="134" t="str">
        <f t="shared" si="20"/>
        <v>Yes</v>
      </c>
    </row>
    <row r="83" spans="1:12" x14ac:dyDescent="0.2">
      <c r="A83" s="45" t="s">
        <v>1255</v>
      </c>
      <c r="B83" s="136" t="s">
        <v>217</v>
      </c>
      <c r="C83" s="150">
        <v>75.044490354999994</v>
      </c>
      <c r="D83" s="138" t="str">
        <f t="shared" si="34"/>
        <v>N/A</v>
      </c>
      <c r="E83" s="150">
        <v>94.546099159999997</v>
      </c>
      <c r="F83" s="138" t="str">
        <f t="shared" si="35"/>
        <v>N/A</v>
      </c>
      <c r="G83" s="150">
        <v>96.376541973000002</v>
      </c>
      <c r="H83" s="138" t="str">
        <f t="shared" si="36"/>
        <v>N/A</v>
      </c>
      <c r="I83" s="132">
        <v>25.99</v>
      </c>
      <c r="J83" s="132">
        <v>1.9359999999999999</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0.33597889009999998</v>
      </c>
      <c r="D85" s="138" t="str">
        <f t="shared" si="34"/>
        <v>N/A</v>
      </c>
      <c r="E85" s="150">
        <v>1.7496684799999999E-2</v>
      </c>
      <c r="F85" s="138" t="str">
        <f t="shared" si="35"/>
        <v>N/A</v>
      </c>
      <c r="G85" s="150">
        <v>4.9065104999999999E-3</v>
      </c>
      <c r="H85" s="138" t="str">
        <f t="shared" si="36"/>
        <v>N/A</v>
      </c>
      <c r="I85" s="132">
        <v>-94.8</v>
      </c>
      <c r="J85" s="132">
        <v>-72</v>
      </c>
      <c r="K85" s="133" t="s">
        <v>732</v>
      </c>
      <c r="L85" s="134" t="str">
        <f t="shared" si="20"/>
        <v>No</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0</v>
      </c>
      <c r="D87" s="138" t="str">
        <f t="shared" si="34"/>
        <v>N/A</v>
      </c>
      <c r="E87" s="150">
        <v>5.9857080000000002E-3</v>
      </c>
      <c r="F87" s="138" t="str">
        <f t="shared" si="35"/>
        <v>N/A</v>
      </c>
      <c r="G87" s="150">
        <v>6.5420139999999996E-3</v>
      </c>
      <c r="H87" s="138" t="str">
        <f t="shared" si="36"/>
        <v>N/A</v>
      </c>
      <c r="I87" s="132" t="s">
        <v>1743</v>
      </c>
      <c r="J87" s="132">
        <v>9.2940000000000005</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1.5167631477000001</v>
      </c>
      <c r="D89" s="138" t="str">
        <f t="shared" si="34"/>
        <v>N/A</v>
      </c>
      <c r="E89" s="150">
        <v>1.6575806689000001</v>
      </c>
      <c r="F89" s="138" t="str">
        <f t="shared" si="35"/>
        <v>N/A</v>
      </c>
      <c r="G89" s="150">
        <v>0.36512615869999998</v>
      </c>
      <c r="H89" s="138" t="str">
        <f t="shared" si="36"/>
        <v>N/A</v>
      </c>
      <c r="I89" s="132">
        <v>9.2840000000000007</v>
      </c>
      <c r="J89" s="132">
        <v>-78</v>
      </c>
      <c r="K89" s="133" t="s">
        <v>732</v>
      </c>
      <c r="L89" s="134" t="str">
        <f t="shared" si="20"/>
        <v>No</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23.102767607000001</v>
      </c>
      <c r="D98" s="138" t="str">
        <f t="shared" si="34"/>
        <v>N/A</v>
      </c>
      <c r="E98" s="150">
        <v>3.7728377781</v>
      </c>
      <c r="F98" s="138" t="str">
        <f t="shared" si="35"/>
        <v>N/A</v>
      </c>
      <c r="G98" s="150">
        <v>3.2468833436</v>
      </c>
      <c r="H98" s="138" t="str">
        <f t="shared" si="36"/>
        <v>N/A</v>
      </c>
      <c r="I98" s="132">
        <v>-83.7</v>
      </c>
      <c r="J98" s="132">
        <v>-13.9</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383086662</v>
      </c>
      <c r="D100" s="138" t="str">
        <f>IF($B100="N/A","N/A",IF(C100&gt;10,"No",IF(C100&lt;-10,"No","Yes")))</f>
        <v>N/A</v>
      </c>
      <c r="E100" s="137">
        <v>902040968</v>
      </c>
      <c r="F100" s="138" t="str">
        <f>IF($B100="N/A","N/A",IF(E100&gt;10,"No",IF(E100&lt;-10,"No","Yes")))</f>
        <v>N/A</v>
      </c>
      <c r="G100" s="137">
        <v>1106950845</v>
      </c>
      <c r="H100" s="138" t="str">
        <f>IF($B100="N/A","N/A",IF(G100&gt;10,"No",IF(G100&lt;-10,"No","Yes")))</f>
        <v>N/A</v>
      </c>
      <c r="I100" s="132">
        <v>135.5</v>
      </c>
      <c r="J100" s="132">
        <v>22.72</v>
      </c>
      <c r="K100" s="133" t="s">
        <v>732</v>
      </c>
      <c r="L100" s="134" t="str">
        <f t="shared" ref="L100:L111" si="38">IF(J100="Div by 0", "N/A", IF(K100="N/A","N/A", IF(J100&gt;VALUE(MID(K100,1,2)), "No", IF(J100&lt;-1*VALUE(MID(K100,1,2)), "No", "Yes"))))</f>
        <v>Yes</v>
      </c>
    </row>
    <row r="101" spans="1:12" x14ac:dyDescent="0.2">
      <c r="A101" s="45" t="s">
        <v>455</v>
      </c>
      <c r="B101" s="136" t="s">
        <v>217</v>
      </c>
      <c r="C101" s="137">
        <v>373649173</v>
      </c>
      <c r="D101" s="138" t="str">
        <f>IF($B101="N/A","N/A",IF(C101&gt;10,"No",IF(C101&lt;-10,"No","Yes")))</f>
        <v>N/A</v>
      </c>
      <c r="E101" s="137">
        <v>896742834</v>
      </c>
      <c r="F101" s="138" t="str">
        <f>IF($B101="N/A","N/A",IF(E101&gt;10,"No",IF(E101&lt;-10,"No","Yes")))</f>
        <v>N/A</v>
      </c>
      <c r="G101" s="137">
        <v>1105179571</v>
      </c>
      <c r="H101" s="138" t="str">
        <f>IF($B101="N/A","N/A",IF(G101&gt;10,"No",IF(G101&lt;-10,"No","Yes")))</f>
        <v>N/A</v>
      </c>
      <c r="I101" s="132">
        <v>140</v>
      </c>
      <c r="J101" s="132">
        <v>23.24</v>
      </c>
      <c r="K101" s="133" t="s">
        <v>732</v>
      </c>
      <c r="L101" s="134" t="str">
        <f t="shared" si="38"/>
        <v>Yes</v>
      </c>
    </row>
    <row r="102" spans="1:12" x14ac:dyDescent="0.2">
      <c r="A102" s="45" t="s">
        <v>456</v>
      </c>
      <c r="B102" s="136" t="s">
        <v>217</v>
      </c>
      <c r="C102" s="137">
        <v>9437489</v>
      </c>
      <c r="D102" s="138" t="str">
        <f>IF($B102="N/A","N/A",IF(C102&gt;10,"No",IF(C102&lt;-10,"No","Yes")))</f>
        <v>N/A</v>
      </c>
      <c r="E102" s="137">
        <v>5298134</v>
      </c>
      <c r="F102" s="138" t="str">
        <f>IF($B102="N/A","N/A",IF(E102&gt;10,"No",IF(E102&lt;-10,"No","Yes")))</f>
        <v>N/A</v>
      </c>
      <c r="G102" s="137">
        <v>1771274</v>
      </c>
      <c r="H102" s="138" t="str">
        <f>IF($B102="N/A","N/A",IF(G102&gt;10,"No",IF(G102&lt;-10,"No","Yes")))</f>
        <v>N/A</v>
      </c>
      <c r="I102" s="132">
        <v>-43.9</v>
      </c>
      <c r="J102" s="132">
        <v>-66.599999999999994</v>
      </c>
      <c r="K102" s="133" t="s">
        <v>732</v>
      </c>
      <c r="L102" s="134" t="str">
        <f t="shared" si="38"/>
        <v>No</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1.0342028830000001</v>
      </c>
      <c r="D104" s="138" t="str">
        <f>IF($B104="N/A","N/A",IF(C104&gt;2,"No",IF(C104&lt;0.9,"No","Yes")))</f>
        <v>Yes</v>
      </c>
      <c r="E104" s="150">
        <v>1.0319239281000001</v>
      </c>
      <c r="F104" s="138" t="str">
        <f>IF($B104="N/A","N/A",IF(E104&gt;2,"No",IF(E104&lt;0.9,"No","Yes")))</f>
        <v>Yes</v>
      </c>
      <c r="G104" s="150">
        <v>1.0244173915999999</v>
      </c>
      <c r="H104" s="138" t="str">
        <f>IF($B104="N/A","N/A",IF(G104&gt;2,"No",IF(G104&lt;0.9,"No","Yes")))</f>
        <v>Yes</v>
      </c>
      <c r="I104" s="132">
        <v>-0.22</v>
      </c>
      <c r="J104" s="132">
        <v>-0.72699999999999998</v>
      </c>
      <c r="K104" s="133" t="s">
        <v>732</v>
      </c>
      <c r="L104" s="134" t="str">
        <f t="shared" si="38"/>
        <v>Yes</v>
      </c>
    </row>
    <row r="105" spans="1:12" x14ac:dyDescent="0.2">
      <c r="A105" s="45" t="s">
        <v>458</v>
      </c>
      <c r="B105" s="154" t="s">
        <v>299</v>
      </c>
      <c r="C105" s="150">
        <v>1.0217779989</v>
      </c>
      <c r="D105" s="138" t="str">
        <f>IF($B105="N/A","N/A",IF(C105&gt;2,"No",IF(C105&lt;0.9,"No","Yes")))</f>
        <v>Yes</v>
      </c>
      <c r="E105" s="150">
        <v>1.0248302833</v>
      </c>
      <c r="F105" s="138" t="str">
        <f>IF($B105="N/A","N/A",IF(E105&gt;2,"No",IF(E105&lt;0.9,"No","Yes")))</f>
        <v>Yes</v>
      </c>
      <c r="G105" s="150">
        <v>1.0208967329</v>
      </c>
      <c r="H105" s="138" t="str">
        <f>IF($B105="N/A","N/A",IF(G105&gt;2,"No",IF(G105&lt;0.9,"No","Yes")))</f>
        <v>Yes</v>
      </c>
      <c r="I105" s="132">
        <v>0.29870000000000002</v>
      </c>
      <c r="J105" s="132">
        <v>-0.38400000000000001</v>
      </c>
      <c r="K105" s="133" t="s">
        <v>732</v>
      </c>
      <c r="L105" s="134" t="str">
        <f t="shared" si="38"/>
        <v>Yes</v>
      </c>
    </row>
    <row r="106" spans="1:12" x14ac:dyDescent="0.2">
      <c r="A106" s="45" t="s">
        <v>459</v>
      </c>
      <c r="B106" s="154" t="s">
        <v>299</v>
      </c>
      <c r="C106" s="150">
        <v>0.71796139410000004</v>
      </c>
      <c r="D106" s="138" t="str">
        <f>IF($B106="N/A","N/A",IF(C106&gt;2,"No",IF(C106&lt;0.9,"No","Yes")))</f>
        <v>No</v>
      </c>
      <c r="E106" s="150">
        <v>0.53804042669999996</v>
      </c>
      <c r="F106" s="138" t="str">
        <f>IF($B106="N/A","N/A",IF(E106&gt;2,"No",IF(E106&lt;0.9,"No","Yes")))</f>
        <v>No</v>
      </c>
      <c r="G106" s="150">
        <v>1.2227998066000001</v>
      </c>
      <c r="H106" s="138" t="str">
        <f>IF($B106="N/A","N/A",IF(G106&gt;2,"No",IF(G106&lt;0.9,"No","Yes")))</f>
        <v>Yes</v>
      </c>
      <c r="I106" s="132">
        <v>-25.1</v>
      </c>
      <c r="J106" s="132">
        <v>127.3</v>
      </c>
      <c r="K106" s="133" t="s">
        <v>732</v>
      </c>
      <c r="L106" s="134" t="str">
        <f t="shared" si="38"/>
        <v>No</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210.21447562</v>
      </c>
      <c r="D108" s="138" t="str">
        <f>IF($B108="N/A","N/A",IF(C108&gt;10,"No",IF(C108&lt;-10,"No","Yes")))</f>
        <v>N/A</v>
      </c>
      <c r="E108" s="137">
        <v>358.47098325000002</v>
      </c>
      <c r="F108" s="138" t="str">
        <f>IF($B108="N/A","N/A",IF(E108&gt;10,"No",IF(E108&lt;-10,"No","Yes")))</f>
        <v>N/A</v>
      </c>
      <c r="G108" s="137">
        <v>388.30652426</v>
      </c>
      <c r="H108" s="138" t="str">
        <f>IF($B108="N/A","N/A",IF(G108&gt;10,"No",IF(G108&lt;-10,"No","Yes")))</f>
        <v>N/A</v>
      </c>
      <c r="I108" s="132">
        <v>70.53</v>
      </c>
      <c r="J108" s="132">
        <v>8.3230000000000004</v>
      </c>
      <c r="K108" s="133" t="s">
        <v>732</v>
      </c>
      <c r="L108" s="134" t="str">
        <f t="shared" si="38"/>
        <v>Yes</v>
      </c>
    </row>
    <row r="109" spans="1:12" x14ac:dyDescent="0.2">
      <c r="A109" s="45" t="s">
        <v>1273</v>
      </c>
      <c r="B109" s="136" t="s">
        <v>217</v>
      </c>
      <c r="C109" s="137">
        <v>206.06577188</v>
      </c>
      <c r="D109" s="138" t="str">
        <f>IF($B109="N/A","N/A",IF(C109&gt;10,"No",IF(C109&lt;-10,"No","Yes")))</f>
        <v>N/A</v>
      </c>
      <c r="E109" s="137">
        <v>356.54729601999998</v>
      </c>
      <c r="F109" s="138" t="str">
        <f>IF($B109="N/A","N/A",IF(E109&gt;10,"No",IF(E109&lt;-10,"No","Yes")))</f>
        <v>N/A</v>
      </c>
      <c r="G109" s="137">
        <v>387.69565223000001</v>
      </c>
      <c r="H109" s="138" t="str">
        <f>IF($B109="N/A","N/A",IF(G109&gt;10,"No",IF(G109&lt;-10,"No","Yes")))</f>
        <v>N/A</v>
      </c>
      <c r="I109" s="132">
        <v>73.03</v>
      </c>
      <c r="J109" s="132">
        <v>8.7360000000000007</v>
      </c>
      <c r="K109" s="133" t="s">
        <v>732</v>
      </c>
      <c r="L109" s="134" t="str">
        <f t="shared" si="38"/>
        <v>Yes</v>
      </c>
    </row>
    <row r="110" spans="1:12" x14ac:dyDescent="0.2">
      <c r="A110" s="45" t="s">
        <v>1274</v>
      </c>
      <c r="B110" s="136" t="s">
        <v>217</v>
      </c>
      <c r="C110" s="137">
        <v>212.07363878999999</v>
      </c>
      <c r="D110" s="138" t="str">
        <f>IF($B110="N/A","N/A",IF(C110&gt;10,"No",IF(C110&lt;-10,"No","Yes")))</f>
        <v>N/A</v>
      </c>
      <c r="E110" s="137">
        <v>148.74042673</v>
      </c>
      <c r="F110" s="138" t="str">
        <f>IF($B110="N/A","N/A",IF(E110&gt;10,"No",IF(E110&lt;-10,"No","Yes")))</f>
        <v>N/A</v>
      </c>
      <c r="G110" s="137">
        <v>214.12886846999999</v>
      </c>
      <c r="H110" s="138" t="str">
        <f>IF($B110="N/A","N/A",IF(G110&gt;10,"No",IF(G110&lt;-10,"No","Yes")))</f>
        <v>N/A</v>
      </c>
      <c r="I110" s="132">
        <v>-29.9</v>
      </c>
      <c r="J110" s="132">
        <v>43.96</v>
      </c>
      <c r="K110" s="133" t="s">
        <v>732</v>
      </c>
      <c r="L110" s="134" t="str">
        <f t="shared" si="38"/>
        <v>No</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98.427886483999998</v>
      </c>
      <c r="D112" s="138" t="str">
        <f>IF(OR($B112="N/A",$C112="N/A"),"N/A",IF(C112&gt;98,"Yes","No"))</f>
        <v>Yes</v>
      </c>
      <c r="E112" s="150">
        <v>99.055309667000003</v>
      </c>
      <c r="F112" s="138" t="str">
        <f>IF(OR($B112="N/A",$E112="N/A"),"N/A",IF(E112&gt;98,"Yes","No"))</f>
        <v>Yes</v>
      </c>
      <c r="G112" s="150">
        <v>99.195298944000001</v>
      </c>
      <c r="H112" s="138" t="str">
        <f t="shared" ref="H112:H115" si="39">IF($B112="N/A","N/A",IF(G112&gt;98,"Yes","No"))</f>
        <v>Yes</v>
      </c>
      <c r="I112" s="132">
        <v>0.63739999999999997</v>
      </c>
      <c r="J112" s="132">
        <v>0.14130000000000001</v>
      </c>
      <c r="K112" s="133" t="s">
        <v>732</v>
      </c>
      <c r="L112" s="134" t="str">
        <f>IF(J112="Div by 0", "N/A", IF(OR(J112="N/A",K112="N/A"),"N/A", IF(J112&gt;VALUE(MID(K112,1,2)), "No", IF(J112&lt;-1*VALUE(MID(K112,1,2)), "No", "Yes"))))</f>
        <v>Yes</v>
      </c>
    </row>
    <row r="113" spans="1:12" x14ac:dyDescent="0.2">
      <c r="A113" s="45" t="s">
        <v>461</v>
      </c>
      <c r="B113" s="135" t="s">
        <v>300</v>
      </c>
      <c r="C113" s="150">
        <v>98.855232182999998</v>
      </c>
      <c r="D113" s="138" t="str">
        <f t="shared" ref="D113:D115" si="40">IF(OR($B113="N/A",$C113="N/A"),"N/A",IF(C113&gt;98,"Yes","No"))</f>
        <v>Yes</v>
      </c>
      <c r="E113" s="150">
        <v>99.056428600999993</v>
      </c>
      <c r="F113" s="138" t="str">
        <f t="shared" ref="F113:F115" si="41">IF(OR($B113="N/A",$E113="N/A"),"N/A",IF(E113&gt;98,"Yes","No"))</f>
        <v>Yes</v>
      </c>
      <c r="G113" s="150">
        <v>99.1949477</v>
      </c>
      <c r="H113" s="138" t="str">
        <f t="shared" si="39"/>
        <v>Yes</v>
      </c>
      <c r="I113" s="132">
        <v>0.20349999999999999</v>
      </c>
      <c r="J113" s="132">
        <v>0.13980000000000001</v>
      </c>
      <c r="K113" s="133" t="s">
        <v>732</v>
      </c>
      <c r="L113" s="134" t="str">
        <f t="shared" ref="L113:L115" si="42">IF(J113="Div by 0", "N/A", IF(OR(J113="N/A",K113="N/A"),"N/A", IF(J113&gt;VALUE(MID(K113,1,2)), "No", IF(J113&lt;-1*VALUE(MID(K113,1,2)), "No", "Yes"))))</f>
        <v>Yes</v>
      </c>
    </row>
    <row r="114" spans="1:12" x14ac:dyDescent="0.2">
      <c r="A114" s="45" t="s">
        <v>462</v>
      </c>
      <c r="B114" s="135" t="s">
        <v>300</v>
      </c>
      <c r="C114" s="150">
        <v>70.970873785999999</v>
      </c>
      <c r="D114" s="138" t="str">
        <f t="shared" si="40"/>
        <v>No</v>
      </c>
      <c r="E114" s="150">
        <v>63.950933724000002</v>
      </c>
      <c r="F114" s="138" t="str">
        <f t="shared" si="41"/>
        <v>No</v>
      </c>
      <c r="G114" s="150">
        <v>86.409060625999999</v>
      </c>
      <c r="H114" s="138" t="str">
        <f t="shared" si="39"/>
        <v>No</v>
      </c>
      <c r="I114" s="132">
        <v>-9.89</v>
      </c>
      <c r="J114" s="132">
        <v>35.119999999999997</v>
      </c>
      <c r="K114" s="133" t="s">
        <v>732</v>
      </c>
      <c r="L114" s="134" t="str">
        <f t="shared" si="42"/>
        <v>No</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192925</v>
      </c>
      <c r="D116" s="138" t="str">
        <f>IF($B116="N/A","N/A",IF(C116&gt;10,"No",IF(C116&lt;-10,"No","Yes")))</f>
        <v>N/A</v>
      </c>
      <c r="E116" s="155">
        <v>263896</v>
      </c>
      <c r="F116" s="138" t="str">
        <f>IF($B116="N/A","N/A",IF(E116&gt;10,"No",IF(E116&lt;-10,"No","Yes")))</f>
        <v>N/A</v>
      </c>
      <c r="G116" s="155">
        <v>284702</v>
      </c>
      <c r="H116" s="138" t="str">
        <f>IF($B116="N/A","N/A",IF(G116&gt;10,"No",IF(G116&lt;-10,"No","Yes")))</f>
        <v>N/A</v>
      </c>
      <c r="I116" s="132">
        <v>36.79</v>
      </c>
      <c r="J116" s="132">
        <v>7.8840000000000003</v>
      </c>
      <c r="K116" s="135" t="s">
        <v>732</v>
      </c>
      <c r="L116" s="134" t="str">
        <f>IF(J116="Div by 0", "N/A", IF(OR(J116="N/A",K116="N/A"),"N/A", IF(J116&gt;VALUE(MID(K116,1,2)), "No", IF(J116&lt;-1*VALUE(MID(K116,1,2)), "No", "Yes"))))</f>
        <v>Yes</v>
      </c>
    </row>
    <row r="117" spans="1:12" x14ac:dyDescent="0.2">
      <c r="A117" s="3" t="s">
        <v>215</v>
      </c>
      <c r="B117" s="135" t="s">
        <v>217</v>
      </c>
      <c r="C117" s="150">
        <v>79.627316315000002</v>
      </c>
      <c r="D117" s="138" t="str">
        <f>IF($B117="N/A","N/A",IF(C117&gt;10,"No",IF(C117&lt;-10,"No","Yes")))</f>
        <v>N/A</v>
      </c>
      <c r="E117" s="150">
        <v>81.655273288999993</v>
      </c>
      <c r="F117" s="138" t="str">
        <f>IF($B117="N/A","N/A",IF(E117&gt;10,"No",IF(E117&lt;-10,"No","Yes")))</f>
        <v>N/A</v>
      </c>
      <c r="G117" s="150">
        <v>81.441296514000001</v>
      </c>
      <c r="H117" s="138" t="str">
        <f>IF($B117="N/A","N/A",IF(G117&gt;10,"No",IF(G117&lt;-10,"No","Yes")))</f>
        <v>N/A</v>
      </c>
      <c r="I117" s="132">
        <v>2.5470000000000002</v>
      </c>
      <c r="J117" s="132">
        <v>-0.26200000000000001</v>
      </c>
      <c r="K117" s="135" t="s">
        <v>732</v>
      </c>
      <c r="L117" s="134" t="str">
        <f>IF(J117="Div by 0", "N/A", IF(OR(J117="N/A",K117="N/A"),"N/A", IF(J117&gt;VALUE(MID(K117,1,2)), "No", IF(J117&lt;-1*VALUE(MID(K117,1,2)), "No", "Yes"))))</f>
        <v>Yes</v>
      </c>
    </row>
    <row r="118" spans="1:12" x14ac:dyDescent="0.2">
      <c r="A118" s="4" t="s">
        <v>1630</v>
      </c>
      <c r="B118" s="135" t="s">
        <v>217</v>
      </c>
      <c r="C118" s="131">
        <v>111411</v>
      </c>
      <c r="D118" s="130" t="str">
        <f>IF($B118="N/A","N/A",IF(C118&gt;10,"No",IF(C118&lt;-10,"No","Yes")))</f>
        <v>N/A</v>
      </c>
      <c r="E118" s="131">
        <v>297</v>
      </c>
      <c r="F118" s="130" t="str">
        <f>IF($B118="N/A","N/A",IF(E118&gt;10,"No",IF(E118&lt;-10,"No","Yes")))</f>
        <v>N/A</v>
      </c>
      <c r="G118" s="131">
        <v>0</v>
      </c>
      <c r="H118" s="130" t="str">
        <f>IF($B118="N/A","N/A",IF(G118&gt;10,"No",IF(G118&lt;-10,"No","Yes")))</f>
        <v>N/A</v>
      </c>
      <c r="I118" s="139">
        <v>-99.7</v>
      </c>
      <c r="J118" s="139">
        <v>-100</v>
      </c>
      <c r="K118" s="135" t="s">
        <v>732</v>
      </c>
      <c r="L118" s="134" t="str">
        <f>IF(J118="Div by 0", "N/A", IF(K118="N/A","N/A", IF(J118&gt;VALUE(MID(K118,1,2)), "No", IF(J118&lt;-1*VALUE(MID(K118,1,2)), "No", "Yes"))))</f>
        <v>No</v>
      </c>
    </row>
    <row r="119" spans="1:12" x14ac:dyDescent="0.2">
      <c r="A119" s="4" t="s">
        <v>1631</v>
      </c>
      <c r="B119" s="135" t="s">
        <v>217</v>
      </c>
      <c r="C119" s="131">
        <v>8403396</v>
      </c>
      <c r="D119" s="130" t="str">
        <f>IF($B119="N/A","N/A",IF(C119&gt;10,"No",IF(C119&lt;-10,"No","Yes")))</f>
        <v>N/A</v>
      </c>
      <c r="E119" s="131">
        <v>19063</v>
      </c>
      <c r="F119" s="130" t="str">
        <f>IF($B119="N/A","N/A",IF(E119&gt;10,"No",IF(E119&lt;-10,"No","Yes")))</f>
        <v>N/A</v>
      </c>
      <c r="G119" s="131">
        <v>0</v>
      </c>
      <c r="H119" s="130" t="str">
        <f>IF($B119="N/A","N/A",IF(G119&gt;10,"No",IF(G119&lt;-10,"No","Yes")))</f>
        <v>N/A</v>
      </c>
      <c r="I119" s="139">
        <v>-99.8</v>
      </c>
      <c r="J119" s="139">
        <v>-100</v>
      </c>
      <c r="K119" s="135" t="s">
        <v>732</v>
      </c>
      <c r="L119" s="134" t="str">
        <f>IF(J119="Div by 0", "N/A", IF(K119="N/A","N/A", IF(J119&gt;VALUE(MID(K119,1,2)), "No", IF(J119&lt;-1*VALUE(MID(K119,1,2)), "No", "Yes"))))</f>
        <v>No</v>
      </c>
    </row>
    <row r="120" spans="1:12" x14ac:dyDescent="0.2">
      <c r="A120" s="4" t="s">
        <v>1632</v>
      </c>
      <c r="B120" s="135" t="s">
        <v>217</v>
      </c>
      <c r="C120" s="152">
        <v>921</v>
      </c>
      <c r="D120" s="130" t="str">
        <f>IF($B120="N/A","N/A",IF(C120&gt;10,"No",IF(C120&lt;-10,"No","Yes")))</f>
        <v>N/A</v>
      </c>
      <c r="E120" s="152">
        <v>11</v>
      </c>
      <c r="F120" s="130" t="str">
        <f>IF($B120="N/A","N/A",IF(E120&gt;10,"No",IF(E120&lt;-10,"No","Yes")))</f>
        <v>N/A</v>
      </c>
      <c r="G120" s="152">
        <v>0</v>
      </c>
      <c r="H120" s="130" t="str">
        <f>IF($B120="N/A","N/A",IF(G120&gt;10,"No",IF(G120&lt;-10,"No","Yes")))</f>
        <v>N/A</v>
      </c>
      <c r="I120" s="139">
        <v>-99.5</v>
      </c>
      <c r="J120" s="139">
        <v>-100</v>
      </c>
      <c r="K120" s="135" t="s">
        <v>732</v>
      </c>
      <c r="L120" s="134" t="str">
        <f>IF(J120="Div by 0", "N/A", IF(K120="N/A","N/A", IF(J120&gt;VALUE(MID(K120,1,2)), "No", IF(J120&lt;-1*VALUE(MID(K120,1,2)), "No", "Yes"))))</f>
        <v>No</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11</v>
      </c>
      <c r="F122" s="134" t="str">
        <f t="shared" si="43"/>
        <v>N/A</v>
      </c>
      <c r="G122" s="152">
        <v>0</v>
      </c>
      <c r="H122" s="134" t="str">
        <f t="shared" si="43"/>
        <v>N/A</v>
      </c>
      <c r="I122" s="139" t="s">
        <v>217</v>
      </c>
      <c r="J122" s="139">
        <v>-100</v>
      </c>
      <c r="K122" s="141" t="s">
        <v>732</v>
      </c>
      <c r="L122" s="134" t="str">
        <f t="shared" si="44"/>
        <v>No</v>
      </c>
    </row>
    <row r="123" spans="1:12" x14ac:dyDescent="0.2">
      <c r="A123" s="4" t="s">
        <v>1635</v>
      </c>
      <c r="B123" s="141" t="s">
        <v>217</v>
      </c>
      <c r="C123" s="152" t="s">
        <v>217</v>
      </c>
      <c r="D123" s="134" t="str">
        <f t="shared" si="43"/>
        <v>N/A</v>
      </c>
      <c r="E123" s="152">
        <v>11</v>
      </c>
      <c r="F123" s="134" t="str">
        <f t="shared" si="43"/>
        <v>N/A</v>
      </c>
      <c r="G123" s="152">
        <v>0</v>
      </c>
      <c r="H123" s="134" t="str">
        <f t="shared" si="43"/>
        <v>N/A</v>
      </c>
      <c r="I123" s="139" t="s">
        <v>217</v>
      </c>
      <c r="J123" s="139">
        <v>-100</v>
      </c>
      <c r="K123" s="141" t="s">
        <v>732</v>
      </c>
      <c r="L123" s="134" t="str">
        <f t="shared" si="44"/>
        <v>No</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v>87.947882735999997</v>
      </c>
      <c r="D130" s="134" t="str">
        <f t="shared" si="43"/>
        <v>N/A</v>
      </c>
      <c r="E130" s="156">
        <v>40</v>
      </c>
      <c r="F130" s="134" t="str">
        <f t="shared" si="43"/>
        <v>N/A</v>
      </c>
      <c r="G130" s="156" t="s">
        <v>1743</v>
      </c>
      <c r="H130" s="134" t="str">
        <f t="shared" si="43"/>
        <v>N/A</v>
      </c>
      <c r="I130" s="132">
        <v>-54.5</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66.666666667000001</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v>0</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20</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60</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192004</v>
      </c>
      <c r="D150" s="130" t="str">
        <f t="shared" ref="D150:D172" si="56">IF($B150="N/A","N/A",IF(C150&gt;10,"No",IF(C150&lt;-10,"No","Yes")))</f>
        <v>N/A</v>
      </c>
      <c r="E150" s="152">
        <v>263891</v>
      </c>
      <c r="F150" s="130" t="str">
        <f t="shared" ref="F150:F172" si="57">IF($B150="N/A","N/A",IF(E150&gt;10,"No",IF(E150&lt;-10,"No","Yes")))</f>
        <v>N/A</v>
      </c>
      <c r="G150" s="152">
        <v>284702</v>
      </c>
      <c r="H150" s="130" t="str">
        <f t="shared" ref="H150:H172" si="58">IF($B150="N/A","N/A",IF(G150&gt;10,"No",IF(G150&lt;-10,"No","Yes")))</f>
        <v>N/A</v>
      </c>
      <c r="I150" s="132">
        <v>37.44</v>
      </c>
      <c r="J150" s="132">
        <v>7.8860000000000001</v>
      </c>
      <c r="K150" s="135" t="s">
        <v>732</v>
      </c>
      <c r="L150" s="134" t="str">
        <f t="shared" ref="L150:L172" si="59">IF(J150="Div by 0", "N/A", IF(K150="N/A","N/A", IF(J150&gt;VALUE(MID(K150,1,2)), "No", IF(J150&lt;-1*VALUE(MID(K150,1,2)), "No", "Yes"))))</f>
        <v>Yes</v>
      </c>
    </row>
    <row r="151" spans="1:12" x14ac:dyDescent="0.2">
      <c r="A151" s="4" t="s">
        <v>534</v>
      </c>
      <c r="B151" s="135" t="s">
        <v>217</v>
      </c>
      <c r="C151" s="152">
        <v>303</v>
      </c>
      <c r="D151" s="130" t="str">
        <f t="shared" si="56"/>
        <v>N/A</v>
      </c>
      <c r="E151" s="152">
        <v>21521</v>
      </c>
      <c r="F151" s="130" t="str">
        <f t="shared" si="57"/>
        <v>N/A</v>
      </c>
      <c r="G151" s="152">
        <v>21911</v>
      </c>
      <c r="H151" s="130" t="str">
        <f t="shared" si="58"/>
        <v>N/A</v>
      </c>
      <c r="I151" s="132">
        <v>7003</v>
      </c>
      <c r="J151" s="132">
        <v>1.8120000000000001</v>
      </c>
      <c r="K151" s="135" t="s">
        <v>732</v>
      </c>
      <c r="L151" s="134" t="str">
        <f t="shared" si="59"/>
        <v>Yes</v>
      </c>
    </row>
    <row r="152" spans="1:12" x14ac:dyDescent="0.2">
      <c r="A152" s="4" t="s">
        <v>535</v>
      </c>
      <c r="B152" s="135" t="s">
        <v>217</v>
      </c>
      <c r="C152" s="152">
        <v>3064</v>
      </c>
      <c r="D152" s="130" t="str">
        <f t="shared" si="56"/>
        <v>N/A</v>
      </c>
      <c r="E152" s="152">
        <v>25688</v>
      </c>
      <c r="F152" s="130" t="str">
        <f t="shared" si="57"/>
        <v>N/A</v>
      </c>
      <c r="G152" s="152">
        <v>26723</v>
      </c>
      <c r="H152" s="130" t="str">
        <f t="shared" si="58"/>
        <v>N/A</v>
      </c>
      <c r="I152" s="132">
        <v>738.4</v>
      </c>
      <c r="J152" s="132">
        <v>4.0289999999999999</v>
      </c>
      <c r="K152" s="135" t="s">
        <v>732</v>
      </c>
      <c r="L152" s="134" t="str">
        <f t="shared" si="59"/>
        <v>Yes</v>
      </c>
    </row>
    <row r="153" spans="1:12" x14ac:dyDescent="0.2">
      <c r="A153" s="4" t="s">
        <v>536</v>
      </c>
      <c r="B153" s="135" t="s">
        <v>217</v>
      </c>
      <c r="C153" s="152">
        <v>110837</v>
      </c>
      <c r="D153" s="130" t="str">
        <f t="shared" si="56"/>
        <v>N/A</v>
      </c>
      <c r="E153" s="152">
        <v>123239</v>
      </c>
      <c r="F153" s="130" t="str">
        <f t="shared" si="57"/>
        <v>N/A</v>
      </c>
      <c r="G153" s="152">
        <v>135715</v>
      </c>
      <c r="H153" s="130" t="str">
        <f t="shared" si="58"/>
        <v>N/A</v>
      </c>
      <c r="I153" s="132">
        <v>11.19</v>
      </c>
      <c r="J153" s="132">
        <v>10.119999999999999</v>
      </c>
      <c r="K153" s="135" t="s">
        <v>732</v>
      </c>
      <c r="L153" s="134" t="str">
        <f t="shared" si="59"/>
        <v>Yes</v>
      </c>
    </row>
    <row r="154" spans="1:12" x14ac:dyDescent="0.2">
      <c r="A154" s="4" t="s">
        <v>537</v>
      </c>
      <c r="B154" s="135" t="s">
        <v>217</v>
      </c>
      <c r="C154" s="152">
        <v>77800</v>
      </c>
      <c r="D154" s="130" t="str">
        <f t="shared" si="56"/>
        <v>N/A</v>
      </c>
      <c r="E154" s="152">
        <v>93443</v>
      </c>
      <c r="F154" s="130" t="str">
        <f t="shared" si="57"/>
        <v>N/A</v>
      </c>
      <c r="G154" s="152">
        <v>100353</v>
      </c>
      <c r="H154" s="130" t="str">
        <f t="shared" si="58"/>
        <v>N/A</v>
      </c>
      <c r="I154" s="132">
        <v>20.11</v>
      </c>
      <c r="J154" s="132">
        <v>7.3949999999999996</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97.641462520000005</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99.459827508000004</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99.382647179000003</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98.300751117000004</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95.940687768999993</v>
      </c>
      <c r="H159" s="134" t="str">
        <f t="shared" si="62"/>
        <v>N/A</v>
      </c>
      <c r="I159" s="132" t="s">
        <v>217</v>
      </c>
      <c r="J159" s="132" t="s">
        <v>217</v>
      </c>
      <c r="K159" s="141" t="s">
        <v>732</v>
      </c>
      <c r="L159" s="134" t="str">
        <f t="shared" si="63"/>
        <v>N/A</v>
      </c>
    </row>
    <row r="160" spans="1:12" ht="25.5" x14ac:dyDescent="0.2">
      <c r="A160" s="4" t="s">
        <v>543</v>
      </c>
      <c r="B160" s="135" t="s">
        <v>217</v>
      </c>
      <c r="C160" s="152">
        <v>151118.44</v>
      </c>
      <c r="D160" s="130" t="str">
        <f t="shared" si="56"/>
        <v>N/A</v>
      </c>
      <c r="E160" s="152">
        <v>209721.73</v>
      </c>
      <c r="F160" s="130" t="str">
        <f t="shared" si="57"/>
        <v>N/A</v>
      </c>
      <c r="G160" s="152">
        <v>237569.34</v>
      </c>
      <c r="H160" s="130" t="str">
        <f t="shared" si="58"/>
        <v>N/A</v>
      </c>
      <c r="I160" s="132">
        <v>38.78</v>
      </c>
      <c r="J160" s="132">
        <v>13.28</v>
      </c>
      <c r="K160" s="135" t="s">
        <v>732</v>
      </c>
      <c r="L160" s="134" t="str">
        <f t="shared" si="59"/>
        <v>Yes</v>
      </c>
    </row>
    <row r="161" spans="1:12" x14ac:dyDescent="0.2">
      <c r="A161" s="4" t="s">
        <v>544</v>
      </c>
      <c r="B161" s="135" t="s">
        <v>217</v>
      </c>
      <c r="C161" s="131">
        <v>382975251</v>
      </c>
      <c r="D161" s="130" t="str">
        <f t="shared" si="56"/>
        <v>N/A</v>
      </c>
      <c r="E161" s="131">
        <v>902040671</v>
      </c>
      <c r="F161" s="130" t="str">
        <f t="shared" si="57"/>
        <v>N/A</v>
      </c>
      <c r="G161" s="131">
        <v>1106950845</v>
      </c>
      <c r="H161" s="130" t="str">
        <f t="shared" si="58"/>
        <v>N/A</v>
      </c>
      <c r="I161" s="132">
        <v>135.5</v>
      </c>
      <c r="J161" s="132">
        <v>22.72</v>
      </c>
      <c r="K161" s="135" t="s">
        <v>732</v>
      </c>
      <c r="L161" s="134" t="str">
        <f t="shared" si="59"/>
        <v>Yes</v>
      </c>
    </row>
    <row r="162" spans="1:12" x14ac:dyDescent="0.2">
      <c r="A162" s="4" t="s">
        <v>1276</v>
      </c>
      <c r="B162" s="135" t="s">
        <v>217</v>
      </c>
      <c r="C162" s="131">
        <v>1994.6212109999999</v>
      </c>
      <c r="D162" s="130" t="str">
        <f t="shared" si="56"/>
        <v>N/A</v>
      </c>
      <c r="E162" s="131">
        <v>3418.232039</v>
      </c>
      <c r="F162" s="130" t="str">
        <f t="shared" si="57"/>
        <v>N/A</v>
      </c>
      <c r="G162" s="131">
        <v>3888.1035081999999</v>
      </c>
      <c r="H162" s="130" t="str">
        <f t="shared" si="58"/>
        <v>N/A</v>
      </c>
      <c r="I162" s="132">
        <v>71.37</v>
      </c>
      <c r="J162" s="132">
        <v>13.75</v>
      </c>
      <c r="K162" s="135" t="s">
        <v>732</v>
      </c>
      <c r="L162" s="134" t="str">
        <f t="shared" si="59"/>
        <v>Yes</v>
      </c>
    </row>
    <row r="163" spans="1:12" ht="25.5" x14ac:dyDescent="0.2">
      <c r="A163" s="4" t="s">
        <v>1277</v>
      </c>
      <c r="B163" s="135" t="s">
        <v>217</v>
      </c>
      <c r="C163" s="131">
        <v>2354.2739274</v>
      </c>
      <c r="D163" s="130" t="str">
        <f t="shared" si="56"/>
        <v>N/A</v>
      </c>
      <c r="E163" s="131">
        <v>11441.863574999999</v>
      </c>
      <c r="F163" s="130" t="str">
        <f t="shared" si="57"/>
        <v>N/A</v>
      </c>
      <c r="G163" s="131">
        <v>15392.542466999999</v>
      </c>
      <c r="H163" s="130" t="str">
        <f t="shared" si="58"/>
        <v>N/A</v>
      </c>
      <c r="I163" s="132">
        <v>386</v>
      </c>
      <c r="J163" s="132">
        <v>34.53</v>
      </c>
      <c r="K163" s="135" t="s">
        <v>732</v>
      </c>
      <c r="L163" s="134" t="str">
        <f t="shared" si="59"/>
        <v>No</v>
      </c>
    </row>
    <row r="164" spans="1:12" ht="25.5" x14ac:dyDescent="0.2">
      <c r="A164" s="4" t="s">
        <v>1278</v>
      </c>
      <c r="B164" s="135" t="s">
        <v>217</v>
      </c>
      <c r="C164" s="131">
        <v>2272.1971278999999</v>
      </c>
      <c r="D164" s="130" t="str">
        <f t="shared" si="56"/>
        <v>N/A</v>
      </c>
      <c r="E164" s="131">
        <v>8602.6406103999998</v>
      </c>
      <c r="F164" s="130" t="str">
        <f t="shared" si="57"/>
        <v>N/A</v>
      </c>
      <c r="G164" s="131">
        <v>10092.053811</v>
      </c>
      <c r="H164" s="130" t="str">
        <f t="shared" si="58"/>
        <v>N/A</v>
      </c>
      <c r="I164" s="132">
        <v>278.60000000000002</v>
      </c>
      <c r="J164" s="132">
        <v>17.309999999999999</v>
      </c>
      <c r="K164" s="135" t="s">
        <v>732</v>
      </c>
      <c r="L164" s="134" t="str">
        <f t="shared" si="59"/>
        <v>Yes</v>
      </c>
    </row>
    <row r="165" spans="1:12" ht="25.5" x14ac:dyDescent="0.2">
      <c r="A165" s="4" t="s">
        <v>1279</v>
      </c>
      <c r="B165" s="135" t="s">
        <v>217</v>
      </c>
      <c r="C165" s="131">
        <v>1419.5220459</v>
      </c>
      <c r="D165" s="130" t="str">
        <f t="shared" si="56"/>
        <v>N/A</v>
      </c>
      <c r="E165" s="131">
        <v>1408.386217</v>
      </c>
      <c r="F165" s="130" t="str">
        <f t="shared" si="57"/>
        <v>N/A</v>
      </c>
      <c r="G165" s="131">
        <v>1404.3295582999999</v>
      </c>
      <c r="H165" s="130" t="str">
        <f t="shared" si="58"/>
        <v>N/A</v>
      </c>
      <c r="I165" s="132">
        <v>-0.78400000000000003</v>
      </c>
      <c r="J165" s="132">
        <v>-0.28799999999999998</v>
      </c>
      <c r="K165" s="135" t="s">
        <v>732</v>
      </c>
      <c r="L165" s="134" t="str">
        <f t="shared" si="59"/>
        <v>Yes</v>
      </c>
    </row>
    <row r="166" spans="1:12" ht="25.5" x14ac:dyDescent="0.2">
      <c r="A166" s="4" t="s">
        <v>1280</v>
      </c>
      <c r="B166" s="135" t="s">
        <v>217</v>
      </c>
      <c r="C166" s="131">
        <v>2801.5980590999998</v>
      </c>
      <c r="D166" s="130" t="str">
        <f t="shared" si="56"/>
        <v>N/A</v>
      </c>
      <c r="E166" s="131">
        <v>2795.7961965999998</v>
      </c>
      <c r="F166" s="130" t="str">
        <f t="shared" si="57"/>
        <v>N/A</v>
      </c>
      <c r="G166" s="131">
        <v>3083.1794466000001</v>
      </c>
      <c r="H166" s="130" t="str">
        <f t="shared" si="58"/>
        <v>N/A</v>
      </c>
      <c r="I166" s="132">
        <v>-0.20699999999999999</v>
      </c>
      <c r="J166" s="132">
        <v>10.28</v>
      </c>
      <c r="K166" s="135" t="s">
        <v>732</v>
      </c>
      <c r="L166" s="134" t="str">
        <f t="shared" si="59"/>
        <v>Yes</v>
      </c>
    </row>
    <row r="167" spans="1:12" x14ac:dyDescent="0.2">
      <c r="A167" s="45" t="s">
        <v>545</v>
      </c>
      <c r="B167" s="136" t="s">
        <v>217</v>
      </c>
      <c r="C167" s="137">
        <v>83826806</v>
      </c>
      <c r="D167" s="138" t="str">
        <f t="shared" si="56"/>
        <v>N/A</v>
      </c>
      <c r="E167" s="137">
        <v>257449916</v>
      </c>
      <c r="F167" s="138" t="str">
        <f t="shared" si="57"/>
        <v>N/A</v>
      </c>
      <c r="G167" s="137">
        <v>201042723</v>
      </c>
      <c r="H167" s="138" t="str">
        <f t="shared" si="58"/>
        <v>N/A</v>
      </c>
      <c r="I167" s="132">
        <v>207.1</v>
      </c>
      <c r="J167" s="132">
        <v>-21.9</v>
      </c>
      <c r="K167" s="133" t="s">
        <v>732</v>
      </c>
      <c r="L167" s="134" t="str">
        <f t="shared" si="59"/>
        <v>Yes</v>
      </c>
    </row>
    <row r="168" spans="1:12" x14ac:dyDescent="0.2">
      <c r="A168" s="45" t="s">
        <v>1281</v>
      </c>
      <c r="B168" s="136" t="s">
        <v>217</v>
      </c>
      <c r="C168" s="137">
        <v>436.58885232</v>
      </c>
      <c r="D168" s="138" t="str">
        <f t="shared" si="56"/>
        <v>N/A</v>
      </c>
      <c r="E168" s="137">
        <v>975.59187695000003</v>
      </c>
      <c r="F168" s="138" t="str">
        <f t="shared" si="57"/>
        <v>N/A</v>
      </c>
      <c r="G168" s="137">
        <v>706.15142500000002</v>
      </c>
      <c r="H168" s="138" t="str">
        <f t="shared" si="58"/>
        <v>N/A</v>
      </c>
      <c r="I168" s="132">
        <v>123.5</v>
      </c>
      <c r="J168" s="132">
        <v>-27.6</v>
      </c>
      <c r="K168" s="133" t="s">
        <v>732</v>
      </c>
      <c r="L168" s="134" t="str">
        <f t="shared" si="59"/>
        <v>Yes</v>
      </c>
    </row>
    <row r="169" spans="1:12" ht="25.5" x14ac:dyDescent="0.2">
      <c r="A169" s="45" t="s">
        <v>1282</v>
      </c>
      <c r="B169" s="135" t="s">
        <v>217</v>
      </c>
      <c r="C169" s="131">
        <v>960</v>
      </c>
      <c r="D169" s="130" t="str">
        <f t="shared" si="56"/>
        <v>N/A</v>
      </c>
      <c r="E169" s="131">
        <v>1711.8249616999999</v>
      </c>
      <c r="F169" s="130" t="str">
        <f t="shared" si="57"/>
        <v>N/A</v>
      </c>
      <c r="G169" s="131">
        <v>304.74305143999999</v>
      </c>
      <c r="H169" s="130" t="str">
        <f t="shared" si="58"/>
        <v>N/A</v>
      </c>
      <c r="I169" s="132">
        <v>78.319999999999993</v>
      </c>
      <c r="J169" s="132">
        <v>-82.2</v>
      </c>
      <c r="K169" s="135" t="s">
        <v>732</v>
      </c>
      <c r="L169" s="134" t="str">
        <f t="shared" si="59"/>
        <v>No</v>
      </c>
    </row>
    <row r="170" spans="1:12" ht="25.5" x14ac:dyDescent="0.2">
      <c r="A170" s="45" t="s">
        <v>1283</v>
      </c>
      <c r="B170" s="135" t="s">
        <v>217</v>
      </c>
      <c r="C170" s="131">
        <v>5481.3586814999999</v>
      </c>
      <c r="D170" s="130" t="str">
        <f t="shared" si="56"/>
        <v>N/A</v>
      </c>
      <c r="E170" s="131">
        <v>5775.6232871000002</v>
      </c>
      <c r="F170" s="130" t="str">
        <f t="shared" si="57"/>
        <v>N/A</v>
      </c>
      <c r="G170" s="131">
        <v>4297.9354488999998</v>
      </c>
      <c r="H170" s="130" t="str">
        <f t="shared" si="58"/>
        <v>N/A</v>
      </c>
      <c r="I170" s="132">
        <v>5.3680000000000003</v>
      </c>
      <c r="J170" s="132">
        <v>-25.6</v>
      </c>
      <c r="K170" s="135" t="s">
        <v>732</v>
      </c>
      <c r="L170" s="134" t="str">
        <f t="shared" si="59"/>
        <v>Yes</v>
      </c>
    </row>
    <row r="171" spans="1:12" ht="25.5" x14ac:dyDescent="0.2">
      <c r="A171" s="45" t="s">
        <v>1284</v>
      </c>
      <c r="B171" s="135" t="s">
        <v>217</v>
      </c>
      <c r="C171" s="131">
        <v>280.74027625999997</v>
      </c>
      <c r="D171" s="130" t="str">
        <f t="shared" si="56"/>
        <v>N/A</v>
      </c>
      <c r="E171" s="131">
        <v>317.19077564999998</v>
      </c>
      <c r="F171" s="130" t="str">
        <f t="shared" si="57"/>
        <v>N/A</v>
      </c>
      <c r="G171" s="131">
        <v>384.55316656000002</v>
      </c>
      <c r="H171" s="130" t="str">
        <f t="shared" si="58"/>
        <v>N/A</v>
      </c>
      <c r="I171" s="132">
        <v>12.98</v>
      </c>
      <c r="J171" s="132">
        <v>21.24</v>
      </c>
      <c r="K171" s="135" t="s">
        <v>732</v>
      </c>
      <c r="L171" s="134" t="str">
        <f t="shared" si="59"/>
        <v>Yes</v>
      </c>
    </row>
    <row r="172" spans="1:12" ht="25.5" x14ac:dyDescent="0.2">
      <c r="A172" s="45" t="s">
        <v>1285</v>
      </c>
      <c r="B172" s="135" t="s">
        <v>217</v>
      </c>
      <c r="C172" s="131">
        <v>457.90016709999998</v>
      </c>
      <c r="D172" s="130" t="str">
        <f t="shared" si="56"/>
        <v>N/A</v>
      </c>
      <c r="E172" s="131">
        <v>354.81786757999998</v>
      </c>
      <c r="F172" s="130" t="str">
        <f t="shared" si="57"/>
        <v>N/A</v>
      </c>
      <c r="G172" s="131">
        <v>272.26028121000002</v>
      </c>
      <c r="H172" s="130" t="str">
        <f t="shared" si="58"/>
        <v>N/A</v>
      </c>
      <c r="I172" s="132">
        <v>-22.5</v>
      </c>
      <c r="J172" s="132">
        <v>-23.3</v>
      </c>
      <c r="K172" s="135" t="s">
        <v>732</v>
      </c>
      <c r="L172" s="134" t="str">
        <f t="shared" si="59"/>
        <v>Yes</v>
      </c>
    </row>
    <row r="173" spans="1:12" ht="25.5" x14ac:dyDescent="0.2">
      <c r="A173" s="2" t="s">
        <v>546</v>
      </c>
      <c r="B173" s="135" t="s">
        <v>217</v>
      </c>
      <c r="C173" s="131">
        <v>19226232</v>
      </c>
      <c r="D173" s="130" t="str">
        <f t="shared" ref="D173:D181" si="64">IF($B173="N/A","N/A",IF(C173&gt;10,"No",IF(C173&lt;-10,"No","Yes")))</f>
        <v>N/A</v>
      </c>
      <c r="E173" s="131">
        <v>27226632</v>
      </c>
      <c r="F173" s="130" t="str">
        <f t="shared" ref="F173:F181" si="65">IF($B173="N/A","N/A",IF(E173&gt;10,"No",IF(E173&lt;-10,"No","Yes")))</f>
        <v>N/A</v>
      </c>
      <c r="G173" s="131">
        <v>17946809</v>
      </c>
      <c r="H173" s="130" t="str">
        <f t="shared" ref="H173:H181" si="66">IF($B173="N/A","N/A",IF(G173&gt;10,"No",IF(G173&lt;-10,"No","Yes")))</f>
        <v>N/A</v>
      </c>
      <c r="I173" s="132">
        <v>41.61</v>
      </c>
      <c r="J173" s="132">
        <v>-34.1</v>
      </c>
      <c r="K173" s="135" t="s">
        <v>732</v>
      </c>
      <c r="L173" s="134" t="str">
        <f t="shared" ref="L173:L181" si="67">IF(J173="Div by 0", "N/A", IF(K173="N/A","N/A", IF(J173&gt;VALUE(MID(K173,1,2)), "No", IF(J173&lt;-1*VALUE(MID(K173,1,2)), "No", "Yes"))))</f>
        <v>No</v>
      </c>
    </row>
    <row r="174" spans="1:12" ht="25.5" x14ac:dyDescent="0.2">
      <c r="A174" s="2" t="s">
        <v>1286</v>
      </c>
      <c r="B174" s="135" t="s">
        <v>217</v>
      </c>
      <c r="C174" s="131">
        <v>955125</v>
      </c>
      <c r="D174" s="130" t="str">
        <f t="shared" si="64"/>
        <v>N/A</v>
      </c>
      <c r="E174" s="131">
        <v>30391215</v>
      </c>
      <c r="F174" s="130" t="str">
        <f t="shared" si="65"/>
        <v>N/A</v>
      </c>
      <c r="G174" s="131">
        <v>9922039</v>
      </c>
      <c r="H174" s="130" t="str">
        <f t="shared" si="66"/>
        <v>N/A</v>
      </c>
      <c r="I174" s="132">
        <v>3082</v>
      </c>
      <c r="J174" s="132">
        <v>-67.400000000000006</v>
      </c>
      <c r="K174" s="135" t="s">
        <v>732</v>
      </c>
      <c r="L174" s="134" t="str">
        <f t="shared" si="67"/>
        <v>No</v>
      </c>
    </row>
    <row r="175" spans="1:12" ht="25.5" x14ac:dyDescent="0.2">
      <c r="A175" s="2" t="s">
        <v>547</v>
      </c>
      <c r="B175" s="135" t="s">
        <v>217</v>
      </c>
      <c r="C175" s="131">
        <v>3369301</v>
      </c>
      <c r="D175" s="130" t="str">
        <f t="shared" si="64"/>
        <v>N/A</v>
      </c>
      <c r="E175" s="131">
        <v>10902025</v>
      </c>
      <c r="F175" s="130" t="str">
        <f t="shared" si="65"/>
        <v>N/A</v>
      </c>
      <c r="G175" s="131">
        <v>764213</v>
      </c>
      <c r="H175" s="130" t="str">
        <f t="shared" si="66"/>
        <v>N/A</v>
      </c>
      <c r="I175" s="132">
        <v>223.6</v>
      </c>
      <c r="J175" s="132">
        <v>-93</v>
      </c>
      <c r="K175" s="135" t="s">
        <v>732</v>
      </c>
      <c r="L175" s="134" t="str">
        <f t="shared" si="67"/>
        <v>No</v>
      </c>
    </row>
    <row r="176" spans="1:12" ht="25.5" x14ac:dyDescent="0.2">
      <c r="A176" s="2" t="s">
        <v>512</v>
      </c>
      <c r="B176" s="135" t="s">
        <v>217</v>
      </c>
      <c r="C176" s="131">
        <v>60276148</v>
      </c>
      <c r="D176" s="130" t="str">
        <f t="shared" si="64"/>
        <v>N/A</v>
      </c>
      <c r="E176" s="131">
        <v>188930044</v>
      </c>
      <c r="F176" s="130" t="str">
        <f t="shared" si="65"/>
        <v>N/A</v>
      </c>
      <c r="G176" s="131">
        <v>172409662</v>
      </c>
      <c r="H176" s="130" t="str">
        <f t="shared" si="66"/>
        <v>N/A</v>
      </c>
      <c r="I176" s="132">
        <v>213.4</v>
      </c>
      <c r="J176" s="132">
        <v>-8.74</v>
      </c>
      <c r="K176" s="135" t="s">
        <v>732</v>
      </c>
      <c r="L176" s="134" t="str">
        <f t="shared" si="67"/>
        <v>Yes</v>
      </c>
    </row>
    <row r="177" spans="1:12" ht="25.5" x14ac:dyDescent="0.2">
      <c r="A177" s="2" t="s">
        <v>513</v>
      </c>
      <c r="B177" s="136" t="s">
        <v>217</v>
      </c>
      <c r="C177" s="137">
        <v>100.13453886000001</v>
      </c>
      <c r="D177" s="138" t="str">
        <f t="shared" si="64"/>
        <v>N/A</v>
      </c>
      <c r="E177" s="137">
        <v>103.17378008</v>
      </c>
      <c r="F177" s="138" t="str">
        <f t="shared" si="65"/>
        <v>N/A</v>
      </c>
      <c r="G177" s="137">
        <v>63.037172200999997</v>
      </c>
      <c r="H177" s="138" t="str">
        <f t="shared" si="66"/>
        <v>N/A</v>
      </c>
      <c r="I177" s="132">
        <v>3.0350000000000001</v>
      </c>
      <c r="J177" s="132">
        <v>-38.9</v>
      </c>
      <c r="K177" s="133" t="s">
        <v>732</v>
      </c>
      <c r="L177" s="134" t="str">
        <f t="shared" si="67"/>
        <v>No</v>
      </c>
    </row>
    <row r="178" spans="1:12" ht="25.5" x14ac:dyDescent="0.2">
      <c r="A178" s="2" t="s">
        <v>1287</v>
      </c>
      <c r="B178" s="136" t="s">
        <v>217</v>
      </c>
      <c r="C178" s="137">
        <v>4.9745057394999996</v>
      </c>
      <c r="D178" s="138" t="str">
        <f t="shared" si="64"/>
        <v>N/A</v>
      </c>
      <c r="E178" s="137">
        <v>115.16578815</v>
      </c>
      <c r="F178" s="138" t="str">
        <f t="shared" si="65"/>
        <v>N/A</v>
      </c>
      <c r="G178" s="137">
        <v>34.850612218999999</v>
      </c>
      <c r="H178" s="138" t="str">
        <f t="shared" si="66"/>
        <v>N/A</v>
      </c>
      <c r="I178" s="132">
        <v>2215</v>
      </c>
      <c r="J178" s="132">
        <v>-69.7</v>
      </c>
      <c r="K178" s="133" t="s">
        <v>732</v>
      </c>
      <c r="L178" s="134" t="str">
        <f t="shared" si="67"/>
        <v>No</v>
      </c>
    </row>
    <row r="179" spans="1:12" ht="25.5" x14ac:dyDescent="0.2">
      <c r="A179" s="2" t="s">
        <v>514</v>
      </c>
      <c r="B179" s="136" t="s">
        <v>217</v>
      </c>
      <c r="C179" s="137">
        <v>17.548077122999999</v>
      </c>
      <c r="D179" s="138" t="str">
        <f t="shared" si="64"/>
        <v>N/A</v>
      </c>
      <c r="E179" s="137">
        <v>41.312606340999999</v>
      </c>
      <c r="F179" s="138" t="str">
        <f t="shared" si="65"/>
        <v>N/A</v>
      </c>
      <c r="G179" s="137">
        <v>2.6842558184</v>
      </c>
      <c r="H179" s="138" t="str">
        <f t="shared" si="66"/>
        <v>N/A</v>
      </c>
      <c r="I179" s="132">
        <v>135.4</v>
      </c>
      <c r="J179" s="132">
        <v>-93.5</v>
      </c>
      <c r="K179" s="133" t="s">
        <v>732</v>
      </c>
      <c r="L179" s="134" t="str">
        <f t="shared" si="67"/>
        <v>No</v>
      </c>
    </row>
    <row r="180" spans="1:12" ht="25.5" x14ac:dyDescent="0.2">
      <c r="A180" s="2" t="s">
        <v>515</v>
      </c>
      <c r="B180" s="135" t="s">
        <v>217</v>
      </c>
      <c r="C180" s="131">
        <v>313.93173058999997</v>
      </c>
      <c r="D180" s="130" t="str">
        <f t="shared" si="64"/>
        <v>N/A</v>
      </c>
      <c r="E180" s="131">
        <v>715.93970237999997</v>
      </c>
      <c r="F180" s="130" t="str">
        <f t="shared" si="65"/>
        <v>N/A</v>
      </c>
      <c r="G180" s="131">
        <v>605.57938476000004</v>
      </c>
      <c r="H180" s="130" t="str">
        <f t="shared" si="66"/>
        <v>N/A</v>
      </c>
      <c r="I180" s="139">
        <v>128.1</v>
      </c>
      <c r="J180" s="139">
        <v>-15.4</v>
      </c>
      <c r="K180" s="135" t="s">
        <v>732</v>
      </c>
      <c r="L180" s="134" t="str">
        <f t="shared" si="67"/>
        <v>Yes</v>
      </c>
    </row>
    <row r="181" spans="1:12" ht="25.5" x14ac:dyDescent="0.2">
      <c r="A181" s="2" t="s">
        <v>1685</v>
      </c>
      <c r="B181" s="135" t="s">
        <v>217</v>
      </c>
      <c r="C181" s="140">
        <v>79.587404429000003</v>
      </c>
      <c r="D181" s="130" t="str">
        <f t="shared" si="64"/>
        <v>N/A</v>
      </c>
      <c r="E181" s="140">
        <v>81.656062540999997</v>
      </c>
      <c r="F181" s="130" t="str">
        <f t="shared" si="65"/>
        <v>N/A</v>
      </c>
      <c r="G181" s="140">
        <v>81.441296514000001</v>
      </c>
      <c r="H181" s="130" t="str">
        <f t="shared" si="66"/>
        <v>N/A</v>
      </c>
      <c r="I181" s="139">
        <v>2.5990000000000002</v>
      </c>
      <c r="J181" s="139">
        <v>-0.26300000000000001</v>
      </c>
      <c r="K181" s="135" t="s">
        <v>732</v>
      </c>
      <c r="L181" s="134" t="str">
        <f t="shared" si="67"/>
        <v>Yes</v>
      </c>
    </row>
    <row r="182" spans="1:12" ht="25.5" x14ac:dyDescent="0.2">
      <c r="A182" s="2" t="s">
        <v>1686</v>
      </c>
      <c r="B182" s="141" t="s">
        <v>217</v>
      </c>
      <c r="C182" s="140" t="s">
        <v>217</v>
      </c>
      <c r="D182" s="134" t="str">
        <f t="shared" ref="D182:D185" si="68">IF($B182="N/A","N/A",IF(C182&lt;0,"No","Yes"))</f>
        <v>N/A</v>
      </c>
      <c r="E182" s="140">
        <v>88.755169369000001</v>
      </c>
      <c r="F182" s="134" t="str">
        <f t="shared" ref="F182:F185" si="69">IF($B182="N/A","N/A",IF(E182&lt;0,"No","Yes"))</f>
        <v>N/A</v>
      </c>
      <c r="G182" s="140">
        <v>91.899046140999999</v>
      </c>
      <c r="H182" s="134" t="str">
        <f t="shared" ref="H182:H185" si="70">IF($B182="N/A","N/A",IF(G182&lt;0,"No","Yes"))</f>
        <v>N/A</v>
      </c>
      <c r="I182" s="139" t="s">
        <v>217</v>
      </c>
      <c r="J182" s="139">
        <v>3.5419999999999998</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89.321862347999996</v>
      </c>
      <c r="F183" s="134" t="str">
        <f t="shared" si="69"/>
        <v>N/A</v>
      </c>
      <c r="G183" s="140">
        <v>91.509186842999995</v>
      </c>
      <c r="H183" s="134" t="str">
        <f t="shared" si="70"/>
        <v>N/A</v>
      </c>
      <c r="I183" s="139" t="s">
        <v>217</v>
      </c>
      <c r="J183" s="139">
        <v>2.4489999999999998</v>
      </c>
      <c r="K183" s="141" t="s">
        <v>732</v>
      </c>
      <c r="L183" s="134" t="str">
        <f t="shared" si="71"/>
        <v>Yes</v>
      </c>
    </row>
    <row r="184" spans="1:12" ht="25.5" x14ac:dyDescent="0.2">
      <c r="A184" s="2" t="s">
        <v>1688</v>
      </c>
      <c r="B184" s="141" t="s">
        <v>217</v>
      </c>
      <c r="C184" s="140" t="s">
        <v>217</v>
      </c>
      <c r="D184" s="134" t="str">
        <f t="shared" si="68"/>
        <v>N/A</v>
      </c>
      <c r="E184" s="140">
        <v>83.229334870000002</v>
      </c>
      <c r="F184" s="134" t="str">
        <f t="shared" si="69"/>
        <v>N/A</v>
      </c>
      <c r="G184" s="140">
        <v>82.304829975000004</v>
      </c>
      <c r="H184" s="134" t="str">
        <f t="shared" si="70"/>
        <v>N/A</v>
      </c>
      <c r="I184" s="139" t="s">
        <v>217</v>
      </c>
      <c r="J184" s="139">
        <v>-1.1100000000000001</v>
      </c>
      <c r="K184" s="141" t="s">
        <v>732</v>
      </c>
      <c r="L184" s="134" t="str">
        <f t="shared" si="71"/>
        <v>Yes</v>
      </c>
    </row>
    <row r="185" spans="1:12" ht="25.5" x14ac:dyDescent="0.2">
      <c r="A185" s="2" t="s">
        <v>1689</v>
      </c>
      <c r="B185" s="141" t="s">
        <v>217</v>
      </c>
      <c r="C185" s="140" t="s">
        <v>217</v>
      </c>
      <c r="D185" s="134" t="str">
        <f t="shared" si="68"/>
        <v>N/A</v>
      </c>
      <c r="E185" s="140">
        <v>75.838746615999995</v>
      </c>
      <c r="F185" s="134" t="str">
        <f t="shared" si="69"/>
        <v>N/A</v>
      </c>
      <c r="G185" s="140">
        <v>75.309158670000002</v>
      </c>
      <c r="H185" s="134" t="str">
        <f t="shared" si="70"/>
        <v>N/A</v>
      </c>
      <c r="I185" s="139" t="s">
        <v>217</v>
      </c>
      <c r="J185" s="139">
        <v>-0.69799999999999995</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4.9653076460000003</v>
      </c>
      <c r="F186" s="138" t="str">
        <f t="shared" ref="F186:F213" si="73">IF($B186="N/A","N/A",IF(E186&gt;10,"No",IF(E186&lt;-10,"No","Yes")))</f>
        <v>N/A</v>
      </c>
      <c r="G186" s="140">
        <v>5.2005254616999999</v>
      </c>
      <c r="H186" s="138" t="str">
        <f t="shared" ref="H186:H213" si="74">IF($B186="N/A","N/A",IF(G186&gt;10,"No",IF(G186&lt;-10,"No","Yes")))</f>
        <v>N/A</v>
      </c>
      <c r="I186" s="139" t="s">
        <v>217</v>
      </c>
      <c r="J186" s="139">
        <v>4.7370000000000001</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69.977377023000003</v>
      </c>
      <c r="F191" s="138" t="str">
        <f t="shared" si="73"/>
        <v>N/A</v>
      </c>
      <c r="G191" s="140">
        <v>71.804904777999994</v>
      </c>
      <c r="H191" s="138" t="str">
        <f t="shared" si="74"/>
        <v>N/A</v>
      </c>
      <c r="I191" s="139" t="s">
        <v>217</v>
      </c>
      <c r="J191" s="139">
        <v>2.6120000000000001</v>
      </c>
      <c r="K191" s="133" t="s">
        <v>732</v>
      </c>
      <c r="L191" s="134" t="str">
        <f t="shared" si="71"/>
        <v>Yes</v>
      </c>
    </row>
    <row r="192" spans="1:12" ht="25.5" x14ac:dyDescent="0.2">
      <c r="A192" s="2" t="s">
        <v>1696</v>
      </c>
      <c r="B192" s="136" t="s">
        <v>217</v>
      </c>
      <c r="C192" s="140" t="s">
        <v>217</v>
      </c>
      <c r="D192" s="138" t="str">
        <f t="shared" si="72"/>
        <v>N/A</v>
      </c>
      <c r="E192" s="140">
        <v>1.21262188E-2</v>
      </c>
      <c r="F192" s="138" t="str">
        <f t="shared" si="73"/>
        <v>N/A</v>
      </c>
      <c r="G192" s="140">
        <v>5.2335424399999997E-2</v>
      </c>
      <c r="H192" s="138" t="str">
        <f t="shared" si="74"/>
        <v>N/A</v>
      </c>
      <c r="I192" s="139" t="s">
        <v>217</v>
      </c>
      <c r="J192" s="139">
        <v>331.6</v>
      </c>
      <c r="K192" s="133" t="s">
        <v>732</v>
      </c>
      <c r="L192" s="134" t="str">
        <f t="shared" si="71"/>
        <v>No</v>
      </c>
    </row>
    <row r="193" spans="1:12" ht="25.5" x14ac:dyDescent="0.2">
      <c r="A193" s="2" t="s">
        <v>1697</v>
      </c>
      <c r="B193" s="136" t="s">
        <v>217</v>
      </c>
      <c r="C193" s="140" t="s">
        <v>217</v>
      </c>
      <c r="D193" s="138" t="str">
        <f t="shared" si="72"/>
        <v>N/A</v>
      </c>
      <c r="E193" s="140">
        <v>12.529415554</v>
      </c>
      <c r="F193" s="138" t="str">
        <f t="shared" si="73"/>
        <v>N/A</v>
      </c>
      <c r="G193" s="140">
        <v>13.169208506</v>
      </c>
      <c r="H193" s="138" t="str">
        <f t="shared" si="74"/>
        <v>N/A</v>
      </c>
      <c r="I193" s="139" t="s">
        <v>217</v>
      </c>
      <c r="J193" s="139">
        <v>5.1059999999999999</v>
      </c>
      <c r="K193" s="133" t="s">
        <v>732</v>
      </c>
      <c r="L193" s="134" t="str">
        <f t="shared" si="71"/>
        <v>Yes</v>
      </c>
    </row>
    <row r="194" spans="1:12" ht="25.5" x14ac:dyDescent="0.2">
      <c r="A194" s="2" t="s">
        <v>1698</v>
      </c>
      <c r="B194" s="136" t="s">
        <v>217</v>
      </c>
      <c r="C194" s="140" t="s">
        <v>217</v>
      </c>
      <c r="D194" s="138" t="str">
        <f t="shared" si="72"/>
        <v>N/A</v>
      </c>
      <c r="E194" s="140">
        <v>20.480046686000001</v>
      </c>
      <c r="F194" s="138" t="str">
        <f t="shared" si="73"/>
        <v>N/A</v>
      </c>
      <c r="G194" s="140">
        <v>22.058503277</v>
      </c>
      <c r="H194" s="138" t="str">
        <f t="shared" si="74"/>
        <v>N/A</v>
      </c>
      <c r="I194" s="139" t="s">
        <v>217</v>
      </c>
      <c r="J194" s="139">
        <v>7.7069999999999999</v>
      </c>
      <c r="K194" s="133" t="s">
        <v>732</v>
      </c>
      <c r="L194" s="134" t="str">
        <f t="shared" si="71"/>
        <v>Yes</v>
      </c>
    </row>
    <row r="195" spans="1:12" ht="25.5" x14ac:dyDescent="0.2">
      <c r="A195" s="2" t="s">
        <v>1699</v>
      </c>
      <c r="B195" s="136" t="s">
        <v>217</v>
      </c>
      <c r="C195" s="140" t="s">
        <v>217</v>
      </c>
      <c r="D195" s="138" t="str">
        <f t="shared" si="72"/>
        <v>N/A</v>
      </c>
      <c r="E195" s="140">
        <v>6.1608770287999999</v>
      </c>
      <c r="F195" s="138" t="str">
        <f t="shared" si="73"/>
        <v>N/A</v>
      </c>
      <c r="G195" s="140">
        <v>5.4990832520000001</v>
      </c>
      <c r="H195" s="138" t="str">
        <f t="shared" si="74"/>
        <v>N/A</v>
      </c>
      <c r="I195" s="139" t="s">
        <v>217</v>
      </c>
      <c r="J195" s="139">
        <v>-10.7</v>
      </c>
      <c r="K195" s="133" t="s">
        <v>732</v>
      </c>
      <c r="L195" s="134" t="str">
        <f t="shared" si="71"/>
        <v>Yes</v>
      </c>
    </row>
    <row r="196" spans="1:12" ht="25.5" x14ac:dyDescent="0.2">
      <c r="A196" s="2" t="s">
        <v>1700</v>
      </c>
      <c r="B196" s="136" t="s">
        <v>217</v>
      </c>
      <c r="C196" s="140" t="s">
        <v>217</v>
      </c>
      <c r="D196" s="138" t="str">
        <f t="shared" si="72"/>
        <v>N/A</v>
      </c>
      <c r="E196" s="140">
        <v>0.27738725460000002</v>
      </c>
      <c r="F196" s="138" t="str">
        <f t="shared" si="73"/>
        <v>N/A</v>
      </c>
      <c r="G196" s="140">
        <v>0.22374272049999999</v>
      </c>
      <c r="H196" s="138" t="str">
        <f t="shared" si="74"/>
        <v>N/A</v>
      </c>
      <c r="I196" s="139" t="s">
        <v>217</v>
      </c>
      <c r="J196" s="139">
        <v>-19.3</v>
      </c>
      <c r="K196" s="133" t="s">
        <v>732</v>
      </c>
      <c r="L196" s="134" t="str">
        <f t="shared" si="71"/>
        <v>Yes</v>
      </c>
    </row>
    <row r="197" spans="1:12" ht="25.5" x14ac:dyDescent="0.2">
      <c r="A197" s="2" t="s">
        <v>1701</v>
      </c>
      <c r="B197" s="136" t="s">
        <v>217</v>
      </c>
      <c r="C197" s="140" t="s">
        <v>217</v>
      </c>
      <c r="D197" s="138" t="str">
        <f t="shared" si="72"/>
        <v>N/A</v>
      </c>
      <c r="E197" s="140">
        <v>45.899253858999998</v>
      </c>
      <c r="F197" s="138" t="str">
        <f t="shared" si="73"/>
        <v>N/A</v>
      </c>
      <c r="G197" s="140">
        <v>48.147887967000003</v>
      </c>
      <c r="H197" s="138" t="str">
        <f t="shared" si="74"/>
        <v>N/A</v>
      </c>
      <c r="I197" s="139" t="s">
        <v>217</v>
      </c>
      <c r="J197" s="139">
        <v>4.899</v>
      </c>
      <c r="K197" s="133" t="s">
        <v>732</v>
      </c>
      <c r="L197" s="134" t="str">
        <f t="shared" si="71"/>
        <v>Yes</v>
      </c>
    </row>
    <row r="198" spans="1:12" ht="25.5" x14ac:dyDescent="0.2">
      <c r="A198" s="2" t="s">
        <v>1702</v>
      </c>
      <c r="B198" s="136" t="s">
        <v>217</v>
      </c>
      <c r="C198" s="140" t="s">
        <v>217</v>
      </c>
      <c r="D198" s="138" t="str">
        <f t="shared" si="72"/>
        <v>N/A</v>
      </c>
      <c r="E198" s="140">
        <v>61.890704874000001</v>
      </c>
      <c r="F198" s="138" t="str">
        <f t="shared" si="73"/>
        <v>N/A</v>
      </c>
      <c r="G198" s="140">
        <v>61.281620781999997</v>
      </c>
      <c r="H198" s="138" t="str">
        <f t="shared" si="74"/>
        <v>N/A</v>
      </c>
      <c r="I198" s="139" t="s">
        <v>217</v>
      </c>
      <c r="J198" s="139">
        <v>-0.98399999999999999</v>
      </c>
      <c r="K198" s="133" t="s">
        <v>732</v>
      </c>
      <c r="L198" s="134" t="str">
        <f t="shared" si="71"/>
        <v>Yes</v>
      </c>
    </row>
    <row r="199" spans="1:12" ht="25.5" x14ac:dyDescent="0.2">
      <c r="A199" s="2" t="s">
        <v>1703</v>
      </c>
      <c r="B199" s="136" t="s">
        <v>217</v>
      </c>
      <c r="C199" s="140" t="s">
        <v>217</v>
      </c>
      <c r="D199" s="138" t="str">
        <f t="shared" si="72"/>
        <v>N/A</v>
      </c>
      <c r="E199" s="140">
        <v>27.025173272</v>
      </c>
      <c r="F199" s="138" t="str">
        <f t="shared" si="73"/>
        <v>N/A</v>
      </c>
      <c r="G199" s="140">
        <v>29.423397095999999</v>
      </c>
      <c r="H199" s="138" t="str">
        <f t="shared" si="74"/>
        <v>N/A</v>
      </c>
      <c r="I199" s="139" t="s">
        <v>217</v>
      </c>
      <c r="J199" s="139">
        <v>8.8740000000000006</v>
      </c>
      <c r="K199" s="133" t="s">
        <v>732</v>
      </c>
      <c r="L199" s="134" t="str">
        <f t="shared" si="71"/>
        <v>Yes</v>
      </c>
    </row>
    <row r="200" spans="1:12" ht="25.5" x14ac:dyDescent="0.2">
      <c r="A200" s="2" t="s">
        <v>1704</v>
      </c>
      <c r="B200" s="136" t="s">
        <v>217</v>
      </c>
      <c r="C200" s="140" t="s">
        <v>217</v>
      </c>
      <c r="D200" s="138" t="str">
        <f t="shared" si="72"/>
        <v>N/A</v>
      </c>
      <c r="E200" s="140">
        <v>6.9267235335999997</v>
      </c>
      <c r="F200" s="138" t="str">
        <f t="shared" si="73"/>
        <v>N/A</v>
      </c>
      <c r="G200" s="140">
        <v>7.1155102528</v>
      </c>
      <c r="H200" s="138" t="str">
        <f t="shared" si="74"/>
        <v>N/A</v>
      </c>
      <c r="I200" s="139" t="s">
        <v>217</v>
      </c>
      <c r="J200" s="139">
        <v>2.7250000000000001</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1.3808731635</v>
      </c>
      <c r="F202" s="138" t="str">
        <f t="shared" si="73"/>
        <v>N/A</v>
      </c>
      <c r="G202" s="140">
        <v>1.2437566297</v>
      </c>
      <c r="H202" s="138" t="str">
        <f t="shared" si="74"/>
        <v>N/A</v>
      </c>
      <c r="I202" s="139" t="s">
        <v>217</v>
      </c>
      <c r="J202" s="139">
        <v>-9.93</v>
      </c>
      <c r="K202" s="133" t="s">
        <v>732</v>
      </c>
      <c r="L202" s="134" t="str">
        <f t="shared" si="71"/>
        <v>Yes</v>
      </c>
    </row>
    <row r="203" spans="1:12" ht="25.5" x14ac:dyDescent="0.2">
      <c r="A203" s="2" t="s">
        <v>1707</v>
      </c>
      <c r="B203" s="136" t="s">
        <v>217</v>
      </c>
      <c r="C203" s="140" t="s">
        <v>217</v>
      </c>
      <c r="D203" s="138" t="str">
        <f t="shared" si="72"/>
        <v>N/A</v>
      </c>
      <c r="E203" s="140">
        <v>0.3001239148</v>
      </c>
      <c r="F203" s="138" t="str">
        <f t="shared" si="73"/>
        <v>N/A</v>
      </c>
      <c r="G203" s="140">
        <v>0.4102535283</v>
      </c>
      <c r="H203" s="138" t="str">
        <f t="shared" si="74"/>
        <v>N/A</v>
      </c>
      <c r="I203" s="139" t="s">
        <v>217</v>
      </c>
      <c r="J203" s="139">
        <v>36.69</v>
      </c>
      <c r="K203" s="133" t="s">
        <v>732</v>
      </c>
      <c r="L203" s="134" t="str">
        <f t="shared" si="71"/>
        <v>No</v>
      </c>
    </row>
    <row r="204" spans="1:12" ht="25.5" x14ac:dyDescent="0.2">
      <c r="A204" s="2" t="s">
        <v>1708</v>
      </c>
      <c r="B204" s="136" t="s">
        <v>217</v>
      </c>
      <c r="C204" s="140" t="s">
        <v>217</v>
      </c>
      <c r="D204" s="138" t="str">
        <f t="shared" si="72"/>
        <v>N/A</v>
      </c>
      <c r="E204" s="140">
        <v>1.784069938</v>
      </c>
      <c r="F204" s="138" t="str">
        <f t="shared" si="73"/>
        <v>N/A</v>
      </c>
      <c r="G204" s="140">
        <v>2.3438542757</v>
      </c>
      <c r="H204" s="138" t="str">
        <f t="shared" si="74"/>
        <v>N/A</v>
      </c>
      <c r="I204" s="139" t="s">
        <v>217</v>
      </c>
      <c r="J204" s="139">
        <v>31.38</v>
      </c>
      <c r="K204" s="133" t="s">
        <v>732</v>
      </c>
      <c r="L204" s="134" t="str">
        <f t="shared" si="71"/>
        <v>No</v>
      </c>
    </row>
    <row r="205" spans="1:12" ht="25.5" x14ac:dyDescent="0.2">
      <c r="A205" s="2" t="s">
        <v>1709</v>
      </c>
      <c r="B205" s="136" t="s">
        <v>217</v>
      </c>
      <c r="C205" s="140" t="s">
        <v>217</v>
      </c>
      <c r="D205" s="138" t="str">
        <f t="shared" si="72"/>
        <v>N/A</v>
      </c>
      <c r="E205" s="140">
        <v>5.68416505E-2</v>
      </c>
      <c r="F205" s="138" t="str">
        <f t="shared" si="73"/>
        <v>N/A</v>
      </c>
      <c r="G205" s="140">
        <v>9.3782270599999995E-2</v>
      </c>
      <c r="H205" s="138" t="str">
        <f t="shared" si="74"/>
        <v>N/A</v>
      </c>
      <c r="I205" s="139" t="s">
        <v>217</v>
      </c>
      <c r="J205" s="139">
        <v>64.989999999999995</v>
      </c>
      <c r="K205" s="133" t="s">
        <v>732</v>
      </c>
      <c r="L205" s="134" t="str">
        <f t="shared" si="71"/>
        <v>No</v>
      </c>
    </row>
    <row r="206" spans="1:12" ht="25.5" x14ac:dyDescent="0.2">
      <c r="A206" s="2" t="s">
        <v>1710</v>
      </c>
      <c r="B206" s="136" t="s">
        <v>217</v>
      </c>
      <c r="C206" s="140" t="s">
        <v>217</v>
      </c>
      <c r="D206" s="138" t="str">
        <f t="shared" si="72"/>
        <v>N/A</v>
      </c>
      <c r="E206" s="140">
        <v>6.4863902141000001</v>
      </c>
      <c r="F206" s="138" t="str">
        <f t="shared" si="73"/>
        <v>N/A</v>
      </c>
      <c r="G206" s="140">
        <v>7.3701624856999999</v>
      </c>
      <c r="H206" s="138" t="str">
        <f t="shared" si="74"/>
        <v>N/A</v>
      </c>
      <c r="I206" s="139" t="s">
        <v>217</v>
      </c>
      <c r="J206" s="139">
        <v>13.63</v>
      </c>
      <c r="K206" s="133" t="s">
        <v>732</v>
      </c>
      <c r="L206" s="134" t="str">
        <f t="shared" si="71"/>
        <v>Yes</v>
      </c>
    </row>
    <row r="207" spans="1:12" ht="25.5" x14ac:dyDescent="0.2">
      <c r="A207" s="2" t="s">
        <v>1711</v>
      </c>
      <c r="B207" s="136" t="s">
        <v>217</v>
      </c>
      <c r="C207" s="140" t="s">
        <v>217</v>
      </c>
      <c r="D207" s="138" t="str">
        <f t="shared" si="72"/>
        <v>N/A</v>
      </c>
      <c r="E207" s="140">
        <v>1.2751476935999999</v>
      </c>
      <c r="F207" s="138" t="str">
        <f t="shared" si="73"/>
        <v>N/A</v>
      </c>
      <c r="G207" s="140">
        <v>1.1043125794999999</v>
      </c>
      <c r="H207" s="138" t="str">
        <f t="shared" si="74"/>
        <v>N/A</v>
      </c>
      <c r="I207" s="139" t="s">
        <v>217</v>
      </c>
      <c r="J207" s="139">
        <v>-13.4</v>
      </c>
      <c r="K207" s="133" t="s">
        <v>732</v>
      </c>
      <c r="L207" s="134" t="str">
        <f t="shared" si="71"/>
        <v>Yes</v>
      </c>
    </row>
    <row r="208" spans="1:12" ht="25.5" x14ac:dyDescent="0.2">
      <c r="A208" s="2" t="s">
        <v>1712</v>
      </c>
      <c r="B208" s="136" t="s">
        <v>217</v>
      </c>
      <c r="C208" s="140" t="s">
        <v>217</v>
      </c>
      <c r="D208" s="138" t="str">
        <f t="shared" si="72"/>
        <v>N/A</v>
      </c>
      <c r="E208" s="140">
        <v>5.8425637858000004</v>
      </c>
      <c r="F208" s="138" t="str">
        <f t="shared" si="73"/>
        <v>N/A</v>
      </c>
      <c r="G208" s="140">
        <v>6.7136865916000001</v>
      </c>
      <c r="H208" s="138" t="str">
        <f t="shared" si="74"/>
        <v>N/A</v>
      </c>
      <c r="I208" s="139" t="s">
        <v>217</v>
      </c>
      <c r="J208" s="139">
        <v>14.91</v>
      </c>
      <c r="K208" s="133" t="s">
        <v>732</v>
      </c>
      <c r="L208" s="134" t="str">
        <f t="shared" si="71"/>
        <v>Yes</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0.74424667759999996</v>
      </c>
      <c r="F210" s="138" t="str">
        <f t="shared" si="73"/>
        <v>N/A</v>
      </c>
      <c r="G210" s="140">
        <v>0.77133283220000004</v>
      </c>
      <c r="H210" s="138" t="str">
        <f t="shared" si="74"/>
        <v>N/A</v>
      </c>
      <c r="I210" s="139" t="s">
        <v>217</v>
      </c>
      <c r="J210" s="139">
        <v>3.6389999999999998</v>
      </c>
      <c r="K210" s="133" t="s">
        <v>732</v>
      </c>
      <c r="L210" s="134" t="str">
        <f t="shared" si="71"/>
        <v>Yes</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0.4899750276</v>
      </c>
      <c r="F213" s="138" t="str">
        <f t="shared" si="73"/>
        <v>N/A</v>
      </c>
      <c r="G213" s="140">
        <v>0.4664526417</v>
      </c>
      <c r="H213" s="138" t="str">
        <f t="shared" si="74"/>
        <v>N/A</v>
      </c>
      <c r="I213" s="139" t="s">
        <v>217</v>
      </c>
      <c r="J213" s="139">
        <v>-4.8</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19720</v>
      </c>
      <c r="D6" s="11" t="str">
        <f t="shared" ref="D6:D39" si="0">IF($B6="N/A","N/A",IF(C6&gt;10,"No",IF(C6&lt;-10,"No","Yes")))</f>
        <v>N/A</v>
      </c>
      <c r="E6" s="1">
        <v>6234</v>
      </c>
      <c r="F6" s="11" t="str">
        <f t="shared" ref="F6:F39" si="1">IF($B6="N/A","N/A",IF(E6&gt;10,"No",IF(E6&lt;-10,"No","Yes")))</f>
        <v>N/A</v>
      </c>
      <c r="G6" s="1">
        <v>6639</v>
      </c>
      <c r="H6" s="11" t="str">
        <f t="shared" ref="H6:H39" si="2">IF($B6="N/A","N/A",IF(G6&gt;10,"No",IF(G6&lt;-10,"No","Yes")))</f>
        <v>N/A</v>
      </c>
      <c r="I6" s="56">
        <v>-68.400000000000006</v>
      </c>
      <c r="J6" s="56">
        <v>6.4969999999999999</v>
      </c>
      <c r="K6" s="47" t="s">
        <v>732</v>
      </c>
      <c r="L6" s="9" t="str">
        <f t="shared" ref="L6:L39" si="3">IF(J6="Div by 0", "N/A", IF(K6="N/A","N/A", IF(J6&gt;VALUE(MID(K6,1,2)), "No", IF(J6&lt;-1*VALUE(MID(K6,1,2)), "No", "Yes"))))</f>
        <v>Yes</v>
      </c>
    </row>
    <row r="7" spans="1:12" x14ac:dyDescent="0.2">
      <c r="A7" s="16" t="s">
        <v>4</v>
      </c>
      <c r="B7" s="34" t="s">
        <v>217</v>
      </c>
      <c r="C7" s="35">
        <v>14470</v>
      </c>
      <c r="D7" s="43" t="str">
        <f t="shared" si="0"/>
        <v>N/A</v>
      </c>
      <c r="E7" s="35">
        <v>1698</v>
      </c>
      <c r="F7" s="43" t="str">
        <f t="shared" si="1"/>
        <v>N/A</v>
      </c>
      <c r="G7" s="35">
        <v>1878</v>
      </c>
      <c r="H7" s="43" t="str">
        <f t="shared" si="2"/>
        <v>N/A</v>
      </c>
      <c r="I7" s="12">
        <v>-88.3</v>
      </c>
      <c r="J7" s="12">
        <v>10.6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28.28739268</v>
      </c>
      <c r="H8" s="43" t="str">
        <f t="shared" si="2"/>
        <v>N/A</v>
      </c>
      <c r="I8" s="12" t="s">
        <v>217</v>
      </c>
      <c r="J8" s="12" t="s">
        <v>217</v>
      </c>
      <c r="K8" s="44" t="s">
        <v>732</v>
      </c>
      <c r="L8" s="9" t="str">
        <f t="shared" si="3"/>
        <v>No</v>
      </c>
    </row>
    <row r="9" spans="1:12" x14ac:dyDescent="0.2">
      <c r="A9" s="16" t="s">
        <v>83</v>
      </c>
      <c r="B9" s="34" t="s">
        <v>217</v>
      </c>
      <c r="C9" s="35">
        <v>13426.51</v>
      </c>
      <c r="D9" s="43" t="str">
        <f t="shared" si="0"/>
        <v>N/A</v>
      </c>
      <c r="E9" s="35">
        <v>1155.8800000000001</v>
      </c>
      <c r="F9" s="43" t="str">
        <f t="shared" si="1"/>
        <v>N/A</v>
      </c>
      <c r="G9" s="35">
        <v>1387.26</v>
      </c>
      <c r="H9" s="43" t="str">
        <f t="shared" si="2"/>
        <v>N/A</v>
      </c>
      <c r="I9" s="12">
        <v>-91.4</v>
      </c>
      <c r="J9" s="12">
        <v>20.02</v>
      </c>
      <c r="K9" s="44" t="s">
        <v>732</v>
      </c>
      <c r="L9" s="9" t="str">
        <f t="shared" si="3"/>
        <v>Yes</v>
      </c>
    </row>
    <row r="10" spans="1:12" x14ac:dyDescent="0.2">
      <c r="A10" s="16" t="s">
        <v>100</v>
      </c>
      <c r="B10" s="34" t="s">
        <v>217</v>
      </c>
      <c r="C10" s="35">
        <v>880</v>
      </c>
      <c r="D10" s="43" t="str">
        <f t="shared" si="0"/>
        <v>N/A</v>
      </c>
      <c r="E10" s="35">
        <v>48</v>
      </c>
      <c r="F10" s="43" t="str">
        <f t="shared" si="1"/>
        <v>N/A</v>
      </c>
      <c r="G10" s="35">
        <v>11</v>
      </c>
      <c r="H10" s="43" t="str">
        <f t="shared" si="2"/>
        <v>N/A</v>
      </c>
      <c r="I10" s="12">
        <v>-94.5</v>
      </c>
      <c r="J10" s="12">
        <v>-79.2</v>
      </c>
      <c r="K10" s="44" t="s">
        <v>732</v>
      </c>
      <c r="L10" s="9" t="str">
        <f t="shared" si="3"/>
        <v>No</v>
      </c>
    </row>
    <row r="11" spans="1:12" x14ac:dyDescent="0.2">
      <c r="A11" s="16" t="s">
        <v>984</v>
      </c>
      <c r="B11" s="34" t="s">
        <v>217</v>
      </c>
      <c r="C11" s="35">
        <v>364</v>
      </c>
      <c r="D11" s="43" t="str">
        <f t="shared" si="0"/>
        <v>N/A</v>
      </c>
      <c r="E11" s="35">
        <v>13</v>
      </c>
      <c r="F11" s="43" t="str">
        <f t="shared" si="1"/>
        <v>N/A</v>
      </c>
      <c r="G11" s="35">
        <v>11</v>
      </c>
      <c r="H11" s="43" t="str">
        <f t="shared" si="2"/>
        <v>N/A</v>
      </c>
      <c r="I11" s="12">
        <v>-96.4</v>
      </c>
      <c r="J11" s="12">
        <v>-76.900000000000006</v>
      </c>
      <c r="K11" s="44" t="s">
        <v>732</v>
      </c>
      <c r="L11" s="9" t="str">
        <f t="shared" si="3"/>
        <v>No</v>
      </c>
    </row>
    <row r="12" spans="1:12" x14ac:dyDescent="0.2">
      <c r="A12" s="16" t="s">
        <v>985</v>
      </c>
      <c r="B12" s="34" t="s">
        <v>217</v>
      </c>
      <c r="C12" s="35">
        <v>63</v>
      </c>
      <c r="D12" s="43" t="str">
        <f t="shared" si="0"/>
        <v>N/A</v>
      </c>
      <c r="E12" s="35">
        <v>11</v>
      </c>
      <c r="F12" s="43" t="str">
        <f t="shared" si="1"/>
        <v>N/A</v>
      </c>
      <c r="G12" s="35">
        <v>11</v>
      </c>
      <c r="H12" s="43" t="str">
        <f t="shared" si="2"/>
        <v>N/A</v>
      </c>
      <c r="I12" s="12">
        <v>-87.3</v>
      </c>
      <c r="J12" s="12">
        <v>-75</v>
      </c>
      <c r="K12" s="44" t="s">
        <v>732</v>
      </c>
      <c r="L12" s="9" t="str">
        <f t="shared" si="3"/>
        <v>No</v>
      </c>
    </row>
    <row r="13" spans="1:12" x14ac:dyDescent="0.2">
      <c r="A13" s="16" t="s">
        <v>986</v>
      </c>
      <c r="B13" s="34" t="s">
        <v>217</v>
      </c>
      <c r="C13" s="35">
        <v>453</v>
      </c>
      <c r="D13" s="43" t="str">
        <f t="shared" si="0"/>
        <v>N/A</v>
      </c>
      <c r="E13" s="35">
        <v>27</v>
      </c>
      <c r="F13" s="43" t="str">
        <f t="shared" si="1"/>
        <v>N/A</v>
      </c>
      <c r="G13" s="35">
        <v>11</v>
      </c>
      <c r="H13" s="43" t="str">
        <f t="shared" si="2"/>
        <v>N/A</v>
      </c>
      <c r="I13" s="12">
        <v>-94</v>
      </c>
      <c r="J13" s="12">
        <v>-81.5</v>
      </c>
      <c r="K13" s="44" t="s">
        <v>732</v>
      </c>
      <c r="L13" s="9" t="str">
        <f t="shared" si="3"/>
        <v>No</v>
      </c>
    </row>
    <row r="14" spans="1:12" x14ac:dyDescent="0.2">
      <c r="A14" s="16" t="s">
        <v>987</v>
      </c>
      <c r="B14" s="34" t="s">
        <v>217</v>
      </c>
      <c r="C14" s="35">
        <v>0</v>
      </c>
      <c r="D14" s="43" t="str">
        <f t="shared" si="0"/>
        <v>N/A</v>
      </c>
      <c r="E14" s="35">
        <v>0</v>
      </c>
      <c r="F14" s="43" t="str">
        <f t="shared" si="1"/>
        <v>N/A</v>
      </c>
      <c r="G14" s="35">
        <v>0</v>
      </c>
      <c r="H14" s="43" t="str">
        <f t="shared" si="2"/>
        <v>N/A</v>
      </c>
      <c r="I14" s="12" t="s">
        <v>1743</v>
      </c>
      <c r="J14" s="12" t="s">
        <v>1743</v>
      </c>
      <c r="K14" s="44" t="s">
        <v>732</v>
      </c>
      <c r="L14" s="9" t="str">
        <f t="shared" si="3"/>
        <v>N/A</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12609</v>
      </c>
      <c r="D16" s="43" t="str">
        <f t="shared" si="0"/>
        <v>N/A</v>
      </c>
      <c r="E16" s="35">
        <v>149</v>
      </c>
      <c r="F16" s="43" t="str">
        <f t="shared" si="1"/>
        <v>N/A</v>
      </c>
      <c r="G16" s="35">
        <v>63</v>
      </c>
      <c r="H16" s="43" t="str">
        <f t="shared" si="2"/>
        <v>N/A</v>
      </c>
      <c r="I16" s="12">
        <v>-98.8</v>
      </c>
      <c r="J16" s="12">
        <v>-57.7</v>
      </c>
      <c r="K16" s="44" t="s">
        <v>732</v>
      </c>
      <c r="L16" s="9" t="str">
        <f t="shared" si="3"/>
        <v>No</v>
      </c>
    </row>
    <row r="17" spans="1:12" x14ac:dyDescent="0.2">
      <c r="A17" s="4" t="s">
        <v>989</v>
      </c>
      <c r="B17" s="34" t="s">
        <v>217</v>
      </c>
      <c r="C17" s="35">
        <v>10584</v>
      </c>
      <c r="D17" s="43" t="str">
        <f t="shared" si="0"/>
        <v>N/A</v>
      </c>
      <c r="E17" s="35">
        <v>75</v>
      </c>
      <c r="F17" s="43" t="str">
        <f t="shared" si="1"/>
        <v>N/A</v>
      </c>
      <c r="G17" s="35">
        <v>18</v>
      </c>
      <c r="H17" s="43" t="str">
        <f t="shared" si="2"/>
        <v>N/A</v>
      </c>
      <c r="I17" s="12">
        <v>-99.3</v>
      </c>
      <c r="J17" s="12">
        <v>-76</v>
      </c>
      <c r="K17" s="44" t="s">
        <v>732</v>
      </c>
      <c r="L17" s="9" t="str">
        <f t="shared" si="3"/>
        <v>No</v>
      </c>
    </row>
    <row r="18" spans="1:12" x14ac:dyDescent="0.2">
      <c r="A18" s="4" t="s">
        <v>990</v>
      </c>
      <c r="B18" s="34" t="s">
        <v>217</v>
      </c>
      <c r="C18" s="35">
        <v>57</v>
      </c>
      <c r="D18" s="43" t="str">
        <f t="shared" si="0"/>
        <v>N/A</v>
      </c>
      <c r="E18" s="35">
        <v>11</v>
      </c>
      <c r="F18" s="43" t="str">
        <f t="shared" si="1"/>
        <v>N/A</v>
      </c>
      <c r="G18" s="35">
        <v>11</v>
      </c>
      <c r="H18" s="43" t="str">
        <f t="shared" si="2"/>
        <v>N/A</v>
      </c>
      <c r="I18" s="12">
        <v>-80.7</v>
      </c>
      <c r="J18" s="12">
        <v>-27.3</v>
      </c>
      <c r="K18" s="44" t="s">
        <v>732</v>
      </c>
      <c r="L18" s="9" t="str">
        <f t="shared" si="3"/>
        <v>Yes</v>
      </c>
    </row>
    <row r="19" spans="1:12" x14ac:dyDescent="0.2">
      <c r="A19" s="4" t="s">
        <v>991</v>
      </c>
      <c r="B19" s="34" t="s">
        <v>217</v>
      </c>
      <c r="C19" s="35">
        <v>1934</v>
      </c>
      <c r="D19" s="43" t="str">
        <f t="shared" si="0"/>
        <v>N/A</v>
      </c>
      <c r="E19" s="35">
        <v>41</v>
      </c>
      <c r="F19" s="43" t="str">
        <f t="shared" si="1"/>
        <v>N/A</v>
      </c>
      <c r="G19" s="35">
        <v>19</v>
      </c>
      <c r="H19" s="43" t="str">
        <f t="shared" si="2"/>
        <v>N/A</v>
      </c>
      <c r="I19" s="12">
        <v>-97.9</v>
      </c>
      <c r="J19" s="12">
        <v>-53.7</v>
      </c>
      <c r="K19" s="44" t="s">
        <v>732</v>
      </c>
      <c r="L19" s="9" t="str">
        <f t="shared" si="3"/>
        <v>No</v>
      </c>
    </row>
    <row r="20" spans="1:12" x14ac:dyDescent="0.2">
      <c r="A20" s="4" t="s">
        <v>992</v>
      </c>
      <c r="B20" s="34" t="s">
        <v>217</v>
      </c>
      <c r="C20" s="35">
        <v>15</v>
      </c>
      <c r="D20" s="43" t="str">
        <f t="shared" si="0"/>
        <v>N/A</v>
      </c>
      <c r="E20" s="35">
        <v>0</v>
      </c>
      <c r="F20" s="43" t="str">
        <f t="shared" si="1"/>
        <v>N/A</v>
      </c>
      <c r="G20" s="35">
        <v>0</v>
      </c>
      <c r="H20" s="43" t="str">
        <f t="shared" si="2"/>
        <v>N/A</v>
      </c>
      <c r="I20" s="12">
        <v>-100</v>
      </c>
      <c r="J20" s="12" t="s">
        <v>1743</v>
      </c>
      <c r="K20" s="44" t="s">
        <v>732</v>
      </c>
      <c r="L20" s="9" t="str">
        <f t="shared" si="3"/>
        <v>N/A</v>
      </c>
    </row>
    <row r="21" spans="1:12" x14ac:dyDescent="0.2">
      <c r="A21" s="2" t="s">
        <v>993</v>
      </c>
      <c r="B21" s="34" t="s">
        <v>217</v>
      </c>
      <c r="C21" s="35">
        <v>19</v>
      </c>
      <c r="D21" s="43" t="str">
        <f t="shared" si="0"/>
        <v>N/A</v>
      </c>
      <c r="E21" s="35">
        <v>22</v>
      </c>
      <c r="F21" s="43" t="str">
        <f t="shared" si="1"/>
        <v>N/A</v>
      </c>
      <c r="G21" s="35">
        <v>18</v>
      </c>
      <c r="H21" s="43" t="str">
        <f t="shared" si="2"/>
        <v>N/A</v>
      </c>
      <c r="I21" s="12">
        <v>15.79</v>
      </c>
      <c r="J21" s="12">
        <v>-18.2</v>
      </c>
      <c r="K21" s="44" t="s">
        <v>732</v>
      </c>
      <c r="L21" s="9" t="str">
        <f t="shared" si="3"/>
        <v>Yes</v>
      </c>
    </row>
    <row r="22" spans="1:12" x14ac:dyDescent="0.2">
      <c r="A22" s="2" t="s">
        <v>1727</v>
      </c>
      <c r="B22" s="34" t="s">
        <v>217</v>
      </c>
      <c r="C22" s="35">
        <v>2192</v>
      </c>
      <c r="D22" s="43" t="str">
        <f t="shared" si="0"/>
        <v>N/A</v>
      </c>
      <c r="E22" s="35">
        <v>1967</v>
      </c>
      <c r="F22" s="43" t="str">
        <f t="shared" si="1"/>
        <v>N/A</v>
      </c>
      <c r="G22" s="35">
        <v>2345</v>
      </c>
      <c r="H22" s="43" t="str">
        <f t="shared" si="2"/>
        <v>N/A</v>
      </c>
      <c r="I22" s="12">
        <v>-10.3</v>
      </c>
      <c r="J22" s="12">
        <v>19.22</v>
      </c>
      <c r="K22" s="44" t="s">
        <v>732</v>
      </c>
      <c r="L22" s="9" t="str">
        <f t="shared" si="3"/>
        <v>Yes</v>
      </c>
    </row>
    <row r="23" spans="1:12" x14ac:dyDescent="0.2">
      <c r="A23" s="4" t="s">
        <v>994</v>
      </c>
      <c r="B23" s="34" t="s">
        <v>217</v>
      </c>
      <c r="C23" s="35">
        <v>779</v>
      </c>
      <c r="D23" s="43" t="str">
        <f t="shared" si="0"/>
        <v>N/A</v>
      </c>
      <c r="E23" s="35">
        <v>815</v>
      </c>
      <c r="F23" s="43" t="str">
        <f t="shared" si="1"/>
        <v>N/A</v>
      </c>
      <c r="G23" s="35">
        <v>932</v>
      </c>
      <c r="H23" s="43" t="str">
        <f t="shared" si="2"/>
        <v>N/A</v>
      </c>
      <c r="I23" s="12">
        <v>4.6210000000000004</v>
      </c>
      <c r="J23" s="12">
        <v>14.36</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1040</v>
      </c>
      <c r="D26" s="43" t="str">
        <f t="shared" si="0"/>
        <v>N/A</v>
      </c>
      <c r="E26" s="35">
        <v>851</v>
      </c>
      <c r="F26" s="43" t="str">
        <f t="shared" si="1"/>
        <v>N/A</v>
      </c>
      <c r="G26" s="35">
        <v>1234</v>
      </c>
      <c r="H26" s="43" t="str">
        <f t="shared" si="2"/>
        <v>N/A</v>
      </c>
      <c r="I26" s="12">
        <v>-18.2</v>
      </c>
      <c r="J26" s="12">
        <v>45.01</v>
      </c>
      <c r="K26" s="44" t="s">
        <v>732</v>
      </c>
      <c r="L26" s="9" t="str">
        <f t="shared" si="3"/>
        <v>No</v>
      </c>
    </row>
    <row r="27" spans="1:12" x14ac:dyDescent="0.2">
      <c r="A27" s="4" t="s">
        <v>998</v>
      </c>
      <c r="B27" s="34" t="s">
        <v>217</v>
      </c>
      <c r="C27" s="35">
        <v>17</v>
      </c>
      <c r="D27" s="43" t="str">
        <f t="shared" si="0"/>
        <v>N/A</v>
      </c>
      <c r="E27" s="35">
        <v>11</v>
      </c>
      <c r="F27" s="43" t="str">
        <f t="shared" si="1"/>
        <v>N/A</v>
      </c>
      <c r="G27" s="35">
        <v>20</v>
      </c>
      <c r="H27" s="43" t="str">
        <f t="shared" si="2"/>
        <v>N/A</v>
      </c>
      <c r="I27" s="12">
        <v>-41.2</v>
      </c>
      <c r="J27" s="12">
        <v>100</v>
      </c>
      <c r="K27" s="44" t="s">
        <v>732</v>
      </c>
      <c r="L27" s="9" t="str">
        <f t="shared" si="3"/>
        <v>No</v>
      </c>
    </row>
    <row r="28" spans="1:12" x14ac:dyDescent="0.2">
      <c r="A28" s="57" t="s">
        <v>999</v>
      </c>
      <c r="B28" s="34" t="s">
        <v>217</v>
      </c>
      <c r="C28" s="35">
        <v>228</v>
      </c>
      <c r="D28" s="43" t="str">
        <f t="shared" si="0"/>
        <v>N/A</v>
      </c>
      <c r="E28" s="35">
        <v>195</v>
      </c>
      <c r="F28" s="43" t="str">
        <f t="shared" si="1"/>
        <v>N/A</v>
      </c>
      <c r="G28" s="35">
        <v>158</v>
      </c>
      <c r="H28" s="43" t="str">
        <f t="shared" si="2"/>
        <v>N/A</v>
      </c>
      <c r="I28" s="12">
        <v>-14.5</v>
      </c>
      <c r="J28" s="12">
        <v>-19</v>
      </c>
      <c r="K28" s="44" t="s">
        <v>732</v>
      </c>
      <c r="L28" s="9" t="str">
        <f t="shared" si="3"/>
        <v>Yes</v>
      </c>
    </row>
    <row r="29" spans="1:12" x14ac:dyDescent="0.2">
      <c r="A29" s="57" t="s">
        <v>1000</v>
      </c>
      <c r="B29" s="34" t="s">
        <v>217</v>
      </c>
      <c r="C29" s="35">
        <v>128</v>
      </c>
      <c r="D29" s="43" t="str">
        <f t="shared" si="0"/>
        <v>N/A</v>
      </c>
      <c r="E29" s="35">
        <v>96</v>
      </c>
      <c r="F29" s="43" t="str">
        <f t="shared" si="1"/>
        <v>N/A</v>
      </c>
      <c r="G29" s="35">
        <v>11</v>
      </c>
      <c r="H29" s="43" t="str">
        <f t="shared" si="2"/>
        <v>N/A</v>
      </c>
      <c r="I29" s="12">
        <v>-25</v>
      </c>
      <c r="J29" s="12">
        <v>-99</v>
      </c>
      <c r="K29" s="44" t="s">
        <v>732</v>
      </c>
      <c r="L29" s="9" t="str">
        <f t="shared" si="3"/>
        <v>No</v>
      </c>
    </row>
    <row r="30" spans="1:12" x14ac:dyDescent="0.2">
      <c r="A30" s="57" t="s">
        <v>106</v>
      </c>
      <c r="B30" s="34" t="s">
        <v>217</v>
      </c>
      <c r="C30" s="35">
        <v>4039</v>
      </c>
      <c r="D30" s="43" t="str">
        <f t="shared" si="0"/>
        <v>N/A</v>
      </c>
      <c r="E30" s="35">
        <v>4070</v>
      </c>
      <c r="F30" s="43" t="str">
        <f t="shared" si="1"/>
        <v>N/A</v>
      </c>
      <c r="G30" s="35">
        <v>4221</v>
      </c>
      <c r="H30" s="43" t="str">
        <f t="shared" si="2"/>
        <v>N/A</v>
      </c>
      <c r="I30" s="12">
        <v>0.76749999999999996</v>
      </c>
      <c r="J30" s="12">
        <v>3.71</v>
      </c>
      <c r="K30" s="44" t="s">
        <v>732</v>
      </c>
      <c r="L30" s="9" t="str">
        <f t="shared" si="3"/>
        <v>Yes</v>
      </c>
    </row>
    <row r="31" spans="1:12" x14ac:dyDescent="0.2">
      <c r="A31" s="45" t="s">
        <v>1001</v>
      </c>
      <c r="B31" s="34" t="s">
        <v>217</v>
      </c>
      <c r="C31" s="35">
        <v>722</v>
      </c>
      <c r="D31" s="43" t="str">
        <f t="shared" si="0"/>
        <v>N/A</v>
      </c>
      <c r="E31" s="35">
        <v>752</v>
      </c>
      <c r="F31" s="43" t="str">
        <f t="shared" si="1"/>
        <v>N/A</v>
      </c>
      <c r="G31" s="35">
        <v>727</v>
      </c>
      <c r="H31" s="43" t="str">
        <f t="shared" si="2"/>
        <v>N/A</v>
      </c>
      <c r="I31" s="12">
        <v>4.1550000000000002</v>
      </c>
      <c r="J31" s="12">
        <v>-3.32</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11</v>
      </c>
      <c r="F33" s="43" t="str">
        <f t="shared" si="1"/>
        <v>N/A</v>
      </c>
      <c r="G33" s="35">
        <v>11</v>
      </c>
      <c r="H33" s="43" t="str">
        <f t="shared" si="2"/>
        <v>N/A</v>
      </c>
      <c r="I33" s="12" t="s">
        <v>1743</v>
      </c>
      <c r="J33" s="12">
        <v>100</v>
      </c>
      <c r="K33" s="44" t="s">
        <v>732</v>
      </c>
      <c r="L33" s="9" t="str">
        <f t="shared" si="3"/>
        <v>No</v>
      </c>
    </row>
    <row r="34" spans="1:12" x14ac:dyDescent="0.2">
      <c r="A34" s="45" t="s">
        <v>1004</v>
      </c>
      <c r="B34" s="34" t="s">
        <v>217</v>
      </c>
      <c r="C34" s="35">
        <v>0</v>
      </c>
      <c r="D34" s="43" t="str">
        <f t="shared" si="0"/>
        <v>N/A</v>
      </c>
      <c r="E34" s="35">
        <v>0</v>
      </c>
      <c r="F34" s="43" t="str">
        <f t="shared" si="1"/>
        <v>N/A</v>
      </c>
      <c r="G34" s="35">
        <v>0</v>
      </c>
      <c r="H34" s="43" t="str">
        <f t="shared" si="2"/>
        <v>N/A</v>
      </c>
      <c r="I34" s="12" t="s">
        <v>1743</v>
      </c>
      <c r="J34" s="12" t="s">
        <v>1743</v>
      </c>
      <c r="K34" s="44" t="s">
        <v>732</v>
      </c>
      <c r="L34" s="9" t="str">
        <f t="shared" si="3"/>
        <v>N/A</v>
      </c>
    </row>
    <row r="35" spans="1:12" x14ac:dyDescent="0.2">
      <c r="A35" s="45" t="s">
        <v>1005</v>
      </c>
      <c r="B35" s="34" t="s">
        <v>217</v>
      </c>
      <c r="C35" s="35">
        <v>30</v>
      </c>
      <c r="D35" s="43" t="str">
        <f t="shared" si="0"/>
        <v>N/A</v>
      </c>
      <c r="E35" s="35">
        <v>30</v>
      </c>
      <c r="F35" s="43" t="str">
        <f t="shared" si="1"/>
        <v>N/A</v>
      </c>
      <c r="G35" s="35">
        <v>39</v>
      </c>
      <c r="H35" s="43" t="str">
        <f t="shared" si="2"/>
        <v>N/A</v>
      </c>
      <c r="I35" s="12">
        <v>0</v>
      </c>
      <c r="J35" s="12">
        <v>30</v>
      </c>
      <c r="K35" s="44" t="s">
        <v>732</v>
      </c>
      <c r="L35" s="9" t="str">
        <f t="shared" si="3"/>
        <v>Yes</v>
      </c>
    </row>
    <row r="36" spans="1:12" x14ac:dyDescent="0.2">
      <c r="A36" s="45" t="s">
        <v>1006</v>
      </c>
      <c r="B36" s="34" t="s">
        <v>217</v>
      </c>
      <c r="C36" s="35">
        <v>3287</v>
      </c>
      <c r="D36" s="43" t="str">
        <f t="shared" si="0"/>
        <v>N/A</v>
      </c>
      <c r="E36" s="35">
        <v>3286</v>
      </c>
      <c r="F36" s="43" t="str">
        <f t="shared" si="1"/>
        <v>N/A</v>
      </c>
      <c r="G36" s="35">
        <v>3451</v>
      </c>
      <c r="H36" s="43" t="str">
        <f t="shared" si="2"/>
        <v>N/A</v>
      </c>
      <c r="I36" s="12">
        <v>-0.03</v>
      </c>
      <c r="J36" s="12">
        <v>5.0209999999999999</v>
      </c>
      <c r="K36" s="44" t="s">
        <v>732</v>
      </c>
      <c r="L36" s="9" t="str">
        <f t="shared" si="3"/>
        <v>Yes</v>
      </c>
    </row>
    <row r="37" spans="1:12" x14ac:dyDescent="0.2">
      <c r="A37" s="45" t="s">
        <v>122</v>
      </c>
      <c r="B37" s="34" t="s">
        <v>217</v>
      </c>
      <c r="C37" s="35">
        <v>319</v>
      </c>
      <c r="D37" s="43" t="str">
        <f t="shared" si="0"/>
        <v>N/A</v>
      </c>
      <c r="E37" s="35">
        <v>19</v>
      </c>
      <c r="F37" s="43" t="str">
        <f t="shared" si="1"/>
        <v>N/A</v>
      </c>
      <c r="G37" s="35">
        <v>11</v>
      </c>
      <c r="H37" s="43" t="str">
        <f t="shared" si="2"/>
        <v>N/A</v>
      </c>
      <c r="I37" s="12">
        <v>-94</v>
      </c>
      <c r="J37" s="12">
        <v>-89.5</v>
      </c>
      <c r="K37" s="44" t="s">
        <v>732</v>
      </c>
      <c r="L37" s="9" t="str">
        <f t="shared" si="3"/>
        <v>No</v>
      </c>
    </row>
    <row r="38" spans="1:12" x14ac:dyDescent="0.2">
      <c r="A38" s="45" t="s">
        <v>84</v>
      </c>
      <c r="B38" s="34" t="s">
        <v>217</v>
      </c>
      <c r="C38" s="46">
        <v>221475644</v>
      </c>
      <c r="D38" s="43" t="str">
        <f t="shared" si="0"/>
        <v>N/A</v>
      </c>
      <c r="E38" s="46">
        <v>5298219</v>
      </c>
      <c r="F38" s="43" t="str">
        <f t="shared" si="1"/>
        <v>N/A</v>
      </c>
      <c r="G38" s="46">
        <v>4323544</v>
      </c>
      <c r="H38" s="43" t="str">
        <f t="shared" si="2"/>
        <v>N/A</v>
      </c>
      <c r="I38" s="12">
        <v>-97.6</v>
      </c>
      <c r="J38" s="12">
        <v>-18.399999999999999</v>
      </c>
      <c r="K38" s="44" t="s">
        <v>732</v>
      </c>
      <c r="L38" s="9" t="str">
        <f t="shared" si="3"/>
        <v>Yes</v>
      </c>
    </row>
    <row r="39" spans="1:12" x14ac:dyDescent="0.2">
      <c r="A39" s="45" t="s">
        <v>1288</v>
      </c>
      <c r="B39" s="34" t="s">
        <v>217</v>
      </c>
      <c r="C39" s="46">
        <v>11231.01643</v>
      </c>
      <c r="D39" s="43" t="str">
        <f t="shared" si="0"/>
        <v>N/A</v>
      </c>
      <c r="E39" s="46">
        <v>849.89076035000005</v>
      </c>
      <c r="F39" s="43" t="str">
        <f t="shared" si="1"/>
        <v>N/A</v>
      </c>
      <c r="G39" s="46">
        <v>651.23422201999995</v>
      </c>
      <c r="H39" s="43" t="str">
        <f t="shared" si="2"/>
        <v>N/A</v>
      </c>
      <c r="I39" s="12">
        <v>-92.4</v>
      </c>
      <c r="J39" s="12">
        <v>-23.4</v>
      </c>
      <c r="K39" s="44" t="s">
        <v>732</v>
      </c>
      <c r="L39" s="9" t="str">
        <f t="shared" si="3"/>
        <v>Yes</v>
      </c>
    </row>
    <row r="40" spans="1:12" x14ac:dyDescent="0.2">
      <c r="A40" s="45" t="s">
        <v>1289</v>
      </c>
      <c r="B40" s="34" t="s">
        <v>217</v>
      </c>
      <c r="C40" s="46">
        <v>15305.849620000001</v>
      </c>
      <c r="D40" s="43" t="str">
        <f>IF($B40="N/A","N/A",IF(C40&gt;10,"No",IF(C40&lt;-10,"No","Yes")))</f>
        <v>N/A</v>
      </c>
      <c r="E40" s="46">
        <v>3120.2703179999999</v>
      </c>
      <c r="F40" s="43" t="str">
        <f>IF($B40="N/A","N/A",IF(E40&gt;10,"No",IF(E40&lt;-10,"No","Yes")))</f>
        <v>N/A</v>
      </c>
      <c r="G40" s="46">
        <v>2302.2066027999999</v>
      </c>
      <c r="H40" s="43" t="str">
        <f>IF($B40="N/A","N/A",IF(G40&gt;10,"No",IF(G40&lt;-10,"No","Yes")))</f>
        <v>N/A</v>
      </c>
      <c r="I40" s="12">
        <v>-79.599999999999994</v>
      </c>
      <c r="J40" s="12">
        <v>-26.2</v>
      </c>
      <c r="K40" s="44" t="s">
        <v>732</v>
      </c>
      <c r="L40" s="9" t="str">
        <f>IF(J40="Div by 0", "N/A", IF(K40="N/A","N/A", IF(J40&gt;VALUE(MID(K40,1,2)), "No", IF(J40&lt;-1*VALUE(MID(K40,1,2)), "No", "Yes"))))</f>
        <v>Yes</v>
      </c>
    </row>
    <row r="41" spans="1:12" x14ac:dyDescent="0.2">
      <c r="A41" s="45" t="s">
        <v>107</v>
      </c>
      <c r="B41" s="34" t="s">
        <v>217</v>
      </c>
      <c r="C41" s="46">
        <v>269646</v>
      </c>
      <c r="D41" s="43" t="str">
        <f t="shared" ref="D41:D44" si="4">IF($B41="N/A","N/A",IF(C41&gt;10,"No",IF(C41&lt;-10,"No","Yes")))</f>
        <v>N/A</v>
      </c>
      <c r="E41" s="46">
        <v>78130</v>
      </c>
      <c r="F41" s="43" t="str">
        <f t="shared" ref="F41:F44" si="5">IF($B41="N/A","N/A",IF(E41&gt;10,"No",IF(E41&lt;-10,"No","Yes")))</f>
        <v>N/A</v>
      </c>
      <c r="G41" s="46">
        <v>91472</v>
      </c>
      <c r="H41" s="43" t="str">
        <f t="shared" ref="H41:H44" si="6">IF($B41="N/A","N/A",IF(G41&gt;10,"No",IF(G41&lt;-10,"No","Yes")))</f>
        <v>N/A</v>
      </c>
      <c r="I41" s="12">
        <v>-71</v>
      </c>
      <c r="J41" s="12">
        <v>17.079999999999998</v>
      </c>
      <c r="K41" s="44" t="s">
        <v>732</v>
      </c>
      <c r="L41" s="9" t="str">
        <f t="shared" ref="L41:L43" si="7">IF(J41="Div by 0", "N/A", IF(K41="N/A","N/A", IF(J41&gt;VALUE(MID(K41,1,2)), "No", IF(J41&lt;-1*VALUE(MID(K41,1,2)), "No", "Yes"))))</f>
        <v>Yes</v>
      </c>
    </row>
    <row r="42" spans="1:12" x14ac:dyDescent="0.2">
      <c r="A42" s="45" t="s">
        <v>162</v>
      </c>
      <c r="B42" s="47" t="s">
        <v>221</v>
      </c>
      <c r="C42" s="1">
        <v>446</v>
      </c>
      <c r="D42" s="43" t="str">
        <f>IF($B42="N/A","N/A",IF(C42&gt;0,"No",IF(C42&lt;0,"No","Yes")))</f>
        <v>No</v>
      </c>
      <c r="E42" s="1">
        <v>336</v>
      </c>
      <c r="F42" s="43" t="str">
        <f>IF($B42="N/A","N/A",IF(E42&gt;0,"No",IF(E42&lt;0,"No","Yes")))</f>
        <v>No</v>
      </c>
      <c r="G42" s="1">
        <v>263</v>
      </c>
      <c r="H42" s="43" t="str">
        <f>IF($B42="N/A","N/A",IF(G42&gt;0,"No",IF(G42&lt;0,"No","Yes")))</f>
        <v>No</v>
      </c>
      <c r="I42" s="12">
        <v>-24.7</v>
      </c>
      <c r="J42" s="12">
        <v>-21.7</v>
      </c>
      <c r="K42" s="44" t="s">
        <v>732</v>
      </c>
      <c r="L42" s="9" t="str">
        <f t="shared" si="7"/>
        <v>Yes</v>
      </c>
    </row>
    <row r="43" spans="1:12" x14ac:dyDescent="0.2">
      <c r="A43" s="45" t="s">
        <v>160</v>
      </c>
      <c r="B43" s="34" t="s">
        <v>217</v>
      </c>
      <c r="C43" s="46">
        <v>152542</v>
      </c>
      <c r="D43" s="43" t="str">
        <f t="shared" si="4"/>
        <v>N/A</v>
      </c>
      <c r="E43" s="46">
        <v>77833</v>
      </c>
      <c r="F43" s="43" t="str">
        <f t="shared" si="5"/>
        <v>N/A</v>
      </c>
      <c r="G43" s="46">
        <v>91005</v>
      </c>
      <c r="H43" s="43" t="str">
        <f t="shared" si="6"/>
        <v>N/A</v>
      </c>
      <c r="I43" s="12">
        <v>-49</v>
      </c>
      <c r="J43" s="12">
        <v>16.920000000000002</v>
      </c>
      <c r="K43" s="44" t="s">
        <v>732</v>
      </c>
      <c r="L43" s="9" t="str">
        <f t="shared" si="7"/>
        <v>Yes</v>
      </c>
    </row>
    <row r="44" spans="1:12" x14ac:dyDescent="0.2">
      <c r="A44" s="45" t="s">
        <v>1290</v>
      </c>
      <c r="B44" s="34" t="s">
        <v>217</v>
      </c>
      <c r="C44" s="46">
        <v>342.02242152000002</v>
      </c>
      <c r="D44" s="43" t="str">
        <f t="shared" si="4"/>
        <v>N/A</v>
      </c>
      <c r="E44" s="46">
        <v>231.64583332999999</v>
      </c>
      <c r="F44" s="43" t="str">
        <f t="shared" si="5"/>
        <v>N/A</v>
      </c>
      <c r="G44" s="46">
        <v>346.02661597000002</v>
      </c>
      <c r="H44" s="43" t="str">
        <f t="shared" si="6"/>
        <v>N/A</v>
      </c>
      <c r="I44" s="12">
        <v>-32.299999999999997</v>
      </c>
      <c r="J44" s="12">
        <v>49.38</v>
      </c>
      <c r="K44" s="44" t="s">
        <v>732</v>
      </c>
      <c r="L44" s="9" t="str">
        <f>IF(J44="Div by 0", "N/A", IF(OR(J44="N/A",K44="N/A"),"N/A", IF(J44&gt;VALUE(MID(K44,1,2)), "No", IF(J44&lt;-1*VALUE(MID(K44,1,2)), "No", "Yes"))))</f>
        <v>No</v>
      </c>
    </row>
    <row r="45" spans="1:12" x14ac:dyDescent="0.2">
      <c r="A45" s="45" t="s">
        <v>1291</v>
      </c>
      <c r="B45" s="34" t="s">
        <v>217</v>
      </c>
      <c r="C45" s="46">
        <v>6799.0693182000005</v>
      </c>
      <c r="D45" s="43" t="str">
        <f t="shared" ref="D45:D71" si="8">IF($B45="N/A","N/A",IF(C45&gt;10,"No",IF(C45&lt;-10,"No","Yes")))</f>
        <v>N/A</v>
      </c>
      <c r="E45" s="46">
        <v>2312.6666667</v>
      </c>
      <c r="F45" s="43" t="str">
        <f t="shared" ref="F45:F71" si="9">IF($B45="N/A","N/A",IF(E45&gt;10,"No",IF(E45&lt;-10,"No","Yes")))</f>
        <v>N/A</v>
      </c>
      <c r="G45" s="46">
        <v>116.4</v>
      </c>
      <c r="H45" s="43" t="str">
        <f t="shared" ref="H45:H71" si="10">IF($B45="N/A","N/A",IF(G45&gt;10,"No",IF(G45&lt;-10,"No","Yes")))</f>
        <v>N/A</v>
      </c>
      <c r="I45" s="12">
        <v>-66</v>
      </c>
      <c r="J45" s="12">
        <v>-95</v>
      </c>
      <c r="K45" s="44" t="s">
        <v>732</v>
      </c>
      <c r="L45" s="9" t="str">
        <f t="shared" ref="L45:L71" si="11">IF(J45="Div by 0", "N/A", IF(K45="N/A","N/A", IF(J45&gt;VALUE(MID(K45,1,2)), "No", IF(J45&lt;-1*VALUE(MID(K45,1,2)), "No", "Yes"))))</f>
        <v>No</v>
      </c>
    </row>
    <row r="46" spans="1:12" x14ac:dyDescent="0.2">
      <c r="A46" s="45" t="s">
        <v>1292</v>
      </c>
      <c r="B46" s="34" t="s">
        <v>217</v>
      </c>
      <c r="C46" s="46">
        <v>5326.7774724999999</v>
      </c>
      <c r="D46" s="43" t="str">
        <f t="shared" si="8"/>
        <v>N/A</v>
      </c>
      <c r="E46" s="46">
        <v>1048.1538462000001</v>
      </c>
      <c r="F46" s="43" t="str">
        <f t="shared" si="9"/>
        <v>N/A</v>
      </c>
      <c r="G46" s="46">
        <v>0</v>
      </c>
      <c r="H46" s="43" t="str">
        <f t="shared" si="10"/>
        <v>N/A</v>
      </c>
      <c r="I46" s="12">
        <v>-80.3</v>
      </c>
      <c r="J46" s="12">
        <v>-100</v>
      </c>
      <c r="K46" s="44" t="s">
        <v>732</v>
      </c>
      <c r="L46" s="9" t="str">
        <f t="shared" si="11"/>
        <v>No</v>
      </c>
    </row>
    <row r="47" spans="1:12" x14ac:dyDescent="0.2">
      <c r="A47" s="45" t="s">
        <v>1293</v>
      </c>
      <c r="B47" s="34" t="s">
        <v>217</v>
      </c>
      <c r="C47" s="46">
        <v>27991.777778</v>
      </c>
      <c r="D47" s="43" t="str">
        <f t="shared" si="8"/>
        <v>N/A</v>
      </c>
      <c r="E47" s="46">
        <v>1241.625</v>
      </c>
      <c r="F47" s="43" t="str">
        <f t="shared" si="9"/>
        <v>N/A</v>
      </c>
      <c r="G47" s="46">
        <v>0</v>
      </c>
      <c r="H47" s="43" t="str">
        <f t="shared" si="10"/>
        <v>N/A</v>
      </c>
      <c r="I47" s="12">
        <v>-95.6</v>
      </c>
      <c r="J47" s="12">
        <v>-100</v>
      </c>
      <c r="K47" s="44" t="s">
        <v>732</v>
      </c>
      <c r="L47" s="9" t="str">
        <f t="shared" si="11"/>
        <v>No</v>
      </c>
    </row>
    <row r="48" spans="1:12" x14ac:dyDescent="0.2">
      <c r="A48" s="45" t="s">
        <v>1294</v>
      </c>
      <c r="B48" s="34" t="s">
        <v>217</v>
      </c>
      <c r="C48" s="46">
        <v>5034.7726269000004</v>
      </c>
      <c r="D48" s="43" t="str">
        <f t="shared" si="8"/>
        <v>N/A</v>
      </c>
      <c r="E48" s="46">
        <v>3238.8518518999999</v>
      </c>
      <c r="F48" s="43" t="str">
        <f t="shared" si="9"/>
        <v>N/A</v>
      </c>
      <c r="G48" s="46">
        <v>232.8</v>
      </c>
      <c r="H48" s="43" t="str">
        <f t="shared" si="10"/>
        <v>N/A</v>
      </c>
      <c r="I48" s="12">
        <v>-35.700000000000003</v>
      </c>
      <c r="J48" s="12">
        <v>-92.8</v>
      </c>
      <c r="K48" s="44" t="s">
        <v>732</v>
      </c>
      <c r="L48" s="9" t="str">
        <f t="shared" si="11"/>
        <v>No</v>
      </c>
    </row>
    <row r="49" spans="1:12" x14ac:dyDescent="0.2">
      <c r="A49" s="45" t="s">
        <v>1295</v>
      </c>
      <c r="B49" s="34" t="s">
        <v>217</v>
      </c>
      <c r="C49" s="46" t="s">
        <v>1743</v>
      </c>
      <c r="D49" s="43" t="str">
        <f t="shared" si="8"/>
        <v>N/A</v>
      </c>
      <c r="E49" s="46" t="s">
        <v>1743</v>
      </c>
      <c r="F49" s="43" t="str">
        <f t="shared" si="9"/>
        <v>N/A</v>
      </c>
      <c r="G49" s="46" t="s">
        <v>1743</v>
      </c>
      <c r="H49" s="43" t="str">
        <f t="shared" si="10"/>
        <v>N/A</v>
      </c>
      <c r="I49" s="12" t="s">
        <v>1743</v>
      </c>
      <c r="J49" s="12" t="s">
        <v>1743</v>
      </c>
      <c r="K49" s="44" t="s">
        <v>732</v>
      </c>
      <c r="L49" s="9" t="str">
        <f t="shared" si="11"/>
        <v>N/A</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16684.342057000002</v>
      </c>
      <c r="D51" s="43" t="str">
        <f t="shared" si="8"/>
        <v>N/A</v>
      </c>
      <c r="E51" s="46">
        <v>4003.8120804999999</v>
      </c>
      <c r="F51" s="43" t="str">
        <f t="shared" si="9"/>
        <v>N/A</v>
      </c>
      <c r="G51" s="46">
        <v>3694.3650794</v>
      </c>
      <c r="H51" s="43" t="str">
        <f t="shared" si="10"/>
        <v>N/A</v>
      </c>
      <c r="I51" s="12">
        <v>-76</v>
      </c>
      <c r="J51" s="12">
        <v>-7.73</v>
      </c>
      <c r="K51" s="44" t="s">
        <v>732</v>
      </c>
      <c r="L51" s="9" t="str">
        <f t="shared" si="11"/>
        <v>Yes</v>
      </c>
    </row>
    <row r="52" spans="1:12" x14ac:dyDescent="0.2">
      <c r="A52" s="45" t="s">
        <v>1298</v>
      </c>
      <c r="B52" s="34" t="s">
        <v>217</v>
      </c>
      <c r="C52" s="46">
        <v>15529.893235</v>
      </c>
      <c r="D52" s="43" t="str">
        <f t="shared" si="8"/>
        <v>N/A</v>
      </c>
      <c r="E52" s="46">
        <v>5319.1733333000002</v>
      </c>
      <c r="F52" s="43" t="str">
        <f t="shared" si="9"/>
        <v>N/A</v>
      </c>
      <c r="G52" s="46">
        <v>8359.3888889000009</v>
      </c>
      <c r="H52" s="43" t="str">
        <f t="shared" si="10"/>
        <v>N/A</v>
      </c>
      <c r="I52" s="12">
        <v>-65.7</v>
      </c>
      <c r="J52" s="12">
        <v>57.16</v>
      </c>
      <c r="K52" s="44" t="s">
        <v>732</v>
      </c>
      <c r="L52" s="9" t="str">
        <f t="shared" si="11"/>
        <v>No</v>
      </c>
    </row>
    <row r="53" spans="1:12" x14ac:dyDescent="0.2">
      <c r="A53" s="45" t="s">
        <v>1299</v>
      </c>
      <c r="B53" s="34" t="s">
        <v>217</v>
      </c>
      <c r="C53" s="46">
        <v>23584.666667000001</v>
      </c>
      <c r="D53" s="43" t="str">
        <f t="shared" si="8"/>
        <v>N/A</v>
      </c>
      <c r="E53" s="46">
        <v>2859.4545455000002</v>
      </c>
      <c r="F53" s="43" t="str">
        <f t="shared" si="9"/>
        <v>N/A</v>
      </c>
      <c r="G53" s="46">
        <v>5442.75</v>
      </c>
      <c r="H53" s="43" t="str">
        <f t="shared" si="10"/>
        <v>N/A</v>
      </c>
      <c r="I53" s="12">
        <v>-87.9</v>
      </c>
      <c r="J53" s="12">
        <v>90.34</v>
      </c>
      <c r="K53" s="44" t="s">
        <v>732</v>
      </c>
      <c r="L53" s="9" t="str">
        <f t="shared" si="11"/>
        <v>No</v>
      </c>
    </row>
    <row r="54" spans="1:12" x14ac:dyDescent="0.2">
      <c r="A54" s="45" t="s">
        <v>1300</v>
      </c>
      <c r="B54" s="34" t="s">
        <v>217</v>
      </c>
      <c r="C54" s="46">
        <v>22767.434850000001</v>
      </c>
      <c r="D54" s="43" t="str">
        <f t="shared" si="8"/>
        <v>N/A</v>
      </c>
      <c r="E54" s="46">
        <v>4008.4146341000001</v>
      </c>
      <c r="F54" s="43" t="str">
        <f t="shared" si="9"/>
        <v>N/A</v>
      </c>
      <c r="G54" s="46">
        <v>1829.2105263000001</v>
      </c>
      <c r="H54" s="43" t="str">
        <f t="shared" si="10"/>
        <v>N/A</v>
      </c>
      <c r="I54" s="12">
        <v>-82.4</v>
      </c>
      <c r="J54" s="12">
        <v>-54.4</v>
      </c>
      <c r="K54" s="44" t="s">
        <v>732</v>
      </c>
      <c r="L54" s="9" t="str">
        <f t="shared" si="11"/>
        <v>No</v>
      </c>
    </row>
    <row r="55" spans="1:12" x14ac:dyDescent="0.2">
      <c r="A55" s="45" t="s">
        <v>1301</v>
      </c>
      <c r="B55" s="34" t="s">
        <v>217</v>
      </c>
      <c r="C55" s="46">
        <v>41829.066666999999</v>
      </c>
      <c r="D55" s="43" t="str">
        <f t="shared" si="8"/>
        <v>N/A</v>
      </c>
      <c r="E55" s="46" t="s">
        <v>1743</v>
      </c>
      <c r="F55" s="43" t="str">
        <f t="shared" si="9"/>
        <v>N/A</v>
      </c>
      <c r="G55" s="46" t="s">
        <v>1743</v>
      </c>
      <c r="H55" s="43" t="str">
        <f t="shared" si="10"/>
        <v>N/A</v>
      </c>
      <c r="I55" s="12" t="s">
        <v>1743</v>
      </c>
      <c r="J55" s="12" t="s">
        <v>1743</v>
      </c>
      <c r="K55" s="44" t="s">
        <v>732</v>
      </c>
      <c r="L55" s="9" t="str">
        <f t="shared" si="11"/>
        <v>N/A</v>
      </c>
    </row>
    <row r="56" spans="1:12" x14ac:dyDescent="0.2">
      <c r="A56" s="45" t="s">
        <v>1302</v>
      </c>
      <c r="B56" s="34" t="s">
        <v>217</v>
      </c>
      <c r="C56" s="46">
        <v>26.210526315999999</v>
      </c>
      <c r="D56" s="43" t="str">
        <f t="shared" si="8"/>
        <v>N/A</v>
      </c>
      <c r="E56" s="46">
        <v>83.227272726999999</v>
      </c>
      <c r="F56" s="43" t="str">
        <f t="shared" si="9"/>
        <v>N/A</v>
      </c>
      <c r="G56" s="46">
        <v>221.05555555999999</v>
      </c>
      <c r="H56" s="43" t="str">
        <f t="shared" si="10"/>
        <v>N/A</v>
      </c>
      <c r="I56" s="12">
        <v>217.5</v>
      </c>
      <c r="J56" s="12">
        <v>165.6</v>
      </c>
      <c r="K56" s="44" t="s">
        <v>732</v>
      </c>
      <c r="L56" s="9" t="str">
        <f t="shared" si="11"/>
        <v>No</v>
      </c>
    </row>
    <row r="57" spans="1:12" x14ac:dyDescent="0.2">
      <c r="A57" s="45" t="s">
        <v>1303</v>
      </c>
      <c r="B57" s="34" t="s">
        <v>217</v>
      </c>
      <c r="C57" s="46">
        <v>637.55702555000005</v>
      </c>
      <c r="D57" s="43" t="str">
        <f t="shared" si="8"/>
        <v>N/A</v>
      </c>
      <c r="E57" s="46">
        <v>731.50381290999997</v>
      </c>
      <c r="F57" s="43" t="str">
        <f t="shared" si="9"/>
        <v>N/A</v>
      </c>
      <c r="G57" s="46">
        <v>450.00213220000001</v>
      </c>
      <c r="H57" s="43" t="str">
        <f t="shared" si="10"/>
        <v>N/A</v>
      </c>
      <c r="I57" s="12">
        <v>14.74</v>
      </c>
      <c r="J57" s="12">
        <v>-38.5</v>
      </c>
      <c r="K57" s="44" t="s">
        <v>732</v>
      </c>
      <c r="L57" s="9" t="str">
        <f t="shared" si="11"/>
        <v>No</v>
      </c>
    </row>
    <row r="58" spans="1:12" x14ac:dyDescent="0.2">
      <c r="A58" s="45" t="s">
        <v>1304</v>
      </c>
      <c r="B58" s="34" t="s">
        <v>217</v>
      </c>
      <c r="C58" s="46">
        <v>263.55070603000001</v>
      </c>
      <c r="D58" s="43" t="str">
        <f t="shared" si="8"/>
        <v>N/A</v>
      </c>
      <c r="E58" s="46">
        <v>156.35705521</v>
      </c>
      <c r="F58" s="43" t="str">
        <f t="shared" si="9"/>
        <v>N/A</v>
      </c>
      <c r="G58" s="46">
        <v>190.70708155</v>
      </c>
      <c r="H58" s="43" t="str">
        <f t="shared" si="10"/>
        <v>N/A</v>
      </c>
      <c r="I58" s="12">
        <v>-40.700000000000003</v>
      </c>
      <c r="J58" s="12">
        <v>21.97</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942.35384614999998</v>
      </c>
      <c r="D61" s="43" t="str">
        <f t="shared" si="8"/>
        <v>N/A</v>
      </c>
      <c r="E61" s="46">
        <v>1266.0693302</v>
      </c>
      <c r="F61" s="43" t="str">
        <f t="shared" si="9"/>
        <v>N/A</v>
      </c>
      <c r="G61" s="46">
        <v>434.74149109000001</v>
      </c>
      <c r="H61" s="43" t="str">
        <f t="shared" si="10"/>
        <v>N/A</v>
      </c>
      <c r="I61" s="12">
        <v>34.35</v>
      </c>
      <c r="J61" s="12">
        <v>-65.7</v>
      </c>
      <c r="K61" s="44" t="s">
        <v>732</v>
      </c>
      <c r="L61" s="9" t="str">
        <f t="shared" si="11"/>
        <v>No</v>
      </c>
    </row>
    <row r="62" spans="1:12" x14ac:dyDescent="0.2">
      <c r="A62" s="3" t="s">
        <v>1308</v>
      </c>
      <c r="B62" s="34" t="s">
        <v>217</v>
      </c>
      <c r="C62" s="46">
        <v>284.23529411999999</v>
      </c>
      <c r="D62" s="43" t="str">
        <f t="shared" si="8"/>
        <v>N/A</v>
      </c>
      <c r="E62" s="46">
        <v>88.5</v>
      </c>
      <c r="F62" s="43" t="str">
        <f t="shared" si="9"/>
        <v>N/A</v>
      </c>
      <c r="G62" s="46">
        <v>238.5</v>
      </c>
      <c r="H62" s="43" t="str">
        <f t="shared" si="10"/>
        <v>N/A</v>
      </c>
      <c r="I62" s="12">
        <v>-68.900000000000006</v>
      </c>
      <c r="J62" s="12">
        <v>169.5</v>
      </c>
      <c r="K62" s="44" t="s">
        <v>732</v>
      </c>
      <c r="L62" s="9" t="str">
        <f t="shared" si="11"/>
        <v>No</v>
      </c>
    </row>
    <row r="63" spans="1:12" x14ac:dyDescent="0.2">
      <c r="A63" s="3" t="s">
        <v>1309</v>
      </c>
      <c r="B63" s="34" t="s">
        <v>217</v>
      </c>
      <c r="C63" s="46">
        <v>86.587719297999996</v>
      </c>
      <c r="D63" s="43" t="str">
        <f t="shared" si="8"/>
        <v>N/A</v>
      </c>
      <c r="E63" s="46">
        <v>39.333333332999999</v>
      </c>
      <c r="F63" s="43" t="str">
        <f t="shared" si="9"/>
        <v>N/A</v>
      </c>
      <c r="G63" s="46">
        <v>2128.3227848000001</v>
      </c>
      <c r="H63" s="43" t="str">
        <f t="shared" si="10"/>
        <v>N/A</v>
      </c>
      <c r="I63" s="12">
        <v>-54.6</v>
      </c>
      <c r="J63" s="12">
        <v>5311</v>
      </c>
      <c r="K63" s="44" t="s">
        <v>732</v>
      </c>
      <c r="L63" s="9" t="str">
        <f t="shared" si="11"/>
        <v>No</v>
      </c>
    </row>
    <row r="64" spans="1:12" x14ac:dyDescent="0.2">
      <c r="A64" s="3" t="s">
        <v>1310</v>
      </c>
      <c r="B64" s="34" t="s">
        <v>217</v>
      </c>
      <c r="C64" s="46">
        <v>1465.6015625</v>
      </c>
      <c r="D64" s="43" t="str">
        <f t="shared" si="8"/>
        <v>N/A</v>
      </c>
      <c r="E64" s="46">
        <v>2348.5104167</v>
      </c>
      <c r="F64" s="43" t="str">
        <f t="shared" si="9"/>
        <v>N/A</v>
      </c>
      <c r="G64" s="46">
        <v>0</v>
      </c>
      <c r="H64" s="43" t="str">
        <f t="shared" si="10"/>
        <v>N/A</v>
      </c>
      <c r="I64" s="12">
        <v>60.24</v>
      </c>
      <c r="J64" s="12">
        <v>-100</v>
      </c>
      <c r="K64" s="44" t="s">
        <v>732</v>
      </c>
      <c r="L64" s="9" t="str">
        <f t="shared" si="11"/>
        <v>No</v>
      </c>
    </row>
    <row r="65" spans="1:12" x14ac:dyDescent="0.2">
      <c r="A65" s="3" t="s">
        <v>1311</v>
      </c>
      <c r="B65" s="34" t="s">
        <v>217</v>
      </c>
      <c r="C65" s="46">
        <v>921.53230998000004</v>
      </c>
      <c r="D65" s="43" t="str">
        <f t="shared" si="8"/>
        <v>N/A</v>
      </c>
      <c r="E65" s="46">
        <v>774.39189189000001</v>
      </c>
      <c r="F65" s="43" t="str">
        <f t="shared" si="9"/>
        <v>N/A</v>
      </c>
      <c r="G65" s="46">
        <v>718.87704335000001</v>
      </c>
      <c r="H65" s="43" t="str">
        <f t="shared" si="10"/>
        <v>N/A</v>
      </c>
      <c r="I65" s="12">
        <v>-16</v>
      </c>
      <c r="J65" s="12">
        <v>-7.17</v>
      </c>
      <c r="K65" s="44" t="s">
        <v>732</v>
      </c>
      <c r="L65" s="9" t="str">
        <f t="shared" si="11"/>
        <v>Yes</v>
      </c>
    </row>
    <row r="66" spans="1:12" x14ac:dyDescent="0.2">
      <c r="A66" s="3" t="s">
        <v>1312</v>
      </c>
      <c r="B66" s="34" t="s">
        <v>217</v>
      </c>
      <c r="C66" s="46">
        <v>210.89750692999999</v>
      </c>
      <c r="D66" s="43" t="str">
        <f t="shared" si="8"/>
        <v>N/A</v>
      </c>
      <c r="E66" s="46">
        <v>181.22074468</v>
      </c>
      <c r="F66" s="43" t="str">
        <f t="shared" si="9"/>
        <v>N/A</v>
      </c>
      <c r="G66" s="46">
        <v>206.62035763</v>
      </c>
      <c r="H66" s="43" t="str">
        <f t="shared" si="10"/>
        <v>N/A</v>
      </c>
      <c r="I66" s="12">
        <v>-14.1</v>
      </c>
      <c r="J66" s="12">
        <v>14.02</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v>54395</v>
      </c>
      <c r="F68" s="43" t="str">
        <f t="shared" si="9"/>
        <v>N/A</v>
      </c>
      <c r="G68" s="46">
        <v>10951</v>
      </c>
      <c r="H68" s="43" t="str">
        <f t="shared" si="10"/>
        <v>N/A</v>
      </c>
      <c r="I68" s="12" t="s">
        <v>1743</v>
      </c>
      <c r="J68" s="12">
        <v>-79.900000000000006</v>
      </c>
      <c r="K68" s="44" t="s">
        <v>732</v>
      </c>
      <c r="L68" s="9" t="str">
        <f t="shared" si="11"/>
        <v>No</v>
      </c>
    </row>
    <row r="69" spans="1:12" x14ac:dyDescent="0.2">
      <c r="A69" s="2" t="s">
        <v>1315</v>
      </c>
      <c r="B69" s="34" t="s">
        <v>217</v>
      </c>
      <c r="C69" s="46" t="s">
        <v>1743</v>
      </c>
      <c r="D69" s="43" t="str">
        <f t="shared" si="8"/>
        <v>N/A</v>
      </c>
      <c r="E69" s="46" t="s">
        <v>1743</v>
      </c>
      <c r="F69" s="43" t="str">
        <f t="shared" si="9"/>
        <v>N/A</v>
      </c>
      <c r="G69" s="46" t="s">
        <v>1743</v>
      </c>
      <c r="H69" s="43" t="str">
        <f t="shared" si="10"/>
        <v>N/A</v>
      </c>
      <c r="I69" s="12" t="s">
        <v>1743</v>
      </c>
      <c r="J69" s="12" t="s">
        <v>1743</v>
      </c>
      <c r="K69" s="44" t="s">
        <v>732</v>
      </c>
      <c r="L69" s="9" t="str">
        <f t="shared" si="11"/>
        <v>N/A</v>
      </c>
    </row>
    <row r="70" spans="1:12" x14ac:dyDescent="0.2">
      <c r="A70" s="45" t="s">
        <v>1316</v>
      </c>
      <c r="B70" s="34" t="s">
        <v>217</v>
      </c>
      <c r="C70" s="46">
        <v>701.16666667000004</v>
      </c>
      <c r="D70" s="43" t="str">
        <f t="shared" si="8"/>
        <v>N/A</v>
      </c>
      <c r="E70" s="46">
        <v>69.8</v>
      </c>
      <c r="F70" s="43" t="str">
        <f t="shared" si="9"/>
        <v>N/A</v>
      </c>
      <c r="G70" s="46">
        <v>5.9743589744000003</v>
      </c>
      <c r="H70" s="43" t="str">
        <f t="shared" si="10"/>
        <v>N/A</v>
      </c>
      <c r="I70" s="12">
        <v>-90</v>
      </c>
      <c r="J70" s="12">
        <v>-91.4</v>
      </c>
      <c r="K70" s="44" t="s">
        <v>732</v>
      </c>
      <c r="L70" s="9" t="str">
        <f t="shared" si="11"/>
        <v>No</v>
      </c>
    </row>
    <row r="71" spans="1:12" x14ac:dyDescent="0.2">
      <c r="A71" s="45" t="s">
        <v>1317</v>
      </c>
      <c r="B71" s="34" t="s">
        <v>217</v>
      </c>
      <c r="C71" s="46">
        <v>1079.6367508000001</v>
      </c>
      <c r="D71" s="43" t="str">
        <f t="shared" si="8"/>
        <v>N/A</v>
      </c>
      <c r="E71" s="46">
        <v>883.93578819000004</v>
      </c>
      <c r="F71" s="43" t="str">
        <f t="shared" si="9"/>
        <v>N/A</v>
      </c>
      <c r="G71" s="46">
        <v>822.98753983999995</v>
      </c>
      <c r="H71" s="43" t="str">
        <f t="shared" si="10"/>
        <v>N/A</v>
      </c>
      <c r="I71" s="12">
        <v>-18.100000000000001</v>
      </c>
      <c r="J71" s="12">
        <v>-6.9</v>
      </c>
      <c r="K71" s="44" t="s">
        <v>732</v>
      </c>
      <c r="L71" s="9" t="str">
        <f t="shared" si="11"/>
        <v>Yes</v>
      </c>
    </row>
    <row r="72" spans="1:12" x14ac:dyDescent="0.2">
      <c r="A72" s="45" t="s">
        <v>1625</v>
      </c>
      <c r="B72" s="34" t="s">
        <v>217</v>
      </c>
      <c r="C72" s="46">
        <v>32561575</v>
      </c>
      <c r="D72" s="43" t="str">
        <f t="shared" ref="D72:D135" si="12">IF($B72="N/A","N/A",IF(C72&gt;10,"No",IF(C72&lt;-10,"No","Yes")))</f>
        <v>N/A</v>
      </c>
      <c r="E72" s="46">
        <v>3496478</v>
      </c>
      <c r="F72" s="43" t="str">
        <f t="shared" ref="F72:F135" si="13">IF($B72="N/A","N/A",IF(E72&gt;10,"No",IF(E72&lt;-10,"No","Yes")))</f>
        <v>N/A</v>
      </c>
      <c r="G72" s="46">
        <v>2563299</v>
      </c>
      <c r="H72" s="43" t="str">
        <f t="shared" ref="H72:H135" si="14">IF($B72="N/A","N/A",IF(G72&gt;10,"No",IF(G72&lt;-10,"No","Yes")))</f>
        <v>N/A</v>
      </c>
      <c r="I72" s="12">
        <v>-89.3</v>
      </c>
      <c r="J72" s="12">
        <v>-26.7</v>
      </c>
      <c r="K72" s="44" t="s">
        <v>732</v>
      </c>
      <c r="L72" s="9" t="str">
        <f t="shared" ref="L72:L132" si="15">IF(J72="Div by 0", "N/A", IF(K72="N/A","N/A", IF(J72&gt;VALUE(MID(K72,1,2)), "No", IF(J72&lt;-1*VALUE(MID(K72,1,2)), "No", "Yes"))))</f>
        <v>Yes</v>
      </c>
    </row>
    <row r="73" spans="1:12" x14ac:dyDescent="0.2">
      <c r="A73" s="45" t="s">
        <v>1626</v>
      </c>
      <c r="B73" s="34" t="s">
        <v>217</v>
      </c>
      <c r="C73" s="35">
        <v>2330</v>
      </c>
      <c r="D73" s="43" t="str">
        <f t="shared" si="12"/>
        <v>N/A</v>
      </c>
      <c r="E73" s="35">
        <v>293</v>
      </c>
      <c r="F73" s="43" t="str">
        <f t="shared" si="13"/>
        <v>N/A</v>
      </c>
      <c r="G73" s="35">
        <v>323</v>
      </c>
      <c r="H73" s="43" t="str">
        <f t="shared" si="14"/>
        <v>N/A</v>
      </c>
      <c r="I73" s="12">
        <v>-87.4</v>
      </c>
      <c r="J73" s="12">
        <v>10.24</v>
      </c>
      <c r="K73" s="44" t="s">
        <v>732</v>
      </c>
      <c r="L73" s="9" t="str">
        <f t="shared" si="15"/>
        <v>Yes</v>
      </c>
    </row>
    <row r="74" spans="1:12" x14ac:dyDescent="0.2">
      <c r="A74" s="45" t="s">
        <v>1318</v>
      </c>
      <c r="B74" s="34" t="s">
        <v>217</v>
      </c>
      <c r="C74" s="46">
        <v>13974.924892999999</v>
      </c>
      <c r="D74" s="43" t="str">
        <f t="shared" si="12"/>
        <v>N/A</v>
      </c>
      <c r="E74" s="46">
        <v>11933.372014</v>
      </c>
      <c r="F74" s="43" t="str">
        <f t="shared" si="13"/>
        <v>N/A</v>
      </c>
      <c r="G74" s="46">
        <v>7935.9102167000001</v>
      </c>
      <c r="H74" s="43" t="str">
        <f t="shared" si="14"/>
        <v>N/A</v>
      </c>
      <c r="I74" s="12">
        <v>-14.6</v>
      </c>
      <c r="J74" s="12">
        <v>-33.5</v>
      </c>
      <c r="K74" s="44" t="s">
        <v>732</v>
      </c>
      <c r="L74" s="9" t="str">
        <f t="shared" si="15"/>
        <v>No</v>
      </c>
    </row>
    <row r="75" spans="1:12" ht="25.5" x14ac:dyDescent="0.2">
      <c r="A75" s="45" t="s">
        <v>1319</v>
      </c>
      <c r="B75" s="34" t="s">
        <v>217</v>
      </c>
      <c r="C75" s="35">
        <v>13.536909871000001</v>
      </c>
      <c r="D75" s="43" t="str">
        <f t="shared" si="12"/>
        <v>N/A</v>
      </c>
      <c r="E75" s="35">
        <v>5.9317406142999998</v>
      </c>
      <c r="F75" s="43" t="str">
        <f t="shared" si="13"/>
        <v>N/A</v>
      </c>
      <c r="G75" s="35">
        <v>5.6718266253999996</v>
      </c>
      <c r="H75" s="43" t="str">
        <f t="shared" si="14"/>
        <v>N/A</v>
      </c>
      <c r="I75" s="12">
        <v>-56.2</v>
      </c>
      <c r="J75" s="12">
        <v>-4.38</v>
      </c>
      <c r="K75" s="44" t="s">
        <v>732</v>
      </c>
      <c r="L75" s="9" t="str">
        <f t="shared" si="15"/>
        <v>Yes</v>
      </c>
    </row>
    <row r="76" spans="1:12" ht="25.5" x14ac:dyDescent="0.2">
      <c r="A76" s="45" t="s">
        <v>548</v>
      </c>
      <c r="B76" s="34" t="s">
        <v>217</v>
      </c>
      <c r="C76" s="46">
        <v>0</v>
      </c>
      <c r="D76" s="43" t="str">
        <f t="shared" si="12"/>
        <v>N/A</v>
      </c>
      <c r="E76" s="46">
        <v>0</v>
      </c>
      <c r="F76" s="43" t="str">
        <f t="shared" si="13"/>
        <v>N/A</v>
      </c>
      <c r="G76" s="46">
        <v>0</v>
      </c>
      <c r="H76" s="43" t="str">
        <f t="shared" si="14"/>
        <v>N/A</v>
      </c>
      <c r="I76" s="12" t="s">
        <v>1743</v>
      </c>
      <c r="J76" s="12" t="s">
        <v>1743</v>
      </c>
      <c r="K76" s="44" t="s">
        <v>732</v>
      </c>
      <c r="L76" s="9" t="str">
        <f t="shared" si="15"/>
        <v>N/A</v>
      </c>
    </row>
    <row r="77" spans="1:12" x14ac:dyDescent="0.2">
      <c r="A77" s="45" t="s">
        <v>549</v>
      </c>
      <c r="B77" s="34" t="s">
        <v>217</v>
      </c>
      <c r="C77" s="35">
        <v>0</v>
      </c>
      <c r="D77" s="43" t="str">
        <f t="shared" si="12"/>
        <v>N/A</v>
      </c>
      <c r="E77" s="35">
        <v>0</v>
      </c>
      <c r="F77" s="43" t="str">
        <f t="shared" si="13"/>
        <v>N/A</v>
      </c>
      <c r="G77" s="35">
        <v>0</v>
      </c>
      <c r="H77" s="43" t="str">
        <f t="shared" si="14"/>
        <v>N/A</v>
      </c>
      <c r="I77" s="12" t="s">
        <v>1743</v>
      </c>
      <c r="J77" s="12" t="s">
        <v>1743</v>
      </c>
      <c r="K77" s="44" t="s">
        <v>732</v>
      </c>
      <c r="L77" s="9" t="str">
        <f t="shared" si="15"/>
        <v>N/A</v>
      </c>
    </row>
    <row r="78" spans="1:12" x14ac:dyDescent="0.2">
      <c r="A78" s="45" t="s">
        <v>1320</v>
      </c>
      <c r="B78" s="34" t="s">
        <v>217</v>
      </c>
      <c r="C78" s="46" t="s">
        <v>1743</v>
      </c>
      <c r="D78" s="43" t="str">
        <f t="shared" si="12"/>
        <v>N/A</v>
      </c>
      <c r="E78" s="46" t="s">
        <v>1743</v>
      </c>
      <c r="F78" s="43" t="str">
        <f t="shared" si="13"/>
        <v>N/A</v>
      </c>
      <c r="G78" s="46" t="s">
        <v>1743</v>
      </c>
      <c r="H78" s="43" t="str">
        <f t="shared" si="14"/>
        <v>N/A</v>
      </c>
      <c r="I78" s="12" t="s">
        <v>1743</v>
      </c>
      <c r="J78" s="12" t="s">
        <v>1743</v>
      </c>
      <c r="K78" s="44" t="s">
        <v>732</v>
      </c>
      <c r="L78" s="9" t="str">
        <f t="shared" si="15"/>
        <v>N/A</v>
      </c>
    </row>
    <row r="79" spans="1:12" ht="25.5" x14ac:dyDescent="0.2">
      <c r="A79" s="45" t="s">
        <v>550</v>
      </c>
      <c r="B79" s="34" t="s">
        <v>217</v>
      </c>
      <c r="C79" s="46">
        <v>0</v>
      </c>
      <c r="D79" s="43" t="str">
        <f t="shared" si="12"/>
        <v>N/A</v>
      </c>
      <c r="E79" s="46">
        <v>0</v>
      </c>
      <c r="F79" s="43" t="str">
        <f t="shared" si="13"/>
        <v>N/A</v>
      </c>
      <c r="G79" s="46">
        <v>0</v>
      </c>
      <c r="H79" s="43" t="str">
        <f t="shared" si="14"/>
        <v>N/A</v>
      </c>
      <c r="I79" s="12" t="s">
        <v>1743</v>
      </c>
      <c r="J79" s="12" t="s">
        <v>1743</v>
      </c>
      <c r="K79" s="44" t="s">
        <v>732</v>
      </c>
      <c r="L79" s="9" t="str">
        <f t="shared" si="15"/>
        <v>N/A</v>
      </c>
    </row>
    <row r="80" spans="1:12" x14ac:dyDescent="0.2">
      <c r="A80" s="45" t="s">
        <v>551</v>
      </c>
      <c r="B80" s="34" t="s">
        <v>217</v>
      </c>
      <c r="C80" s="35">
        <v>0</v>
      </c>
      <c r="D80" s="43" t="str">
        <f t="shared" si="12"/>
        <v>N/A</v>
      </c>
      <c r="E80" s="35">
        <v>0</v>
      </c>
      <c r="F80" s="43" t="str">
        <f t="shared" si="13"/>
        <v>N/A</v>
      </c>
      <c r="G80" s="35">
        <v>0</v>
      </c>
      <c r="H80" s="43" t="str">
        <f t="shared" si="14"/>
        <v>N/A</v>
      </c>
      <c r="I80" s="12" t="s">
        <v>1743</v>
      </c>
      <c r="J80" s="12" t="s">
        <v>1743</v>
      </c>
      <c r="K80" s="44" t="s">
        <v>732</v>
      </c>
      <c r="L80" s="9" t="str">
        <f t="shared" si="15"/>
        <v>N/A</v>
      </c>
    </row>
    <row r="81" spans="1:12" ht="25.5" x14ac:dyDescent="0.2">
      <c r="A81" s="45" t="s">
        <v>1321</v>
      </c>
      <c r="B81" s="34" t="s">
        <v>217</v>
      </c>
      <c r="C81" s="46" t="s">
        <v>1743</v>
      </c>
      <c r="D81" s="43" t="str">
        <f t="shared" si="12"/>
        <v>N/A</v>
      </c>
      <c r="E81" s="46" t="s">
        <v>1743</v>
      </c>
      <c r="F81" s="43" t="str">
        <f t="shared" si="13"/>
        <v>N/A</v>
      </c>
      <c r="G81" s="46" t="s">
        <v>1743</v>
      </c>
      <c r="H81" s="43" t="str">
        <f t="shared" si="14"/>
        <v>N/A</v>
      </c>
      <c r="I81" s="12" t="s">
        <v>1743</v>
      </c>
      <c r="J81" s="12" t="s">
        <v>1743</v>
      </c>
      <c r="K81" s="44" t="s">
        <v>732</v>
      </c>
      <c r="L81" s="9" t="str">
        <f t="shared" si="15"/>
        <v>N/A</v>
      </c>
    </row>
    <row r="82" spans="1:12" ht="25.5" x14ac:dyDescent="0.2">
      <c r="A82" s="45" t="s">
        <v>552</v>
      </c>
      <c r="B82" s="34" t="s">
        <v>217</v>
      </c>
      <c r="C82" s="46">
        <v>2686233</v>
      </c>
      <c r="D82" s="43" t="str">
        <f t="shared" si="12"/>
        <v>N/A</v>
      </c>
      <c r="E82" s="46">
        <v>0</v>
      </c>
      <c r="F82" s="43" t="str">
        <f t="shared" si="13"/>
        <v>N/A</v>
      </c>
      <c r="G82" s="46">
        <v>0</v>
      </c>
      <c r="H82" s="43" t="str">
        <f t="shared" si="14"/>
        <v>N/A</v>
      </c>
      <c r="I82" s="12">
        <v>-100</v>
      </c>
      <c r="J82" s="12" t="s">
        <v>1743</v>
      </c>
      <c r="K82" s="44" t="s">
        <v>732</v>
      </c>
      <c r="L82" s="9" t="str">
        <f t="shared" si="15"/>
        <v>N/A</v>
      </c>
    </row>
    <row r="83" spans="1:12" x14ac:dyDescent="0.2">
      <c r="A83" s="45" t="s">
        <v>553</v>
      </c>
      <c r="B83" s="34" t="s">
        <v>217</v>
      </c>
      <c r="C83" s="35">
        <v>23</v>
      </c>
      <c r="D83" s="43" t="str">
        <f t="shared" si="12"/>
        <v>N/A</v>
      </c>
      <c r="E83" s="35">
        <v>0</v>
      </c>
      <c r="F83" s="43" t="str">
        <f t="shared" si="13"/>
        <v>N/A</v>
      </c>
      <c r="G83" s="35">
        <v>0</v>
      </c>
      <c r="H83" s="43" t="str">
        <f t="shared" si="14"/>
        <v>N/A</v>
      </c>
      <c r="I83" s="12">
        <v>-100</v>
      </c>
      <c r="J83" s="12" t="s">
        <v>1743</v>
      </c>
      <c r="K83" s="44" t="s">
        <v>732</v>
      </c>
      <c r="L83" s="9" t="str">
        <f t="shared" si="15"/>
        <v>N/A</v>
      </c>
    </row>
    <row r="84" spans="1:12" x14ac:dyDescent="0.2">
      <c r="A84" s="45" t="s">
        <v>1322</v>
      </c>
      <c r="B84" s="34" t="s">
        <v>217</v>
      </c>
      <c r="C84" s="46">
        <v>116792.73913</v>
      </c>
      <c r="D84" s="43" t="str">
        <f t="shared" si="12"/>
        <v>N/A</v>
      </c>
      <c r="E84" s="46" t="s">
        <v>1743</v>
      </c>
      <c r="F84" s="43" t="str">
        <f t="shared" si="13"/>
        <v>N/A</v>
      </c>
      <c r="G84" s="46" t="s">
        <v>1743</v>
      </c>
      <c r="H84" s="43" t="str">
        <f t="shared" si="14"/>
        <v>N/A</v>
      </c>
      <c r="I84" s="12" t="s">
        <v>1743</v>
      </c>
      <c r="J84" s="12" t="s">
        <v>1743</v>
      </c>
      <c r="K84" s="44" t="s">
        <v>732</v>
      </c>
      <c r="L84" s="9" t="str">
        <f t="shared" si="15"/>
        <v>N/A</v>
      </c>
    </row>
    <row r="85" spans="1:12" x14ac:dyDescent="0.2">
      <c r="A85" s="45" t="s">
        <v>554</v>
      </c>
      <c r="B85" s="34" t="s">
        <v>217</v>
      </c>
      <c r="C85" s="46">
        <v>17997633</v>
      </c>
      <c r="D85" s="43" t="str">
        <f t="shared" si="12"/>
        <v>N/A</v>
      </c>
      <c r="E85" s="46">
        <v>39806</v>
      </c>
      <c r="F85" s="43" t="str">
        <f t="shared" si="13"/>
        <v>N/A</v>
      </c>
      <c r="G85" s="46">
        <v>29259</v>
      </c>
      <c r="H85" s="43" t="str">
        <f t="shared" si="14"/>
        <v>N/A</v>
      </c>
      <c r="I85" s="12">
        <v>-99.8</v>
      </c>
      <c r="J85" s="12">
        <v>-26.5</v>
      </c>
      <c r="K85" s="44" t="s">
        <v>732</v>
      </c>
      <c r="L85" s="9" t="str">
        <f t="shared" si="15"/>
        <v>Yes</v>
      </c>
    </row>
    <row r="86" spans="1:12" x14ac:dyDescent="0.2">
      <c r="A86" s="45" t="s">
        <v>555</v>
      </c>
      <c r="B86" s="34" t="s">
        <v>217</v>
      </c>
      <c r="C86" s="35">
        <v>547</v>
      </c>
      <c r="D86" s="43" t="str">
        <f t="shared" si="12"/>
        <v>N/A</v>
      </c>
      <c r="E86" s="35">
        <v>27</v>
      </c>
      <c r="F86" s="43" t="str">
        <f t="shared" si="13"/>
        <v>N/A</v>
      </c>
      <c r="G86" s="35">
        <v>21</v>
      </c>
      <c r="H86" s="43" t="str">
        <f t="shared" si="14"/>
        <v>N/A</v>
      </c>
      <c r="I86" s="12">
        <v>-95.1</v>
      </c>
      <c r="J86" s="12">
        <v>-22.2</v>
      </c>
      <c r="K86" s="44" t="s">
        <v>732</v>
      </c>
      <c r="L86" s="9" t="str">
        <f t="shared" si="15"/>
        <v>Yes</v>
      </c>
    </row>
    <row r="87" spans="1:12" x14ac:dyDescent="0.2">
      <c r="A87" s="45" t="s">
        <v>1323</v>
      </c>
      <c r="B87" s="34" t="s">
        <v>217</v>
      </c>
      <c r="C87" s="46">
        <v>32902.436929000003</v>
      </c>
      <c r="D87" s="43" t="str">
        <f t="shared" si="12"/>
        <v>N/A</v>
      </c>
      <c r="E87" s="46">
        <v>1474.2962963</v>
      </c>
      <c r="F87" s="43" t="str">
        <f t="shared" si="13"/>
        <v>N/A</v>
      </c>
      <c r="G87" s="46">
        <v>1393.2857143000001</v>
      </c>
      <c r="H87" s="43" t="str">
        <f t="shared" si="14"/>
        <v>N/A</v>
      </c>
      <c r="I87" s="12">
        <v>-95.5</v>
      </c>
      <c r="J87" s="12">
        <v>-5.49</v>
      </c>
      <c r="K87" s="44" t="s">
        <v>732</v>
      </c>
      <c r="L87" s="9" t="str">
        <f t="shared" si="15"/>
        <v>Yes</v>
      </c>
    </row>
    <row r="88" spans="1:12" ht="25.5" x14ac:dyDescent="0.2">
      <c r="A88" s="45" t="s">
        <v>556</v>
      </c>
      <c r="B88" s="34" t="s">
        <v>217</v>
      </c>
      <c r="C88" s="46">
        <v>9015418</v>
      </c>
      <c r="D88" s="43" t="str">
        <f t="shared" si="12"/>
        <v>N/A</v>
      </c>
      <c r="E88" s="46">
        <v>390959</v>
      </c>
      <c r="F88" s="43" t="str">
        <f t="shared" si="13"/>
        <v>N/A</v>
      </c>
      <c r="G88" s="46">
        <v>379861</v>
      </c>
      <c r="H88" s="43" t="str">
        <f t="shared" si="14"/>
        <v>N/A</v>
      </c>
      <c r="I88" s="12">
        <v>-95.7</v>
      </c>
      <c r="J88" s="12">
        <v>-2.84</v>
      </c>
      <c r="K88" s="44" t="s">
        <v>732</v>
      </c>
      <c r="L88" s="9" t="str">
        <f t="shared" si="15"/>
        <v>Yes</v>
      </c>
    </row>
    <row r="89" spans="1:12" x14ac:dyDescent="0.2">
      <c r="A89" s="45" t="s">
        <v>557</v>
      </c>
      <c r="B89" s="34" t="s">
        <v>217</v>
      </c>
      <c r="C89" s="35">
        <v>11294</v>
      </c>
      <c r="D89" s="43" t="str">
        <f t="shared" si="12"/>
        <v>N/A</v>
      </c>
      <c r="E89" s="35">
        <v>1031</v>
      </c>
      <c r="F89" s="43" t="str">
        <f t="shared" si="13"/>
        <v>N/A</v>
      </c>
      <c r="G89" s="35">
        <v>1212</v>
      </c>
      <c r="H89" s="43" t="str">
        <f t="shared" si="14"/>
        <v>N/A</v>
      </c>
      <c r="I89" s="12">
        <v>-90.9</v>
      </c>
      <c r="J89" s="12">
        <v>17.559999999999999</v>
      </c>
      <c r="K89" s="44" t="s">
        <v>732</v>
      </c>
      <c r="L89" s="9" t="str">
        <f t="shared" si="15"/>
        <v>Yes</v>
      </c>
    </row>
    <row r="90" spans="1:12" x14ac:dyDescent="0.2">
      <c r="A90" s="45" t="s">
        <v>1324</v>
      </c>
      <c r="B90" s="34" t="s">
        <v>217</v>
      </c>
      <c r="C90" s="46">
        <v>798.24845049999999</v>
      </c>
      <c r="D90" s="43" t="str">
        <f t="shared" si="12"/>
        <v>N/A</v>
      </c>
      <c r="E90" s="46">
        <v>379.20368574000003</v>
      </c>
      <c r="F90" s="43" t="str">
        <f t="shared" si="13"/>
        <v>N/A</v>
      </c>
      <c r="G90" s="46">
        <v>313.41666666999998</v>
      </c>
      <c r="H90" s="43" t="str">
        <f t="shared" si="14"/>
        <v>N/A</v>
      </c>
      <c r="I90" s="12">
        <v>-52.5</v>
      </c>
      <c r="J90" s="12">
        <v>-17.3</v>
      </c>
      <c r="K90" s="44" t="s">
        <v>732</v>
      </c>
      <c r="L90" s="9" t="str">
        <f t="shared" si="15"/>
        <v>Yes</v>
      </c>
    </row>
    <row r="91" spans="1:12" x14ac:dyDescent="0.2">
      <c r="A91" s="45" t="s">
        <v>558</v>
      </c>
      <c r="B91" s="34" t="s">
        <v>217</v>
      </c>
      <c r="C91" s="46">
        <v>1223852</v>
      </c>
      <c r="D91" s="43" t="str">
        <f t="shared" si="12"/>
        <v>N/A</v>
      </c>
      <c r="E91" s="46">
        <v>32078</v>
      </c>
      <c r="F91" s="43" t="str">
        <f t="shared" si="13"/>
        <v>N/A</v>
      </c>
      <c r="G91" s="46">
        <v>2310</v>
      </c>
      <c r="H91" s="43" t="str">
        <f t="shared" si="14"/>
        <v>N/A</v>
      </c>
      <c r="I91" s="12">
        <v>-97.4</v>
      </c>
      <c r="J91" s="12">
        <v>-92.8</v>
      </c>
      <c r="K91" s="44" t="s">
        <v>732</v>
      </c>
      <c r="L91" s="9" t="str">
        <f t="shared" si="15"/>
        <v>No</v>
      </c>
    </row>
    <row r="92" spans="1:12" x14ac:dyDescent="0.2">
      <c r="A92" s="45" t="s">
        <v>559</v>
      </c>
      <c r="B92" s="34" t="s">
        <v>217</v>
      </c>
      <c r="C92" s="35">
        <v>3276</v>
      </c>
      <c r="D92" s="43" t="str">
        <f t="shared" si="12"/>
        <v>N/A</v>
      </c>
      <c r="E92" s="35">
        <v>114</v>
      </c>
      <c r="F92" s="43" t="str">
        <f t="shared" si="13"/>
        <v>N/A</v>
      </c>
      <c r="G92" s="35">
        <v>11</v>
      </c>
      <c r="H92" s="43" t="str">
        <f t="shared" si="14"/>
        <v>N/A</v>
      </c>
      <c r="I92" s="12">
        <v>-96.5</v>
      </c>
      <c r="J92" s="12">
        <v>-94.7</v>
      </c>
      <c r="K92" s="44" t="s">
        <v>732</v>
      </c>
      <c r="L92" s="9" t="str">
        <f t="shared" si="15"/>
        <v>No</v>
      </c>
    </row>
    <row r="93" spans="1:12" x14ac:dyDescent="0.2">
      <c r="A93" s="45" t="s">
        <v>1325</v>
      </c>
      <c r="B93" s="34" t="s">
        <v>217</v>
      </c>
      <c r="C93" s="46">
        <v>373.58119657999998</v>
      </c>
      <c r="D93" s="43" t="str">
        <f t="shared" si="12"/>
        <v>N/A</v>
      </c>
      <c r="E93" s="46">
        <v>281.38596490999998</v>
      </c>
      <c r="F93" s="43" t="str">
        <f t="shared" si="13"/>
        <v>N/A</v>
      </c>
      <c r="G93" s="46">
        <v>385</v>
      </c>
      <c r="H93" s="43" t="str">
        <f t="shared" si="14"/>
        <v>N/A</v>
      </c>
      <c r="I93" s="12">
        <v>-24.7</v>
      </c>
      <c r="J93" s="12">
        <v>36.82</v>
      </c>
      <c r="K93" s="44" t="s">
        <v>732</v>
      </c>
      <c r="L93" s="9" t="str">
        <f t="shared" si="15"/>
        <v>No</v>
      </c>
    </row>
    <row r="94" spans="1:12" ht="25.5" x14ac:dyDescent="0.2">
      <c r="A94" s="45" t="s">
        <v>560</v>
      </c>
      <c r="B94" s="34" t="s">
        <v>217</v>
      </c>
      <c r="C94" s="46">
        <v>189125</v>
      </c>
      <c r="D94" s="43" t="str">
        <f t="shared" si="12"/>
        <v>N/A</v>
      </c>
      <c r="E94" s="46">
        <v>50</v>
      </c>
      <c r="F94" s="43" t="str">
        <f t="shared" si="13"/>
        <v>N/A</v>
      </c>
      <c r="G94" s="46">
        <v>515</v>
      </c>
      <c r="H94" s="43" t="str">
        <f t="shared" si="14"/>
        <v>N/A</v>
      </c>
      <c r="I94" s="12">
        <v>-100</v>
      </c>
      <c r="J94" s="12">
        <v>930</v>
      </c>
      <c r="K94" s="44" t="s">
        <v>732</v>
      </c>
      <c r="L94" s="9" t="str">
        <f t="shared" si="15"/>
        <v>No</v>
      </c>
    </row>
    <row r="95" spans="1:12" x14ac:dyDescent="0.2">
      <c r="A95" s="45" t="s">
        <v>561</v>
      </c>
      <c r="B95" s="34" t="s">
        <v>217</v>
      </c>
      <c r="C95" s="35">
        <v>1671</v>
      </c>
      <c r="D95" s="43" t="str">
        <f t="shared" si="12"/>
        <v>N/A</v>
      </c>
      <c r="E95" s="35">
        <v>11</v>
      </c>
      <c r="F95" s="43" t="str">
        <f t="shared" si="13"/>
        <v>N/A</v>
      </c>
      <c r="G95" s="35">
        <v>11</v>
      </c>
      <c r="H95" s="43" t="str">
        <f t="shared" si="14"/>
        <v>N/A</v>
      </c>
      <c r="I95" s="12">
        <v>-99.9</v>
      </c>
      <c r="J95" s="12">
        <v>150</v>
      </c>
      <c r="K95" s="44" t="s">
        <v>732</v>
      </c>
      <c r="L95" s="9" t="str">
        <f t="shared" si="15"/>
        <v>No</v>
      </c>
    </row>
    <row r="96" spans="1:12" ht="25.5" x14ac:dyDescent="0.2">
      <c r="A96" s="45" t="s">
        <v>1326</v>
      </c>
      <c r="B96" s="34" t="s">
        <v>217</v>
      </c>
      <c r="C96" s="46">
        <v>113.18073010000001</v>
      </c>
      <c r="D96" s="43" t="str">
        <f t="shared" si="12"/>
        <v>N/A</v>
      </c>
      <c r="E96" s="46">
        <v>25</v>
      </c>
      <c r="F96" s="43" t="str">
        <f t="shared" si="13"/>
        <v>N/A</v>
      </c>
      <c r="G96" s="46">
        <v>103</v>
      </c>
      <c r="H96" s="43" t="str">
        <f t="shared" si="14"/>
        <v>N/A</v>
      </c>
      <c r="I96" s="12">
        <v>-77.900000000000006</v>
      </c>
      <c r="J96" s="12">
        <v>312</v>
      </c>
      <c r="K96" s="44" t="s">
        <v>732</v>
      </c>
      <c r="L96" s="9" t="str">
        <f t="shared" si="15"/>
        <v>No</v>
      </c>
    </row>
    <row r="97" spans="1:12" ht="25.5" x14ac:dyDescent="0.2">
      <c r="A97" s="45" t="s">
        <v>562</v>
      </c>
      <c r="B97" s="34" t="s">
        <v>217</v>
      </c>
      <c r="C97" s="46">
        <v>10495767</v>
      </c>
      <c r="D97" s="43" t="str">
        <f t="shared" si="12"/>
        <v>N/A</v>
      </c>
      <c r="E97" s="46">
        <v>310695</v>
      </c>
      <c r="F97" s="43" t="str">
        <f t="shared" si="13"/>
        <v>N/A</v>
      </c>
      <c r="G97" s="46">
        <v>722147</v>
      </c>
      <c r="H97" s="43" t="str">
        <f t="shared" si="14"/>
        <v>N/A</v>
      </c>
      <c r="I97" s="12">
        <v>-97</v>
      </c>
      <c r="J97" s="12">
        <v>132.4</v>
      </c>
      <c r="K97" s="44" t="s">
        <v>732</v>
      </c>
      <c r="L97" s="9" t="str">
        <f t="shared" si="15"/>
        <v>No</v>
      </c>
    </row>
    <row r="98" spans="1:12" x14ac:dyDescent="0.2">
      <c r="A98" s="45" t="s">
        <v>563</v>
      </c>
      <c r="B98" s="34" t="s">
        <v>217</v>
      </c>
      <c r="C98" s="35">
        <v>7402</v>
      </c>
      <c r="D98" s="43" t="str">
        <f t="shared" si="12"/>
        <v>N/A</v>
      </c>
      <c r="E98" s="35">
        <v>430</v>
      </c>
      <c r="F98" s="43" t="str">
        <f t="shared" si="13"/>
        <v>N/A</v>
      </c>
      <c r="G98" s="35">
        <v>854</v>
      </c>
      <c r="H98" s="43" t="str">
        <f t="shared" si="14"/>
        <v>N/A</v>
      </c>
      <c r="I98" s="12">
        <v>-94.2</v>
      </c>
      <c r="J98" s="12">
        <v>98.6</v>
      </c>
      <c r="K98" s="44" t="s">
        <v>732</v>
      </c>
      <c r="L98" s="9" t="str">
        <f t="shared" si="15"/>
        <v>No</v>
      </c>
    </row>
    <row r="99" spans="1:12" x14ac:dyDescent="0.2">
      <c r="A99" s="45" t="s">
        <v>1327</v>
      </c>
      <c r="B99" s="34" t="s">
        <v>217</v>
      </c>
      <c r="C99" s="46">
        <v>1417.9636585000001</v>
      </c>
      <c r="D99" s="43" t="str">
        <f t="shared" si="12"/>
        <v>N/A</v>
      </c>
      <c r="E99" s="46">
        <v>722.54651163000005</v>
      </c>
      <c r="F99" s="43" t="str">
        <f t="shared" si="13"/>
        <v>N/A</v>
      </c>
      <c r="G99" s="46">
        <v>845.60538641999995</v>
      </c>
      <c r="H99" s="43" t="str">
        <f t="shared" si="14"/>
        <v>N/A</v>
      </c>
      <c r="I99" s="12">
        <v>-49</v>
      </c>
      <c r="J99" s="12">
        <v>17.03</v>
      </c>
      <c r="K99" s="44" t="s">
        <v>732</v>
      </c>
      <c r="L99" s="9" t="str">
        <f t="shared" si="15"/>
        <v>Yes</v>
      </c>
    </row>
    <row r="100" spans="1:12" x14ac:dyDescent="0.2">
      <c r="A100" s="45" t="s">
        <v>564</v>
      </c>
      <c r="B100" s="34" t="s">
        <v>217</v>
      </c>
      <c r="C100" s="46">
        <v>7763431</v>
      </c>
      <c r="D100" s="43" t="str">
        <f t="shared" si="12"/>
        <v>N/A</v>
      </c>
      <c r="E100" s="46">
        <v>134737</v>
      </c>
      <c r="F100" s="43" t="str">
        <f t="shared" si="13"/>
        <v>N/A</v>
      </c>
      <c r="G100" s="46">
        <v>171882</v>
      </c>
      <c r="H100" s="43" t="str">
        <f t="shared" si="14"/>
        <v>N/A</v>
      </c>
      <c r="I100" s="12">
        <v>-98.3</v>
      </c>
      <c r="J100" s="12">
        <v>27.57</v>
      </c>
      <c r="K100" s="44" t="s">
        <v>732</v>
      </c>
      <c r="L100" s="9" t="str">
        <f t="shared" si="15"/>
        <v>Yes</v>
      </c>
    </row>
    <row r="101" spans="1:12" x14ac:dyDescent="0.2">
      <c r="A101" s="45" t="s">
        <v>565</v>
      </c>
      <c r="B101" s="34" t="s">
        <v>217</v>
      </c>
      <c r="C101" s="35">
        <v>5067</v>
      </c>
      <c r="D101" s="43" t="str">
        <f t="shared" si="12"/>
        <v>N/A</v>
      </c>
      <c r="E101" s="35">
        <v>388</v>
      </c>
      <c r="F101" s="43" t="str">
        <f t="shared" si="13"/>
        <v>N/A</v>
      </c>
      <c r="G101" s="35">
        <v>465</v>
      </c>
      <c r="H101" s="43" t="str">
        <f t="shared" si="14"/>
        <v>N/A</v>
      </c>
      <c r="I101" s="12">
        <v>-92.3</v>
      </c>
      <c r="J101" s="12">
        <v>19.850000000000001</v>
      </c>
      <c r="K101" s="44" t="s">
        <v>732</v>
      </c>
      <c r="L101" s="9" t="str">
        <f t="shared" si="15"/>
        <v>Yes</v>
      </c>
    </row>
    <row r="102" spans="1:12" x14ac:dyDescent="0.2">
      <c r="A102" s="45" t="s">
        <v>1328</v>
      </c>
      <c r="B102" s="34" t="s">
        <v>217</v>
      </c>
      <c r="C102" s="46">
        <v>1532.1553187</v>
      </c>
      <c r="D102" s="43" t="str">
        <f t="shared" si="12"/>
        <v>N/A</v>
      </c>
      <c r="E102" s="46">
        <v>347.26030928</v>
      </c>
      <c r="F102" s="43" t="str">
        <f t="shared" si="13"/>
        <v>N/A</v>
      </c>
      <c r="G102" s="46">
        <v>369.63870967999998</v>
      </c>
      <c r="H102" s="43" t="str">
        <f t="shared" si="14"/>
        <v>N/A</v>
      </c>
      <c r="I102" s="12">
        <v>-77.3</v>
      </c>
      <c r="J102" s="12">
        <v>6.444</v>
      </c>
      <c r="K102" s="44" t="s">
        <v>732</v>
      </c>
      <c r="L102" s="9" t="str">
        <f t="shared" si="15"/>
        <v>Yes</v>
      </c>
    </row>
    <row r="103" spans="1:12" ht="25.5" x14ac:dyDescent="0.2">
      <c r="A103" s="45" t="s">
        <v>566</v>
      </c>
      <c r="B103" s="34" t="s">
        <v>217</v>
      </c>
      <c r="C103" s="46">
        <v>46291962</v>
      </c>
      <c r="D103" s="43" t="str">
        <f t="shared" si="12"/>
        <v>N/A</v>
      </c>
      <c r="E103" s="46">
        <v>6087</v>
      </c>
      <c r="F103" s="43" t="str">
        <f t="shared" si="13"/>
        <v>N/A</v>
      </c>
      <c r="G103" s="46">
        <v>0</v>
      </c>
      <c r="H103" s="43" t="str">
        <f t="shared" si="14"/>
        <v>N/A</v>
      </c>
      <c r="I103" s="12">
        <v>-100</v>
      </c>
      <c r="J103" s="12">
        <v>-100</v>
      </c>
      <c r="K103" s="44" t="s">
        <v>732</v>
      </c>
      <c r="L103" s="9" t="str">
        <f t="shared" si="15"/>
        <v>No</v>
      </c>
    </row>
    <row r="104" spans="1:12" x14ac:dyDescent="0.2">
      <c r="A104" s="45" t="s">
        <v>567</v>
      </c>
      <c r="B104" s="34" t="s">
        <v>217</v>
      </c>
      <c r="C104" s="35">
        <v>1584</v>
      </c>
      <c r="D104" s="43" t="str">
        <f t="shared" si="12"/>
        <v>N/A</v>
      </c>
      <c r="E104" s="35">
        <v>11</v>
      </c>
      <c r="F104" s="43" t="str">
        <f t="shared" si="13"/>
        <v>N/A</v>
      </c>
      <c r="G104" s="35">
        <v>0</v>
      </c>
      <c r="H104" s="43" t="str">
        <f t="shared" si="14"/>
        <v>N/A</v>
      </c>
      <c r="I104" s="12">
        <v>-99.8</v>
      </c>
      <c r="J104" s="12">
        <v>-100</v>
      </c>
      <c r="K104" s="44" t="s">
        <v>732</v>
      </c>
      <c r="L104" s="9" t="str">
        <f t="shared" si="15"/>
        <v>No</v>
      </c>
    </row>
    <row r="105" spans="1:12" ht="25.5" x14ac:dyDescent="0.2">
      <c r="A105" s="45" t="s">
        <v>1329</v>
      </c>
      <c r="B105" s="34" t="s">
        <v>217</v>
      </c>
      <c r="C105" s="46">
        <v>29224.723484999999</v>
      </c>
      <c r="D105" s="43" t="str">
        <f t="shared" si="12"/>
        <v>N/A</v>
      </c>
      <c r="E105" s="46">
        <v>2029</v>
      </c>
      <c r="F105" s="43" t="str">
        <f t="shared" si="13"/>
        <v>N/A</v>
      </c>
      <c r="G105" s="46" t="s">
        <v>1743</v>
      </c>
      <c r="H105" s="43" t="str">
        <f t="shared" si="14"/>
        <v>N/A</v>
      </c>
      <c r="I105" s="12">
        <v>-93.1</v>
      </c>
      <c r="J105" s="12" t="s">
        <v>1743</v>
      </c>
      <c r="K105" s="44" t="s">
        <v>732</v>
      </c>
      <c r="L105" s="9" t="str">
        <f t="shared" si="15"/>
        <v>N/A</v>
      </c>
    </row>
    <row r="106" spans="1:12" ht="25.5" x14ac:dyDescent="0.2">
      <c r="A106" s="45" t="s">
        <v>568</v>
      </c>
      <c r="B106" s="34" t="s">
        <v>217</v>
      </c>
      <c r="C106" s="46">
        <v>3476808</v>
      </c>
      <c r="D106" s="43" t="str">
        <f t="shared" si="12"/>
        <v>N/A</v>
      </c>
      <c r="E106" s="46">
        <v>87229</v>
      </c>
      <c r="F106" s="43" t="str">
        <f t="shared" si="13"/>
        <v>N/A</v>
      </c>
      <c r="G106" s="46">
        <v>77474</v>
      </c>
      <c r="H106" s="43" t="str">
        <f t="shared" si="14"/>
        <v>N/A</v>
      </c>
      <c r="I106" s="12">
        <v>-97.5</v>
      </c>
      <c r="J106" s="12">
        <v>-11.2</v>
      </c>
      <c r="K106" s="44" t="s">
        <v>732</v>
      </c>
      <c r="L106" s="9" t="str">
        <f t="shared" si="15"/>
        <v>Yes</v>
      </c>
    </row>
    <row r="107" spans="1:12" x14ac:dyDescent="0.2">
      <c r="A107" s="45" t="s">
        <v>569</v>
      </c>
      <c r="B107" s="34" t="s">
        <v>217</v>
      </c>
      <c r="C107" s="35">
        <v>9835</v>
      </c>
      <c r="D107" s="43" t="str">
        <f t="shared" si="12"/>
        <v>N/A</v>
      </c>
      <c r="E107" s="35">
        <v>630</v>
      </c>
      <c r="F107" s="43" t="str">
        <f t="shared" si="13"/>
        <v>N/A</v>
      </c>
      <c r="G107" s="35">
        <v>712</v>
      </c>
      <c r="H107" s="43" t="str">
        <f t="shared" si="14"/>
        <v>N/A</v>
      </c>
      <c r="I107" s="12">
        <v>-93.6</v>
      </c>
      <c r="J107" s="12">
        <v>13.02</v>
      </c>
      <c r="K107" s="44" t="s">
        <v>732</v>
      </c>
      <c r="L107" s="9" t="str">
        <f t="shared" si="15"/>
        <v>Yes</v>
      </c>
    </row>
    <row r="108" spans="1:12" x14ac:dyDescent="0.2">
      <c r="A108" s="45" t="s">
        <v>1330</v>
      </c>
      <c r="B108" s="34" t="s">
        <v>217</v>
      </c>
      <c r="C108" s="46">
        <v>353.51377732999998</v>
      </c>
      <c r="D108" s="43" t="str">
        <f t="shared" si="12"/>
        <v>N/A</v>
      </c>
      <c r="E108" s="46">
        <v>138.45873015999999</v>
      </c>
      <c r="F108" s="43" t="str">
        <f t="shared" si="13"/>
        <v>N/A</v>
      </c>
      <c r="G108" s="46">
        <v>108.81179775</v>
      </c>
      <c r="H108" s="43" t="str">
        <f t="shared" si="14"/>
        <v>N/A</v>
      </c>
      <c r="I108" s="12">
        <v>-60.8</v>
      </c>
      <c r="J108" s="12">
        <v>-21.4</v>
      </c>
      <c r="K108" s="44" t="s">
        <v>732</v>
      </c>
      <c r="L108" s="9" t="str">
        <f t="shared" si="15"/>
        <v>Yes</v>
      </c>
    </row>
    <row r="109" spans="1:12" x14ac:dyDescent="0.2">
      <c r="A109" s="45" t="s">
        <v>570</v>
      </c>
      <c r="B109" s="34" t="s">
        <v>217</v>
      </c>
      <c r="C109" s="46">
        <v>45113895</v>
      </c>
      <c r="D109" s="43" t="str">
        <f t="shared" si="12"/>
        <v>N/A</v>
      </c>
      <c r="E109" s="46">
        <v>335677</v>
      </c>
      <c r="F109" s="43" t="str">
        <f t="shared" si="13"/>
        <v>N/A</v>
      </c>
      <c r="G109" s="46">
        <v>221161</v>
      </c>
      <c r="H109" s="43" t="str">
        <f t="shared" si="14"/>
        <v>N/A</v>
      </c>
      <c r="I109" s="12">
        <v>-99.3</v>
      </c>
      <c r="J109" s="12">
        <v>-34.1</v>
      </c>
      <c r="K109" s="44" t="s">
        <v>732</v>
      </c>
      <c r="L109" s="9" t="str">
        <f t="shared" si="15"/>
        <v>No</v>
      </c>
    </row>
    <row r="110" spans="1:12" x14ac:dyDescent="0.2">
      <c r="A110" s="45" t="s">
        <v>571</v>
      </c>
      <c r="B110" s="34" t="s">
        <v>217</v>
      </c>
      <c r="C110" s="35">
        <v>11318</v>
      </c>
      <c r="D110" s="43" t="str">
        <f t="shared" si="12"/>
        <v>N/A</v>
      </c>
      <c r="E110" s="35">
        <v>262</v>
      </c>
      <c r="F110" s="43" t="str">
        <f t="shared" si="13"/>
        <v>N/A</v>
      </c>
      <c r="G110" s="35">
        <v>188</v>
      </c>
      <c r="H110" s="43" t="str">
        <f t="shared" si="14"/>
        <v>N/A</v>
      </c>
      <c r="I110" s="12">
        <v>-97.7</v>
      </c>
      <c r="J110" s="12">
        <v>-28.2</v>
      </c>
      <c r="K110" s="44" t="s">
        <v>732</v>
      </c>
      <c r="L110" s="9" t="str">
        <f t="shared" si="15"/>
        <v>Yes</v>
      </c>
    </row>
    <row r="111" spans="1:12" x14ac:dyDescent="0.2">
      <c r="A111" s="45" t="s">
        <v>1331</v>
      </c>
      <c r="B111" s="34" t="s">
        <v>217</v>
      </c>
      <c r="C111" s="46">
        <v>3986.0306590999999</v>
      </c>
      <c r="D111" s="43" t="str">
        <f t="shared" si="12"/>
        <v>N/A</v>
      </c>
      <c r="E111" s="46">
        <v>1281.2099237</v>
      </c>
      <c r="F111" s="43" t="str">
        <f t="shared" si="13"/>
        <v>N/A</v>
      </c>
      <c r="G111" s="46">
        <v>1176.3882979</v>
      </c>
      <c r="H111" s="43" t="str">
        <f t="shared" si="14"/>
        <v>N/A</v>
      </c>
      <c r="I111" s="12">
        <v>-67.900000000000006</v>
      </c>
      <c r="J111" s="12">
        <v>-8.18</v>
      </c>
      <c r="K111" s="44" t="s">
        <v>732</v>
      </c>
      <c r="L111" s="9" t="str">
        <f t="shared" si="15"/>
        <v>Yes</v>
      </c>
    </row>
    <row r="112" spans="1:12" ht="25.5" x14ac:dyDescent="0.2">
      <c r="A112" s="45" t="s">
        <v>572</v>
      </c>
      <c r="B112" s="34" t="s">
        <v>217</v>
      </c>
      <c r="C112" s="46">
        <v>368455</v>
      </c>
      <c r="D112" s="43" t="str">
        <f t="shared" si="12"/>
        <v>N/A</v>
      </c>
      <c r="E112" s="46">
        <v>325780</v>
      </c>
      <c r="F112" s="43" t="str">
        <f t="shared" si="13"/>
        <v>N/A</v>
      </c>
      <c r="G112" s="46">
        <v>35634</v>
      </c>
      <c r="H112" s="43" t="str">
        <f t="shared" si="14"/>
        <v>N/A</v>
      </c>
      <c r="I112" s="12">
        <v>-11.6</v>
      </c>
      <c r="J112" s="12">
        <v>-89.1</v>
      </c>
      <c r="K112" s="44" t="s">
        <v>732</v>
      </c>
      <c r="L112" s="9" t="str">
        <f t="shared" si="15"/>
        <v>No</v>
      </c>
    </row>
    <row r="113" spans="1:12" x14ac:dyDescent="0.2">
      <c r="A113" s="45" t="s">
        <v>573</v>
      </c>
      <c r="B113" s="34" t="s">
        <v>217</v>
      </c>
      <c r="C113" s="35">
        <v>1047</v>
      </c>
      <c r="D113" s="43" t="str">
        <f t="shared" si="12"/>
        <v>N/A</v>
      </c>
      <c r="E113" s="35">
        <v>395</v>
      </c>
      <c r="F113" s="43" t="str">
        <f t="shared" si="13"/>
        <v>N/A</v>
      </c>
      <c r="G113" s="35">
        <v>57</v>
      </c>
      <c r="H113" s="43" t="str">
        <f t="shared" si="14"/>
        <v>N/A</v>
      </c>
      <c r="I113" s="12">
        <v>-62.3</v>
      </c>
      <c r="J113" s="12">
        <v>-85.6</v>
      </c>
      <c r="K113" s="44" t="s">
        <v>732</v>
      </c>
      <c r="L113" s="9" t="str">
        <f t="shared" si="15"/>
        <v>No</v>
      </c>
    </row>
    <row r="114" spans="1:12" ht="25.5" x14ac:dyDescent="0.2">
      <c r="A114" s="45" t="s">
        <v>1332</v>
      </c>
      <c r="B114" s="34" t="s">
        <v>217</v>
      </c>
      <c r="C114" s="46">
        <v>351.91499521999998</v>
      </c>
      <c r="D114" s="43" t="str">
        <f t="shared" si="12"/>
        <v>N/A</v>
      </c>
      <c r="E114" s="46">
        <v>824.75949366999998</v>
      </c>
      <c r="F114" s="43" t="str">
        <f t="shared" si="13"/>
        <v>N/A</v>
      </c>
      <c r="G114" s="46">
        <v>625.15789473999996</v>
      </c>
      <c r="H114" s="43" t="str">
        <f t="shared" si="14"/>
        <v>N/A</v>
      </c>
      <c r="I114" s="12">
        <v>134.4</v>
      </c>
      <c r="J114" s="12">
        <v>-24.2</v>
      </c>
      <c r="K114" s="44" t="s">
        <v>732</v>
      </c>
      <c r="L114" s="9" t="str">
        <f t="shared" si="15"/>
        <v>Yes</v>
      </c>
    </row>
    <row r="115" spans="1:12" ht="25.5" x14ac:dyDescent="0.2">
      <c r="A115" s="45" t="s">
        <v>574</v>
      </c>
      <c r="B115" s="34" t="s">
        <v>217</v>
      </c>
      <c r="C115" s="46">
        <v>4226118</v>
      </c>
      <c r="D115" s="43" t="str">
        <f t="shared" si="12"/>
        <v>N/A</v>
      </c>
      <c r="E115" s="46">
        <v>86078</v>
      </c>
      <c r="F115" s="43" t="str">
        <f t="shared" si="13"/>
        <v>N/A</v>
      </c>
      <c r="G115" s="46">
        <v>83503</v>
      </c>
      <c r="H115" s="43" t="str">
        <f t="shared" si="14"/>
        <v>N/A</v>
      </c>
      <c r="I115" s="12">
        <v>-98</v>
      </c>
      <c r="J115" s="12">
        <v>-2.99</v>
      </c>
      <c r="K115" s="44" t="s">
        <v>732</v>
      </c>
      <c r="L115" s="9" t="str">
        <f t="shared" si="15"/>
        <v>Yes</v>
      </c>
    </row>
    <row r="116" spans="1:12" x14ac:dyDescent="0.2">
      <c r="A116" s="3" t="s">
        <v>575</v>
      </c>
      <c r="B116" s="34" t="s">
        <v>217</v>
      </c>
      <c r="C116" s="35">
        <v>2776</v>
      </c>
      <c r="D116" s="43" t="str">
        <f t="shared" si="12"/>
        <v>N/A</v>
      </c>
      <c r="E116" s="35">
        <v>129</v>
      </c>
      <c r="F116" s="43" t="str">
        <f t="shared" si="13"/>
        <v>N/A</v>
      </c>
      <c r="G116" s="35">
        <v>146</v>
      </c>
      <c r="H116" s="43" t="str">
        <f t="shared" si="14"/>
        <v>N/A</v>
      </c>
      <c r="I116" s="12">
        <v>-95.4</v>
      </c>
      <c r="J116" s="12">
        <v>13.18</v>
      </c>
      <c r="K116" s="44" t="s">
        <v>732</v>
      </c>
      <c r="L116" s="9" t="str">
        <f t="shared" si="15"/>
        <v>Yes</v>
      </c>
    </row>
    <row r="117" spans="1:12" ht="25.5" x14ac:dyDescent="0.2">
      <c r="A117" s="3" t="s">
        <v>1333</v>
      </c>
      <c r="B117" s="34" t="s">
        <v>217</v>
      </c>
      <c r="C117" s="46">
        <v>1522.3768012</v>
      </c>
      <c r="D117" s="43" t="str">
        <f t="shared" si="12"/>
        <v>N/A</v>
      </c>
      <c r="E117" s="46">
        <v>667.27131783000004</v>
      </c>
      <c r="F117" s="43" t="str">
        <f t="shared" si="13"/>
        <v>N/A</v>
      </c>
      <c r="G117" s="46">
        <v>571.93835616000001</v>
      </c>
      <c r="H117" s="43" t="str">
        <f t="shared" si="14"/>
        <v>N/A</v>
      </c>
      <c r="I117" s="12">
        <v>-56.2</v>
      </c>
      <c r="J117" s="12">
        <v>-14.3</v>
      </c>
      <c r="K117" s="44" t="s">
        <v>732</v>
      </c>
      <c r="L117" s="9" t="str">
        <f t="shared" si="15"/>
        <v>Yes</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336221</v>
      </c>
      <c r="D121" s="43" t="str">
        <f t="shared" si="12"/>
        <v>N/A</v>
      </c>
      <c r="E121" s="46">
        <v>0</v>
      </c>
      <c r="F121" s="43" t="str">
        <f t="shared" si="13"/>
        <v>N/A</v>
      </c>
      <c r="G121" s="46">
        <v>0</v>
      </c>
      <c r="H121" s="43" t="str">
        <f t="shared" si="14"/>
        <v>N/A</v>
      </c>
      <c r="I121" s="12">
        <v>-100</v>
      </c>
      <c r="J121" s="12" t="s">
        <v>1743</v>
      </c>
      <c r="K121" s="44" t="s">
        <v>732</v>
      </c>
      <c r="L121" s="9" t="str">
        <f t="shared" si="15"/>
        <v>N/A</v>
      </c>
    </row>
    <row r="122" spans="1:12" ht="25.5" x14ac:dyDescent="0.2">
      <c r="A122" s="4" t="s">
        <v>579</v>
      </c>
      <c r="B122" s="34" t="s">
        <v>217</v>
      </c>
      <c r="C122" s="35">
        <v>704</v>
      </c>
      <c r="D122" s="43" t="str">
        <f t="shared" si="12"/>
        <v>N/A</v>
      </c>
      <c r="E122" s="35">
        <v>0</v>
      </c>
      <c r="F122" s="43" t="str">
        <f t="shared" si="13"/>
        <v>N/A</v>
      </c>
      <c r="G122" s="35">
        <v>0</v>
      </c>
      <c r="H122" s="43" t="str">
        <f t="shared" si="14"/>
        <v>N/A</v>
      </c>
      <c r="I122" s="12">
        <v>-100</v>
      </c>
      <c r="J122" s="12" t="s">
        <v>1743</v>
      </c>
      <c r="K122" s="44" t="s">
        <v>732</v>
      </c>
      <c r="L122" s="9" t="str">
        <f t="shared" si="15"/>
        <v>N/A</v>
      </c>
    </row>
    <row r="123" spans="1:12" ht="25.5" x14ac:dyDescent="0.2">
      <c r="A123" s="4" t="s">
        <v>1335</v>
      </c>
      <c r="B123" s="34" t="s">
        <v>217</v>
      </c>
      <c r="C123" s="46">
        <v>477.58664772999998</v>
      </c>
      <c r="D123" s="43" t="str">
        <f t="shared" si="12"/>
        <v>N/A</v>
      </c>
      <c r="E123" s="46" t="s">
        <v>1743</v>
      </c>
      <c r="F123" s="43" t="str">
        <f t="shared" si="13"/>
        <v>N/A</v>
      </c>
      <c r="G123" s="46" t="s">
        <v>1743</v>
      </c>
      <c r="H123" s="43" t="str">
        <f t="shared" si="14"/>
        <v>N/A</v>
      </c>
      <c r="I123" s="12" t="s">
        <v>1743</v>
      </c>
      <c r="J123" s="12" t="s">
        <v>1743</v>
      </c>
      <c r="K123" s="44" t="s">
        <v>732</v>
      </c>
      <c r="L123" s="9" t="str">
        <f t="shared" si="15"/>
        <v>N/A</v>
      </c>
    </row>
    <row r="124" spans="1:12" ht="25.5" x14ac:dyDescent="0.2">
      <c r="A124" s="4" t="s">
        <v>580</v>
      </c>
      <c r="B124" s="34" t="s">
        <v>217</v>
      </c>
      <c r="C124" s="46">
        <v>180</v>
      </c>
      <c r="D124" s="43" t="str">
        <f t="shared" si="12"/>
        <v>N/A</v>
      </c>
      <c r="E124" s="46">
        <v>0</v>
      </c>
      <c r="F124" s="43" t="str">
        <f t="shared" si="13"/>
        <v>N/A</v>
      </c>
      <c r="G124" s="46">
        <v>0</v>
      </c>
      <c r="H124" s="43" t="str">
        <f t="shared" si="14"/>
        <v>N/A</v>
      </c>
      <c r="I124" s="12">
        <v>-100</v>
      </c>
      <c r="J124" s="12" t="s">
        <v>1743</v>
      </c>
      <c r="K124" s="44" t="s">
        <v>732</v>
      </c>
      <c r="L124" s="9" t="str">
        <f t="shared" si="15"/>
        <v>N/A</v>
      </c>
    </row>
    <row r="125" spans="1:12" x14ac:dyDescent="0.2">
      <c r="A125" s="2" t="s">
        <v>581</v>
      </c>
      <c r="B125" s="34" t="s">
        <v>217</v>
      </c>
      <c r="C125" s="35">
        <v>11</v>
      </c>
      <c r="D125" s="43" t="str">
        <f t="shared" si="12"/>
        <v>N/A</v>
      </c>
      <c r="E125" s="35">
        <v>0</v>
      </c>
      <c r="F125" s="43" t="str">
        <f t="shared" si="13"/>
        <v>N/A</v>
      </c>
      <c r="G125" s="35">
        <v>0</v>
      </c>
      <c r="H125" s="43" t="str">
        <f t="shared" si="14"/>
        <v>N/A</v>
      </c>
      <c r="I125" s="12">
        <v>-100</v>
      </c>
      <c r="J125" s="12" t="s">
        <v>1743</v>
      </c>
      <c r="K125" s="44" t="s">
        <v>732</v>
      </c>
      <c r="L125" s="9" t="str">
        <f t="shared" si="15"/>
        <v>N/A</v>
      </c>
    </row>
    <row r="126" spans="1:12" ht="25.5" x14ac:dyDescent="0.2">
      <c r="A126" s="2" t="s">
        <v>1336</v>
      </c>
      <c r="B126" s="34" t="s">
        <v>217</v>
      </c>
      <c r="C126" s="46">
        <v>180</v>
      </c>
      <c r="D126" s="43" t="str">
        <f t="shared" si="12"/>
        <v>N/A</v>
      </c>
      <c r="E126" s="46" t="s">
        <v>1743</v>
      </c>
      <c r="F126" s="43" t="str">
        <f t="shared" si="13"/>
        <v>N/A</v>
      </c>
      <c r="G126" s="46" t="s">
        <v>1743</v>
      </c>
      <c r="H126" s="43" t="str">
        <f t="shared" si="14"/>
        <v>N/A</v>
      </c>
      <c r="I126" s="12" t="s">
        <v>1743</v>
      </c>
      <c r="J126" s="12" t="s">
        <v>1743</v>
      </c>
      <c r="K126" s="44" t="s">
        <v>732</v>
      </c>
      <c r="L126" s="9" t="str">
        <f t="shared" si="15"/>
        <v>N/A</v>
      </c>
    </row>
    <row r="127" spans="1:12" ht="25.5" x14ac:dyDescent="0.2">
      <c r="A127" s="2" t="s">
        <v>582</v>
      </c>
      <c r="B127" s="34" t="s">
        <v>217</v>
      </c>
      <c r="C127" s="46">
        <v>263273</v>
      </c>
      <c r="D127" s="43" t="str">
        <f t="shared" si="12"/>
        <v>N/A</v>
      </c>
      <c r="E127" s="46">
        <v>0</v>
      </c>
      <c r="F127" s="43" t="str">
        <f t="shared" si="13"/>
        <v>N/A</v>
      </c>
      <c r="G127" s="46">
        <v>1985</v>
      </c>
      <c r="H127" s="43" t="str">
        <f t="shared" si="14"/>
        <v>N/A</v>
      </c>
      <c r="I127" s="12">
        <v>-100</v>
      </c>
      <c r="J127" s="12" t="s">
        <v>1743</v>
      </c>
      <c r="K127" s="44" t="s">
        <v>732</v>
      </c>
      <c r="L127" s="9" t="str">
        <f t="shared" si="15"/>
        <v>N/A</v>
      </c>
    </row>
    <row r="128" spans="1:12" x14ac:dyDescent="0.2">
      <c r="A128" s="2" t="s">
        <v>583</v>
      </c>
      <c r="B128" s="34" t="s">
        <v>217</v>
      </c>
      <c r="C128" s="35">
        <v>526</v>
      </c>
      <c r="D128" s="43" t="str">
        <f t="shared" si="12"/>
        <v>N/A</v>
      </c>
      <c r="E128" s="35">
        <v>0</v>
      </c>
      <c r="F128" s="43" t="str">
        <f t="shared" si="13"/>
        <v>N/A</v>
      </c>
      <c r="G128" s="35">
        <v>11</v>
      </c>
      <c r="H128" s="43" t="str">
        <f t="shared" si="14"/>
        <v>N/A</v>
      </c>
      <c r="I128" s="12">
        <v>-100</v>
      </c>
      <c r="J128" s="12" t="s">
        <v>1743</v>
      </c>
      <c r="K128" s="44" t="s">
        <v>732</v>
      </c>
      <c r="L128" s="9" t="str">
        <f t="shared" si="15"/>
        <v>N/A</v>
      </c>
    </row>
    <row r="129" spans="1:12" ht="25.5" x14ac:dyDescent="0.2">
      <c r="A129" s="2" t="s">
        <v>1337</v>
      </c>
      <c r="B129" s="34" t="s">
        <v>217</v>
      </c>
      <c r="C129" s="46">
        <v>500.51901141000002</v>
      </c>
      <c r="D129" s="43" t="str">
        <f t="shared" si="12"/>
        <v>N/A</v>
      </c>
      <c r="E129" s="46" t="s">
        <v>1743</v>
      </c>
      <c r="F129" s="43" t="str">
        <f t="shared" si="13"/>
        <v>N/A</v>
      </c>
      <c r="G129" s="46">
        <v>661.66666667000004</v>
      </c>
      <c r="H129" s="43" t="str">
        <f t="shared" si="14"/>
        <v>N/A</v>
      </c>
      <c r="I129" s="12" t="s">
        <v>1743</v>
      </c>
      <c r="J129" s="12" t="s">
        <v>1743</v>
      </c>
      <c r="K129" s="44" t="s">
        <v>732</v>
      </c>
      <c r="L129" s="9" t="str">
        <f t="shared" si="15"/>
        <v>N/A</v>
      </c>
    </row>
    <row r="130" spans="1:12" ht="25.5" x14ac:dyDescent="0.2">
      <c r="A130" s="2" t="s">
        <v>584</v>
      </c>
      <c r="B130" s="34" t="s">
        <v>217</v>
      </c>
      <c r="C130" s="46">
        <v>709525</v>
      </c>
      <c r="D130" s="43" t="str">
        <f t="shared" si="12"/>
        <v>N/A</v>
      </c>
      <c r="E130" s="46">
        <v>4614</v>
      </c>
      <c r="F130" s="43" t="str">
        <f t="shared" si="13"/>
        <v>N/A</v>
      </c>
      <c r="G130" s="46">
        <v>2008</v>
      </c>
      <c r="H130" s="43" t="str">
        <f t="shared" si="14"/>
        <v>N/A</v>
      </c>
      <c r="I130" s="12">
        <v>-99.3</v>
      </c>
      <c r="J130" s="12">
        <v>-56.5</v>
      </c>
      <c r="K130" s="44" t="s">
        <v>732</v>
      </c>
      <c r="L130" s="9" t="str">
        <f t="shared" si="15"/>
        <v>No</v>
      </c>
    </row>
    <row r="131" spans="1:12" x14ac:dyDescent="0.2">
      <c r="A131" s="2" t="s">
        <v>585</v>
      </c>
      <c r="B131" s="34" t="s">
        <v>217</v>
      </c>
      <c r="C131" s="35">
        <v>64</v>
      </c>
      <c r="D131" s="43" t="str">
        <f t="shared" si="12"/>
        <v>N/A</v>
      </c>
      <c r="E131" s="35">
        <v>11</v>
      </c>
      <c r="F131" s="43" t="str">
        <f t="shared" si="13"/>
        <v>N/A</v>
      </c>
      <c r="G131" s="35">
        <v>11</v>
      </c>
      <c r="H131" s="43" t="str">
        <f t="shared" si="14"/>
        <v>N/A</v>
      </c>
      <c r="I131" s="12">
        <v>-95.3</v>
      </c>
      <c r="J131" s="12">
        <v>-66.7</v>
      </c>
      <c r="K131" s="44" t="s">
        <v>732</v>
      </c>
      <c r="L131" s="9" t="str">
        <f t="shared" si="15"/>
        <v>No</v>
      </c>
    </row>
    <row r="132" spans="1:12" x14ac:dyDescent="0.2">
      <c r="A132" s="2" t="s">
        <v>1338</v>
      </c>
      <c r="B132" s="34" t="s">
        <v>217</v>
      </c>
      <c r="C132" s="46">
        <v>11086.328125</v>
      </c>
      <c r="D132" s="43" t="str">
        <f t="shared" si="12"/>
        <v>N/A</v>
      </c>
      <c r="E132" s="46">
        <v>1538</v>
      </c>
      <c r="F132" s="43" t="str">
        <f t="shared" si="13"/>
        <v>N/A</v>
      </c>
      <c r="G132" s="46">
        <v>2008</v>
      </c>
      <c r="H132" s="43" t="str">
        <f t="shared" si="14"/>
        <v>N/A</v>
      </c>
      <c r="I132" s="12">
        <v>-86.1</v>
      </c>
      <c r="J132" s="12">
        <v>30.56</v>
      </c>
      <c r="K132" s="44" t="s">
        <v>732</v>
      </c>
      <c r="L132" s="9" t="str">
        <f t="shared" si="15"/>
        <v>No</v>
      </c>
    </row>
    <row r="133" spans="1:12" ht="25.5" x14ac:dyDescent="0.2">
      <c r="A133" s="2" t="s">
        <v>586</v>
      </c>
      <c r="B133" s="34" t="s">
        <v>217</v>
      </c>
      <c r="C133" s="46">
        <v>27119</v>
      </c>
      <c r="D133" s="43" t="str">
        <f t="shared" si="12"/>
        <v>N/A</v>
      </c>
      <c r="E133" s="46">
        <v>372</v>
      </c>
      <c r="F133" s="43" t="str">
        <f t="shared" si="13"/>
        <v>N/A</v>
      </c>
      <c r="G133" s="46">
        <v>307</v>
      </c>
      <c r="H133" s="43" t="str">
        <f t="shared" si="14"/>
        <v>N/A</v>
      </c>
      <c r="I133" s="12">
        <v>-98.6</v>
      </c>
      <c r="J133" s="12">
        <v>-17.5</v>
      </c>
      <c r="K133" s="44" t="s">
        <v>732</v>
      </c>
      <c r="L133" s="9" t="str">
        <f>IF(J133="Div by 0", "N/A", IF(OR(J133="N/A",K133="N/A"),"N/A", IF(J133&gt;VALUE(MID(K133,1,2)), "No", IF(J133&lt;-1*VALUE(MID(K133,1,2)), "No", "Yes"))))</f>
        <v>Yes</v>
      </c>
    </row>
    <row r="134" spans="1:12" x14ac:dyDescent="0.2">
      <c r="A134" s="2" t="s">
        <v>587</v>
      </c>
      <c r="B134" s="34" t="s">
        <v>217</v>
      </c>
      <c r="C134" s="35">
        <v>305</v>
      </c>
      <c r="D134" s="43" t="str">
        <f t="shared" si="12"/>
        <v>N/A</v>
      </c>
      <c r="E134" s="35">
        <v>11</v>
      </c>
      <c r="F134" s="43" t="str">
        <f t="shared" si="13"/>
        <v>N/A</v>
      </c>
      <c r="G134" s="35">
        <v>11</v>
      </c>
      <c r="H134" s="43" t="str">
        <f t="shared" si="14"/>
        <v>N/A</v>
      </c>
      <c r="I134" s="12">
        <v>-97.4</v>
      </c>
      <c r="J134" s="12">
        <v>25</v>
      </c>
      <c r="K134" s="44" t="s">
        <v>732</v>
      </c>
      <c r="L134" s="9" t="str">
        <f t="shared" ref="L134:L138" si="16">IF(J134="Div by 0", "N/A", IF(OR(J134="N/A",K134="N/A"),"N/A", IF(J134&gt;VALUE(MID(K134,1,2)), "No", IF(J134&lt;-1*VALUE(MID(K134,1,2)), "No", "Yes"))))</f>
        <v>Yes</v>
      </c>
    </row>
    <row r="135" spans="1:12" ht="25.5" x14ac:dyDescent="0.2">
      <c r="A135" s="2" t="s">
        <v>1339</v>
      </c>
      <c r="B135" s="34" t="s">
        <v>217</v>
      </c>
      <c r="C135" s="46">
        <v>88.914754098000003</v>
      </c>
      <c r="D135" s="43" t="str">
        <f t="shared" si="12"/>
        <v>N/A</v>
      </c>
      <c r="E135" s="46">
        <v>46.5</v>
      </c>
      <c r="F135" s="43" t="str">
        <f t="shared" si="13"/>
        <v>N/A</v>
      </c>
      <c r="G135" s="46">
        <v>30.7</v>
      </c>
      <c r="H135" s="43" t="str">
        <f t="shared" si="14"/>
        <v>N/A</v>
      </c>
      <c r="I135" s="12">
        <v>-47.7</v>
      </c>
      <c r="J135" s="12">
        <v>-34</v>
      </c>
      <c r="K135" s="44" t="s">
        <v>732</v>
      </c>
      <c r="L135" s="9" t="str">
        <f t="shared" si="16"/>
        <v>No</v>
      </c>
    </row>
    <row r="136" spans="1:12" ht="25.5" x14ac:dyDescent="0.2">
      <c r="A136" s="2" t="s">
        <v>588</v>
      </c>
      <c r="B136" s="34" t="s">
        <v>217</v>
      </c>
      <c r="C136" s="46">
        <v>1680061</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v>-100</v>
      </c>
      <c r="J136" s="12" t="s">
        <v>1743</v>
      </c>
      <c r="K136" s="44" t="s">
        <v>732</v>
      </c>
      <c r="L136" s="9" t="str">
        <f t="shared" si="16"/>
        <v>N/A</v>
      </c>
    </row>
    <row r="137" spans="1:12" x14ac:dyDescent="0.2">
      <c r="A137" s="2" t="s">
        <v>589</v>
      </c>
      <c r="B137" s="34" t="s">
        <v>217</v>
      </c>
      <c r="C137" s="35">
        <v>137</v>
      </c>
      <c r="D137" s="43" t="str">
        <f t="shared" si="17"/>
        <v>N/A</v>
      </c>
      <c r="E137" s="35">
        <v>0</v>
      </c>
      <c r="F137" s="43" t="str">
        <f t="shared" si="18"/>
        <v>N/A</v>
      </c>
      <c r="G137" s="35">
        <v>0</v>
      </c>
      <c r="H137" s="43" t="str">
        <f t="shared" si="19"/>
        <v>N/A</v>
      </c>
      <c r="I137" s="12">
        <v>-100</v>
      </c>
      <c r="J137" s="12" t="s">
        <v>1743</v>
      </c>
      <c r="K137" s="44" t="s">
        <v>732</v>
      </c>
      <c r="L137" s="9" t="str">
        <f t="shared" si="16"/>
        <v>N/A</v>
      </c>
    </row>
    <row r="138" spans="1:12" ht="25.5" x14ac:dyDescent="0.2">
      <c r="A138" s="2" t="s">
        <v>1340</v>
      </c>
      <c r="B138" s="34" t="s">
        <v>217</v>
      </c>
      <c r="C138" s="46">
        <v>12263.218978000001</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8761180</v>
      </c>
      <c r="D139" s="43" t="str">
        <f t="shared" si="17"/>
        <v>N/A</v>
      </c>
      <c r="E139" s="46">
        <v>2388</v>
      </c>
      <c r="F139" s="43" t="str">
        <f t="shared" si="18"/>
        <v>N/A</v>
      </c>
      <c r="G139" s="46">
        <v>654</v>
      </c>
      <c r="H139" s="43" t="str">
        <f t="shared" si="19"/>
        <v>N/A</v>
      </c>
      <c r="I139" s="12">
        <v>-100</v>
      </c>
      <c r="J139" s="12">
        <v>-72.599999999999994</v>
      </c>
      <c r="K139" s="44" t="s">
        <v>732</v>
      </c>
      <c r="L139" s="9" t="str">
        <f t="shared" ref="L139:L150" si="20">IF(J139="Div by 0", "N/A", IF(K139="N/A","N/A", IF(J139&gt;VALUE(MID(K139,1,2)), "No", IF(J139&lt;-1*VALUE(MID(K139,1,2)), "No", "Yes"))))</f>
        <v>No</v>
      </c>
    </row>
    <row r="140" spans="1:12" ht="25.5" x14ac:dyDescent="0.2">
      <c r="A140" s="2" t="s">
        <v>591</v>
      </c>
      <c r="B140" s="34" t="s">
        <v>217</v>
      </c>
      <c r="C140" s="35">
        <v>4500</v>
      </c>
      <c r="D140" s="43" t="str">
        <f t="shared" si="17"/>
        <v>N/A</v>
      </c>
      <c r="E140" s="35">
        <v>20</v>
      </c>
      <c r="F140" s="43" t="str">
        <f t="shared" si="18"/>
        <v>N/A</v>
      </c>
      <c r="G140" s="35">
        <v>11</v>
      </c>
      <c r="H140" s="43" t="str">
        <f t="shared" si="19"/>
        <v>N/A</v>
      </c>
      <c r="I140" s="12">
        <v>-99.6</v>
      </c>
      <c r="J140" s="12">
        <v>-60</v>
      </c>
      <c r="K140" s="44" t="s">
        <v>732</v>
      </c>
      <c r="L140" s="9" t="str">
        <f t="shared" si="20"/>
        <v>No</v>
      </c>
    </row>
    <row r="141" spans="1:12" ht="25.5" x14ac:dyDescent="0.2">
      <c r="A141" s="2" t="s">
        <v>1341</v>
      </c>
      <c r="B141" s="34" t="s">
        <v>217</v>
      </c>
      <c r="C141" s="46">
        <v>1946.9288888999999</v>
      </c>
      <c r="D141" s="43" t="str">
        <f t="shared" si="17"/>
        <v>N/A</v>
      </c>
      <c r="E141" s="46">
        <v>119.4</v>
      </c>
      <c r="F141" s="43" t="str">
        <f t="shared" si="18"/>
        <v>N/A</v>
      </c>
      <c r="G141" s="46">
        <v>81.75</v>
      </c>
      <c r="H141" s="43" t="str">
        <f t="shared" si="19"/>
        <v>N/A</v>
      </c>
      <c r="I141" s="12">
        <v>-93.9</v>
      </c>
      <c r="J141" s="12">
        <v>-31.5</v>
      </c>
      <c r="K141" s="44" t="s">
        <v>732</v>
      </c>
      <c r="L141" s="9" t="str">
        <f t="shared" si="20"/>
        <v>No</v>
      </c>
    </row>
    <row r="142" spans="1:12" ht="25.5" x14ac:dyDescent="0.2">
      <c r="A142" s="2" t="s">
        <v>592</v>
      </c>
      <c r="B142" s="34" t="s">
        <v>217</v>
      </c>
      <c r="C142" s="46">
        <v>6565907</v>
      </c>
      <c r="D142" s="43" t="str">
        <f t="shared" si="17"/>
        <v>N/A</v>
      </c>
      <c r="E142" s="46">
        <v>0</v>
      </c>
      <c r="F142" s="43" t="str">
        <f t="shared" si="18"/>
        <v>N/A</v>
      </c>
      <c r="G142" s="46">
        <v>0</v>
      </c>
      <c r="H142" s="43" t="str">
        <f t="shared" si="19"/>
        <v>N/A</v>
      </c>
      <c r="I142" s="12">
        <v>-100</v>
      </c>
      <c r="J142" s="12" t="s">
        <v>1743</v>
      </c>
      <c r="K142" s="44" t="s">
        <v>732</v>
      </c>
      <c r="L142" s="9" t="str">
        <f t="shared" si="20"/>
        <v>N/A</v>
      </c>
    </row>
    <row r="143" spans="1:12" x14ac:dyDescent="0.2">
      <c r="A143" s="3" t="s">
        <v>593</v>
      </c>
      <c r="B143" s="34" t="s">
        <v>217</v>
      </c>
      <c r="C143" s="35">
        <v>232</v>
      </c>
      <c r="D143" s="43" t="str">
        <f t="shared" si="17"/>
        <v>N/A</v>
      </c>
      <c r="E143" s="35">
        <v>0</v>
      </c>
      <c r="F143" s="43" t="str">
        <f t="shared" si="18"/>
        <v>N/A</v>
      </c>
      <c r="G143" s="35">
        <v>0</v>
      </c>
      <c r="H143" s="43" t="str">
        <f t="shared" si="19"/>
        <v>N/A</v>
      </c>
      <c r="I143" s="12">
        <v>-100</v>
      </c>
      <c r="J143" s="12" t="s">
        <v>1743</v>
      </c>
      <c r="K143" s="44" t="s">
        <v>732</v>
      </c>
      <c r="L143" s="9" t="str">
        <f t="shared" si="20"/>
        <v>N/A</v>
      </c>
    </row>
    <row r="144" spans="1:12" ht="25.5" x14ac:dyDescent="0.2">
      <c r="A144" s="3" t="s">
        <v>1342</v>
      </c>
      <c r="B144" s="34" t="s">
        <v>217</v>
      </c>
      <c r="C144" s="46">
        <v>28301.323275999999</v>
      </c>
      <c r="D144" s="43" t="str">
        <f t="shared" si="17"/>
        <v>N/A</v>
      </c>
      <c r="E144" s="46" t="s">
        <v>1743</v>
      </c>
      <c r="F144" s="43" t="str">
        <f t="shared" si="18"/>
        <v>N/A</v>
      </c>
      <c r="G144" s="46" t="s">
        <v>1743</v>
      </c>
      <c r="H144" s="43" t="str">
        <f t="shared" si="19"/>
        <v>N/A</v>
      </c>
      <c r="I144" s="12" t="s">
        <v>1743</v>
      </c>
      <c r="J144" s="12" t="s">
        <v>1743</v>
      </c>
      <c r="K144" s="44" t="s">
        <v>732</v>
      </c>
      <c r="L144" s="9" t="str">
        <f t="shared" si="20"/>
        <v>N/A</v>
      </c>
    </row>
    <row r="145" spans="1:12" ht="25.5" x14ac:dyDescent="0.2">
      <c r="A145" s="2" t="s">
        <v>594</v>
      </c>
      <c r="B145" s="34" t="s">
        <v>217</v>
      </c>
      <c r="C145" s="46">
        <v>14594075</v>
      </c>
      <c r="D145" s="43" t="str">
        <f t="shared" si="17"/>
        <v>N/A</v>
      </c>
      <c r="E145" s="46">
        <v>27235</v>
      </c>
      <c r="F145" s="43" t="str">
        <f t="shared" si="18"/>
        <v>N/A</v>
      </c>
      <c r="G145" s="46">
        <v>25922</v>
      </c>
      <c r="H145" s="43" t="str">
        <f t="shared" si="19"/>
        <v>N/A</v>
      </c>
      <c r="I145" s="12">
        <v>-99.8</v>
      </c>
      <c r="J145" s="12">
        <v>-4.82</v>
      </c>
      <c r="K145" s="44" t="s">
        <v>732</v>
      </c>
      <c r="L145" s="9" t="str">
        <f t="shared" si="20"/>
        <v>Yes</v>
      </c>
    </row>
    <row r="146" spans="1:12" x14ac:dyDescent="0.2">
      <c r="A146" s="2" t="s">
        <v>595</v>
      </c>
      <c r="B146" s="34" t="s">
        <v>217</v>
      </c>
      <c r="C146" s="35">
        <v>5425</v>
      </c>
      <c r="D146" s="43" t="str">
        <f t="shared" si="17"/>
        <v>N/A</v>
      </c>
      <c r="E146" s="35">
        <v>96</v>
      </c>
      <c r="F146" s="43" t="str">
        <f t="shared" si="18"/>
        <v>N/A</v>
      </c>
      <c r="G146" s="35">
        <v>64</v>
      </c>
      <c r="H146" s="43" t="str">
        <f t="shared" si="19"/>
        <v>N/A</v>
      </c>
      <c r="I146" s="12">
        <v>-98.2</v>
      </c>
      <c r="J146" s="12">
        <v>-33.299999999999997</v>
      </c>
      <c r="K146" s="44" t="s">
        <v>732</v>
      </c>
      <c r="L146" s="9" t="str">
        <f t="shared" si="20"/>
        <v>No</v>
      </c>
    </row>
    <row r="147" spans="1:12" ht="25.5" x14ac:dyDescent="0.2">
      <c r="A147" s="2" t="s">
        <v>1343</v>
      </c>
      <c r="B147" s="34" t="s">
        <v>217</v>
      </c>
      <c r="C147" s="46">
        <v>2690.1520737000001</v>
      </c>
      <c r="D147" s="43" t="str">
        <f t="shared" si="17"/>
        <v>N/A</v>
      </c>
      <c r="E147" s="46">
        <v>283.69791666999998</v>
      </c>
      <c r="F147" s="43" t="str">
        <f t="shared" si="18"/>
        <v>N/A</v>
      </c>
      <c r="G147" s="46">
        <v>405.03125</v>
      </c>
      <c r="H147" s="43" t="str">
        <f t="shared" si="19"/>
        <v>N/A</v>
      </c>
      <c r="I147" s="12">
        <v>-89.5</v>
      </c>
      <c r="J147" s="12">
        <v>42.77</v>
      </c>
      <c r="K147" s="44" t="s">
        <v>732</v>
      </c>
      <c r="L147" s="9" t="str">
        <f t="shared" si="20"/>
        <v>No</v>
      </c>
    </row>
    <row r="148" spans="1:12" ht="25.5" x14ac:dyDescent="0.2">
      <c r="A148" s="2" t="s">
        <v>596</v>
      </c>
      <c r="B148" s="34" t="s">
        <v>217</v>
      </c>
      <c r="C148" s="46">
        <v>7022361</v>
      </c>
      <c r="D148" s="43" t="str">
        <f t="shared" si="17"/>
        <v>N/A</v>
      </c>
      <c r="E148" s="46">
        <v>0</v>
      </c>
      <c r="F148" s="43" t="str">
        <f t="shared" si="18"/>
        <v>N/A</v>
      </c>
      <c r="G148" s="46">
        <v>0</v>
      </c>
      <c r="H148" s="43" t="str">
        <f t="shared" si="19"/>
        <v>N/A</v>
      </c>
      <c r="I148" s="12">
        <v>-100</v>
      </c>
      <c r="J148" s="12" t="s">
        <v>1743</v>
      </c>
      <c r="K148" s="44" t="s">
        <v>732</v>
      </c>
      <c r="L148" s="9" t="str">
        <f t="shared" si="20"/>
        <v>N/A</v>
      </c>
    </row>
    <row r="149" spans="1:12" x14ac:dyDescent="0.2">
      <c r="A149" s="2" t="s">
        <v>597</v>
      </c>
      <c r="B149" s="34" t="s">
        <v>217</v>
      </c>
      <c r="C149" s="35">
        <v>469</v>
      </c>
      <c r="D149" s="43" t="str">
        <f t="shared" si="17"/>
        <v>N/A</v>
      </c>
      <c r="E149" s="35">
        <v>0</v>
      </c>
      <c r="F149" s="43" t="str">
        <f t="shared" si="18"/>
        <v>N/A</v>
      </c>
      <c r="G149" s="35">
        <v>0</v>
      </c>
      <c r="H149" s="43" t="str">
        <f t="shared" si="19"/>
        <v>N/A</v>
      </c>
      <c r="I149" s="12">
        <v>-100</v>
      </c>
      <c r="J149" s="12" t="s">
        <v>1743</v>
      </c>
      <c r="K149" s="44" t="s">
        <v>732</v>
      </c>
      <c r="L149" s="9" t="str">
        <f t="shared" si="20"/>
        <v>N/A</v>
      </c>
    </row>
    <row r="150" spans="1:12" ht="25.5" x14ac:dyDescent="0.2">
      <c r="A150" s="4" t="s">
        <v>1344</v>
      </c>
      <c r="B150" s="34" t="s">
        <v>217</v>
      </c>
      <c r="C150" s="46">
        <v>14973.051173</v>
      </c>
      <c r="D150" s="43" t="str">
        <f t="shared" si="17"/>
        <v>N/A</v>
      </c>
      <c r="E150" s="46" t="s">
        <v>1743</v>
      </c>
      <c r="F150" s="43" t="str">
        <f t="shared" si="18"/>
        <v>N/A</v>
      </c>
      <c r="G150" s="46" t="s">
        <v>1743</v>
      </c>
      <c r="H150" s="43" t="str">
        <f t="shared" si="19"/>
        <v>N/A</v>
      </c>
      <c r="I150" s="12" t="s">
        <v>1743</v>
      </c>
      <c r="J150" s="12" t="s">
        <v>1743</v>
      </c>
      <c r="K150" s="44" t="s">
        <v>732</v>
      </c>
      <c r="L150" s="9" t="str">
        <f t="shared" si="20"/>
        <v>N/A</v>
      </c>
    </row>
    <row r="151" spans="1:12" ht="25.5" x14ac:dyDescent="0.2">
      <c r="A151" s="4" t="s">
        <v>1345</v>
      </c>
      <c r="B151" s="34" t="s">
        <v>217</v>
      </c>
      <c r="C151" s="46">
        <v>1651.1954868</v>
      </c>
      <c r="D151" s="43" t="str">
        <f t="shared" ref="D151:D170" si="21">IF($B151="N/A","N/A",IF(C151&gt;10,"No",IF(C151&lt;-10,"No","Yes")))</f>
        <v>N/A</v>
      </c>
      <c r="E151" s="46">
        <v>560.87231311999994</v>
      </c>
      <c r="F151" s="43" t="str">
        <f t="shared" ref="F151:F170" si="22">IF($B151="N/A","N/A",IF(E151&gt;10,"No",IF(E151&lt;-10,"No","Yes")))</f>
        <v>N/A</v>
      </c>
      <c r="G151" s="46">
        <v>386.09715318999997</v>
      </c>
      <c r="H151" s="43" t="str">
        <f t="shared" ref="H151:H170" si="23">IF($B151="N/A","N/A",IF(G151&gt;10,"No",IF(G151&lt;-10,"No","Yes")))</f>
        <v>N/A</v>
      </c>
      <c r="I151" s="12">
        <v>-66</v>
      </c>
      <c r="J151" s="12">
        <v>-31.2</v>
      </c>
      <c r="K151" s="44" t="s">
        <v>732</v>
      </c>
      <c r="L151" s="9" t="str">
        <f t="shared" ref="L151:L170" si="24">IF(J151="Div by 0", "N/A", IF(K151="N/A","N/A", IF(J151&gt;VALUE(MID(K151,1,2)), "No", IF(J151&lt;-1*VALUE(MID(K151,1,2)), "No", "Yes"))))</f>
        <v>No</v>
      </c>
    </row>
    <row r="152" spans="1:12" ht="25.5" x14ac:dyDescent="0.2">
      <c r="A152" s="4" t="s">
        <v>1346</v>
      </c>
      <c r="B152" s="34" t="s">
        <v>217</v>
      </c>
      <c r="C152" s="46">
        <v>551.9</v>
      </c>
      <c r="D152" s="43" t="str">
        <f t="shared" si="21"/>
        <v>N/A</v>
      </c>
      <c r="E152" s="46">
        <v>778.52083332999996</v>
      </c>
      <c r="F152" s="43" t="str">
        <f t="shared" si="22"/>
        <v>N/A</v>
      </c>
      <c r="G152" s="46">
        <v>0</v>
      </c>
      <c r="H152" s="43" t="str">
        <f t="shared" si="23"/>
        <v>N/A</v>
      </c>
      <c r="I152" s="12">
        <v>41.06</v>
      </c>
      <c r="J152" s="12">
        <v>-100</v>
      </c>
      <c r="K152" s="44" t="s">
        <v>732</v>
      </c>
      <c r="L152" s="9" t="str">
        <f t="shared" si="24"/>
        <v>No</v>
      </c>
    </row>
    <row r="153" spans="1:12" ht="25.5" x14ac:dyDescent="0.2">
      <c r="A153" s="4" t="s">
        <v>1347</v>
      </c>
      <c r="B153" s="34" t="s">
        <v>217</v>
      </c>
      <c r="C153" s="46">
        <v>2350.2114363000001</v>
      </c>
      <c r="D153" s="43" t="str">
        <f t="shared" si="21"/>
        <v>N/A</v>
      </c>
      <c r="E153" s="46">
        <v>2073.9865771999998</v>
      </c>
      <c r="F153" s="43" t="str">
        <f t="shared" si="22"/>
        <v>N/A</v>
      </c>
      <c r="G153" s="46">
        <v>368.92063492</v>
      </c>
      <c r="H153" s="43" t="str">
        <f t="shared" si="23"/>
        <v>N/A</v>
      </c>
      <c r="I153" s="12">
        <v>-11.8</v>
      </c>
      <c r="J153" s="12">
        <v>-82.2</v>
      </c>
      <c r="K153" s="44" t="s">
        <v>732</v>
      </c>
      <c r="L153" s="9" t="str">
        <f t="shared" si="24"/>
        <v>No</v>
      </c>
    </row>
    <row r="154" spans="1:12" ht="25.5" x14ac:dyDescent="0.2">
      <c r="A154" s="4" t="s">
        <v>1348</v>
      </c>
      <c r="B154" s="34" t="s">
        <v>217</v>
      </c>
      <c r="C154" s="46">
        <v>198.85629562</v>
      </c>
      <c r="D154" s="43" t="str">
        <f t="shared" si="21"/>
        <v>N/A</v>
      </c>
      <c r="E154" s="46">
        <v>604.03558719</v>
      </c>
      <c r="F154" s="43" t="str">
        <f t="shared" si="22"/>
        <v>N/A</v>
      </c>
      <c r="G154" s="46">
        <v>320.92153517999998</v>
      </c>
      <c r="H154" s="43" t="str">
        <f t="shared" si="23"/>
        <v>N/A</v>
      </c>
      <c r="I154" s="12">
        <v>203.8</v>
      </c>
      <c r="J154" s="12">
        <v>-46.9</v>
      </c>
      <c r="K154" s="44" t="s">
        <v>732</v>
      </c>
      <c r="L154" s="9" t="str">
        <f t="shared" si="24"/>
        <v>No</v>
      </c>
    </row>
    <row r="155" spans="1:12" ht="25.5" x14ac:dyDescent="0.2">
      <c r="A155" s="2" t="s">
        <v>1349</v>
      </c>
      <c r="B155" s="34" t="s">
        <v>217</v>
      </c>
      <c r="C155" s="46">
        <v>496.7056202</v>
      </c>
      <c r="D155" s="43" t="str">
        <f t="shared" si="21"/>
        <v>N/A</v>
      </c>
      <c r="E155" s="46">
        <v>482.05085995000002</v>
      </c>
      <c r="F155" s="43" t="str">
        <f t="shared" si="22"/>
        <v>N/A</v>
      </c>
      <c r="G155" s="46">
        <v>423.47690120999999</v>
      </c>
      <c r="H155" s="43" t="str">
        <f t="shared" si="23"/>
        <v>N/A</v>
      </c>
      <c r="I155" s="12">
        <v>-2.95</v>
      </c>
      <c r="J155" s="12">
        <v>-12.2</v>
      </c>
      <c r="K155" s="44" t="s">
        <v>732</v>
      </c>
      <c r="L155" s="9" t="str">
        <f t="shared" si="24"/>
        <v>Yes</v>
      </c>
    </row>
    <row r="156" spans="1:12" ht="25.5" x14ac:dyDescent="0.2">
      <c r="A156" s="2" t="s">
        <v>1350</v>
      </c>
      <c r="B156" s="34" t="s">
        <v>217</v>
      </c>
      <c r="C156" s="46">
        <v>1048.8775862</v>
      </c>
      <c r="D156" s="43" t="str">
        <f t="shared" si="21"/>
        <v>N/A</v>
      </c>
      <c r="E156" s="46">
        <v>6.3853063842999997</v>
      </c>
      <c r="F156" s="43" t="str">
        <f t="shared" si="22"/>
        <v>N/A</v>
      </c>
      <c r="G156" s="46">
        <v>4.4071396294999996</v>
      </c>
      <c r="H156" s="43" t="str">
        <f t="shared" si="23"/>
        <v>N/A</v>
      </c>
      <c r="I156" s="12">
        <v>-99.4</v>
      </c>
      <c r="J156" s="12">
        <v>-31</v>
      </c>
      <c r="K156" s="44" t="s">
        <v>732</v>
      </c>
      <c r="L156" s="9" t="str">
        <f t="shared" si="24"/>
        <v>No</v>
      </c>
    </row>
    <row r="157" spans="1:12" ht="25.5" x14ac:dyDescent="0.2">
      <c r="A157" s="2" t="s">
        <v>1351</v>
      </c>
      <c r="B157" s="34" t="s">
        <v>217</v>
      </c>
      <c r="C157" s="46">
        <v>3480.4454544999999</v>
      </c>
      <c r="D157" s="43" t="str">
        <f t="shared" si="21"/>
        <v>N/A</v>
      </c>
      <c r="E157" s="46">
        <v>324.25</v>
      </c>
      <c r="F157" s="43" t="str">
        <f t="shared" si="22"/>
        <v>N/A</v>
      </c>
      <c r="G157" s="46">
        <v>0</v>
      </c>
      <c r="H157" s="43" t="str">
        <f t="shared" si="23"/>
        <v>N/A</v>
      </c>
      <c r="I157" s="12">
        <v>-90.7</v>
      </c>
      <c r="J157" s="12">
        <v>-100</v>
      </c>
      <c r="K157" s="44" t="s">
        <v>732</v>
      </c>
      <c r="L157" s="9" t="str">
        <f t="shared" si="24"/>
        <v>No</v>
      </c>
    </row>
    <row r="158" spans="1:12" ht="25.5" x14ac:dyDescent="0.2">
      <c r="A158" s="2" t="s">
        <v>1352</v>
      </c>
      <c r="B158" s="34" t="s">
        <v>217</v>
      </c>
      <c r="C158" s="46">
        <v>1396.7111586999999</v>
      </c>
      <c r="D158" s="43" t="str">
        <f t="shared" si="21"/>
        <v>N/A</v>
      </c>
      <c r="E158" s="46">
        <v>9.8724832214999996</v>
      </c>
      <c r="F158" s="43" t="str">
        <f t="shared" si="22"/>
        <v>N/A</v>
      </c>
      <c r="G158" s="46">
        <v>0</v>
      </c>
      <c r="H158" s="43" t="str">
        <f t="shared" si="23"/>
        <v>N/A</v>
      </c>
      <c r="I158" s="12">
        <v>-99.3</v>
      </c>
      <c r="J158" s="12">
        <v>-100</v>
      </c>
      <c r="K158" s="44" t="s">
        <v>732</v>
      </c>
      <c r="L158" s="9" t="str">
        <f t="shared" si="24"/>
        <v>No</v>
      </c>
    </row>
    <row r="159" spans="1:12" ht="25.5" x14ac:dyDescent="0.2">
      <c r="A159" s="2" t="s">
        <v>1353</v>
      </c>
      <c r="B159" s="34" t="s">
        <v>217</v>
      </c>
      <c r="C159" s="46">
        <v>0.23859489049999999</v>
      </c>
      <c r="D159" s="43" t="str">
        <f t="shared" si="21"/>
        <v>N/A</v>
      </c>
      <c r="E159" s="46">
        <v>4.7376715810999999</v>
      </c>
      <c r="F159" s="43" t="str">
        <f t="shared" si="22"/>
        <v>N/A</v>
      </c>
      <c r="G159" s="46">
        <v>7.5185501066000002</v>
      </c>
      <c r="H159" s="43" t="str">
        <f t="shared" si="23"/>
        <v>N/A</v>
      </c>
      <c r="I159" s="12">
        <v>1886</v>
      </c>
      <c r="J159" s="12">
        <v>58.7</v>
      </c>
      <c r="K159" s="44" t="s">
        <v>732</v>
      </c>
      <c r="L159" s="9" t="str">
        <f t="shared" si="24"/>
        <v>No</v>
      </c>
    </row>
    <row r="160" spans="1:12" ht="25.5" x14ac:dyDescent="0.2">
      <c r="A160" s="4" t="s">
        <v>1354</v>
      </c>
      <c r="B160" s="34" t="s">
        <v>217</v>
      </c>
      <c r="C160" s="46">
        <v>2.3322604605000001</v>
      </c>
      <c r="D160" s="43" t="str">
        <f t="shared" si="21"/>
        <v>N/A</v>
      </c>
      <c r="E160" s="46">
        <v>3.3051597051999999</v>
      </c>
      <c r="F160" s="43" t="str">
        <f t="shared" si="22"/>
        <v>N/A</v>
      </c>
      <c r="G160" s="46">
        <v>2.7547974414</v>
      </c>
      <c r="H160" s="43" t="str">
        <f t="shared" si="23"/>
        <v>N/A</v>
      </c>
      <c r="I160" s="12">
        <v>41.71</v>
      </c>
      <c r="J160" s="12">
        <v>-16.7</v>
      </c>
      <c r="K160" s="44" t="s">
        <v>732</v>
      </c>
      <c r="L160" s="9" t="str">
        <f t="shared" si="24"/>
        <v>Yes</v>
      </c>
    </row>
    <row r="161" spans="1:12" x14ac:dyDescent="0.2">
      <c r="A161" s="4" t="s">
        <v>1355</v>
      </c>
      <c r="B161" s="34" t="s">
        <v>217</v>
      </c>
      <c r="C161" s="46">
        <v>2287.7228702000002</v>
      </c>
      <c r="D161" s="43" t="str">
        <f t="shared" si="21"/>
        <v>N/A</v>
      </c>
      <c r="E161" s="46">
        <v>53.846166185000001</v>
      </c>
      <c r="F161" s="43" t="str">
        <f t="shared" si="22"/>
        <v>N/A</v>
      </c>
      <c r="G161" s="46">
        <v>33.312396444999997</v>
      </c>
      <c r="H161" s="43" t="str">
        <f t="shared" si="23"/>
        <v>N/A</v>
      </c>
      <c r="I161" s="12">
        <v>-97.6</v>
      </c>
      <c r="J161" s="12">
        <v>-38.1</v>
      </c>
      <c r="K161" s="44" t="s">
        <v>732</v>
      </c>
      <c r="L161" s="9" t="str">
        <f t="shared" si="24"/>
        <v>No</v>
      </c>
    </row>
    <row r="162" spans="1:12" x14ac:dyDescent="0.2">
      <c r="A162" s="4" t="s">
        <v>1356</v>
      </c>
      <c r="B162" s="34" t="s">
        <v>217</v>
      </c>
      <c r="C162" s="46">
        <v>928.58749999999998</v>
      </c>
      <c r="D162" s="43" t="str">
        <f t="shared" si="21"/>
        <v>N/A</v>
      </c>
      <c r="E162" s="46">
        <v>1006.0833333</v>
      </c>
      <c r="F162" s="43" t="str">
        <f t="shared" si="22"/>
        <v>N/A</v>
      </c>
      <c r="G162" s="46">
        <v>0</v>
      </c>
      <c r="H162" s="43" t="str">
        <f t="shared" si="23"/>
        <v>N/A</v>
      </c>
      <c r="I162" s="12">
        <v>8.3460000000000001</v>
      </c>
      <c r="J162" s="12">
        <v>-100</v>
      </c>
      <c r="K162" s="44" t="s">
        <v>732</v>
      </c>
      <c r="L162" s="9" t="str">
        <f t="shared" si="24"/>
        <v>No</v>
      </c>
    </row>
    <row r="163" spans="1:12" ht="25.5" x14ac:dyDescent="0.2">
      <c r="A163" s="4" t="s">
        <v>1357</v>
      </c>
      <c r="B163" s="34" t="s">
        <v>217</v>
      </c>
      <c r="C163" s="46">
        <v>3476.5557935000002</v>
      </c>
      <c r="D163" s="43" t="str">
        <f t="shared" si="21"/>
        <v>N/A</v>
      </c>
      <c r="E163" s="46">
        <v>1516.7315435999999</v>
      </c>
      <c r="F163" s="43" t="str">
        <f t="shared" si="22"/>
        <v>N/A</v>
      </c>
      <c r="G163" s="46">
        <v>2856.7777778</v>
      </c>
      <c r="H163" s="43" t="str">
        <f t="shared" si="23"/>
        <v>N/A</v>
      </c>
      <c r="I163" s="12">
        <v>-56.4</v>
      </c>
      <c r="J163" s="12">
        <v>88.35</v>
      </c>
      <c r="K163" s="44" t="s">
        <v>732</v>
      </c>
      <c r="L163" s="9" t="str">
        <f t="shared" si="24"/>
        <v>No</v>
      </c>
    </row>
    <row r="164" spans="1:12" x14ac:dyDescent="0.2">
      <c r="A164" s="4" t="s">
        <v>1358</v>
      </c>
      <c r="B164" s="34" t="s">
        <v>217</v>
      </c>
      <c r="C164" s="46">
        <v>136.43156934000001</v>
      </c>
      <c r="D164" s="43" t="str">
        <f t="shared" si="21"/>
        <v>N/A</v>
      </c>
      <c r="E164" s="46">
        <v>1.6059989831999999</v>
      </c>
      <c r="F164" s="43" t="str">
        <f t="shared" si="22"/>
        <v>N/A</v>
      </c>
      <c r="G164" s="46">
        <v>2.6345415777999999</v>
      </c>
      <c r="H164" s="43" t="str">
        <f t="shared" si="23"/>
        <v>N/A</v>
      </c>
      <c r="I164" s="12">
        <v>-98.8</v>
      </c>
      <c r="J164" s="12">
        <v>64.040000000000006</v>
      </c>
      <c r="K164" s="44" t="s">
        <v>732</v>
      </c>
      <c r="L164" s="9" t="str">
        <f t="shared" si="24"/>
        <v>No</v>
      </c>
    </row>
    <row r="165" spans="1:12" x14ac:dyDescent="0.2">
      <c r="A165" s="4" t="s">
        <v>1359</v>
      </c>
      <c r="B165" s="34" t="s">
        <v>217</v>
      </c>
      <c r="C165" s="46">
        <v>40.056449616000002</v>
      </c>
      <c r="D165" s="43" t="str">
        <f t="shared" si="21"/>
        <v>N/A</v>
      </c>
      <c r="E165" s="46">
        <v>14.307862408</v>
      </c>
      <c r="F165" s="43" t="str">
        <f t="shared" si="22"/>
        <v>N/A</v>
      </c>
      <c r="G165" s="46">
        <v>8.2932954276000004</v>
      </c>
      <c r="H165" s="43" t="str">
        <f t="shared" si="23"/>
        <v>N/A</v>
      </c>
      <c r="I165" s="12">
        <v>-64.3</v>
      </c>
      <c r="J165" s="12">
        <v>-42</v>
      </c>
      <c r="K165" s="44" t="s">
        <v>732</v>
      </c>
      <c r="L165" s="9" t="str">
        <f t="shared" si="24"/>
        <v>No</v>
      </c>
    </row>
    <row r="166" spans="1:12" x14ac:dyDescent="0.2">
      <c r="A166" s="4" t="s">
        <v>1360</v>
      </c>
      <c r="B166" s="34" t="s">
        <v>217</v>
      </c>
      <c r="C166" s="46">
        <v>6243.2204867999999</v>
      </c>
      <c r="D166" s="43" t="str">
        <f t="shared" si="21"/>
        <v>N/A</v>
      </c>
      <c r="E166" s="46">
        <v>228.78697466</v>
      </c>
      <c r="F166" s="43" t="str">
        <f t="shared" si="22"/>
        <v>N/A</v>
      </c>
      <c r="G166" s="46">
        <v>227.41753276</v>
      </c>
      <c r="H166" s="43" t="str">
        <f t="shared" si="23"/>
        <v>N/A</v>
      </c>
      <c r="I166" s="12">
        <v>-96.3</v>
      </c>
      <c r="J166" s="12">
        <v>-0.59899999999999998</v>
      </c>
      <c r="K166" s="44" t="s">
        <v>732</v>
      </c>
      <c r="L166" s="9" t="str">
        <f t="shared" si="24"/>
        <v>Yes</v>
      </c>
    </row>
    <row r="167" spans="1:12" x14ac:dyDescent="0.2">
      <c r="A167" s="45" t="s">
        <v>1361</v>
      </c>
      <c r="B167" s="34" t="s">
        <v>217</v>
      </c>
      <c r="C167" s="46">
        <v>1838.1363636000001</v>
      </c>
      <c r="D167" s="43" t="str">
        <f t="shared" si="21"/>
        <v>N/A</v>
      </c>
      <c r="E167" s="46">
        <v>203.8125</v>
      </c>
      <c r="F167" s="43" t="str">
        <f t="shared" si="22"/>
        <v>N/A</v>
      </c>
      <c r="G167" s="46">
        <v>116.4</v>
      </c>
      <c r="H167" s="43" t="str">
        <f t="shared" si="23"/>
        <v>N/A</v>
      </c>
      <c r="I167" s="12">
        <v>-88.9</v>
      </c>
      <c r="J167" s="12">
        <v>-42.9</v>
      </c>
      <c r="K167" s="44" t="s">
        <v>732</v>
      </c>
      <c r="L167" s="9" t="str">
        <f t="shared" si="24"/>
        <v>No</v>
      </c>
    </row>
    <row r="168" spans="1:12" x14ac:dyDescent="0.2">
      <c r="A168" s="45" t="s">
        <v>1362</v>
      </c>
      <c r="B168" s="34" t="s">
        <v>217</v>
      </c>
      <c r="C168" s="46">
        <v>9460.8636688000006</v>
      </c>
      <c r="D168" s="43" t="str">
        <f t="shared" si="21"/>
        <v>N/A</v>
      </c>
      <c r="E168" s="46">
        <v>403.22147651</v>
      </c>
      <c r="F168" s="43" t="str">
        <f t="shared" si="22"/>
        <v>N/A</v>
      </c>
      <c r="G168" s="46">
        <v>468.66666666999998</v>
      </c>
      <c r="H168" s="43" t="str">
        <f t="shared" si="23"/>
        <v>N/A</v>
      </c>
      <c r="I168" s="12">
        <v>-95.7</v>
      </c>
      <c r="J168" s="12">
        <v>16.23</v>
      </c>
      <c r="K168" s="44" t="s">
        <v>732</v>
      </c>
      <c r="L168" s="9" t="str">
        <f t="shared" si="24"/>
        <v>Yes</v>
      </c>
    </row>
    <row r="169" spans="1:12" x14ac:dyDescent="0.2">
      <c r="A169" s="45" t="s">
        <v>1363</v>
      </c>
      <c r="B169" s="34" t="s">
        <v>217</v>
      </c>
      <c r="C169" s="46">
        <v>302.03056569</v>
      </c>
      <c r="D169" s="43" t="str">
        <f t="shared" si="21"/>
        <v>N/A</v>
      </c>
      <c r="E169" s="46">
        <v>121.12455516</v>
      </c>
      <c r="F169" s="43" t="str">
        <f t="shared" si="22"/>
        <v>N/A</v>
      </c>
      <c r="G169" s="46">
        <v>118.92750533</v>
      </c>
      <c r="H169" s="43" t="str">
        <f t="shared" si="23"/>
        <v>N/A</v>
      </c>
      <c r="I169" s="12">
        <v>-59.9</v>
      </c>
      <c r="J169" s="12">
        <v>-1.81</v>
      </c>
      <c r="K169" s="44" t="s">
        <v>732</v>
      </c>
      <c r="L169" s="9" t="str">
        <f t="shared" si="24"/>
        <v>Yes</v>
      </c>
    </row>
    <row r="170" spans="1:12" x14ac:dyDescent="0.2">
      <c r="A170" s="45" t="s">
        <v>1364</v>
      </c>
      <c r="B170" s="34" t="s">
        <v>217</v>
      </c>
      <c r="C170" s="46">
        <v>382.43797970000003</v>
      </c>
      <c r="D170" s="43" t="str">
        <f t="shared" si="21"/>
        <v>N/A</v>
      </c>
      <c r="E170" s="46">
        <v>274.72800983000002</v>
      </c>
      <c r="F170" s="43" t="str">
        <f t="shared" si="22"/>
        <v>N/A</v>
      </c>
      <c r="G170" s="46">
        <v>284.35204928000002</v>
      </c>
      <c r="H170" s="43" t="str">
        <f t="shared" si="23"/>
        <v>N/A</v>
      </c>
      <c r="I170" s="12">
        <v>-28.2</v>
      </c>
      <c r="J170" s="12">
        <v>3.5030000000000001</v>
      </c>
      <c r="K170" s="44" t="s">
        <v>732</v>
      </c>
      <c r="L170" s="9" t="str">
        <f t="shared" si="24"/>
        <v>Yes</v>
      </c>
    </row>
    <row r="171" spans="1:12" x14ac:dyDescent="0.2">
      <c r="A171" s="45" t="s">
        <v>85</v>
      </c>
      <c r="B171" s="34" t="s">
        <v>217</v>
      </c>
      <c r="C171" s="8">
        <v>11.815415822</v>
      </c>
      <c r="D171" s="43" t="str">
        <f t="shared" ref="D171:D202" si="25">IF($B171="N/A","N/A",IF(C171&gt;10,"No",IF(C171&lt;-10,"No","Yes")))</f>
        <v>N/A</v>
      </c>
      <c r="E171" s="8">
        <v>4.7000320820999999</v>
      </c>
      <c r="F171" s="43" t="str">
        <f t="shared" ref="F171:F202" si="26">IF($B171="N/A","N/A",IF(E171&gt;10,"No",IF(E171&lt;-10,"No","Yes")))</f>
        <v>N/A</v>
      </c>
      <c r="G171" s="8">
        <v>4.8651905406999996</v>
      </c>
      <c r="H171" s="43" t="str">
        <f t="shared" ref="H171:H202" si="27">IF($B171="N/A","N/A",IF(G171&gt;10,"No",IF(G171&lt;-10,"No","Yes")))</f>
        <v>N/A</v>
      </c>
      <c r="I171" s="12">
        <v>-60.2</v>
      </c>
      <c r="J171" s="12">
        <v>3.5139999999999998</v>
      </c>
      <c r="K171" s="44" t="s">
        <v>732</v>
      </c>
      <c r="L171" s="9" t="str">
        <f t="shared" ref="L171:L202" si="28">IF(J171="Div by 0", "N/A", IF(K171="N/A","N/A", IF(J171&gt;VALUE(MID(K171,1,2)), "No", IF(J171&lt;-1*VALUE(MID(K171,1,2)), "No", "Yes"))))</f>
        <v>Yes</v>
      </c>
    </row>
    <row r="172" spans="1:12" x14ac:dyDescent="0.2">
      <c r="A172" s="45" t="s">
        <v>465</v>
      </c>
      <c r="B172" s="34" t="s">
        <v>217</v>
      </c>
      <c r="C172" s="8">
        <v>7.2727272727000001</v>
      </c>
      <c r="D172" s="43" t="str">
        <f t="shared" si="25"/>
        <v>N/A</v>
      </c>
      <c r="E172" s="8">
        <v>12.5</v>
      </c>
      <c r="F172" s="43" t="str">
        <f t="shared" si="26"/>
        <v>N/A</v>
      </c>
      <c r="G172" s="8">
        <v>0</v>
      </c>
      <c r="H172" s="43" t="str">
        <f t="shared" si="27"/>
        <v>N/A</v>
      </c>
      <c r="I172" s="12">
        <v>71.88</v>
      </c>
      <c r="J172" s="12">
        <v>-100</v>
      </c>
      <c r="K172" s="44" t="s">
        <v>732</v>
      </c>
      <c r="L172" s="9" t="str">
        <f t="shared" si="28"/>
        <v>No</v>
      </c>
    </row>
    <row r="173" spans="1:12" x14ac:dyDescent="0.2">
      <c r="A173" s="45" t="s">
        <v>466</v>
      </c>
      <c r="B173" s="34" t="s">
        <v>217</v>
      </c>
      <c r="C173" s="8">
        <v>15.076532635</v>
      </c>
      <c r="D173" s="43" t="str">
        <f t="shared" si="25"/>
        <v>N/A</v>
      </c>
      <c r="E173" s="8">
        <v>9.3959731544</v>
      </c>
      <c r="F173" s="43" t="str">
        <f t="shared" si="26"/>
        <v>N/A</v>
      </c>
      <c r="G173" s="8">
        <v>3.1746031746000001</v>
      </c>
      <c r="H173" s="43" t="str">
        <f t="shared" si="27"/>
        <v>N/A</v>
      </c>
      <c r="I173" s="12">
        <v>-37.700000000000003</v>
      </c>
      <c r="J173" s="12">
        <v>-66.2</v>
      </c>
      <c r="K173" s="44" t="s">
        <v>732</v>
      </c>
      <c r="L173" s="9" t="str">
        <f t="shared" si="28"/>
        <v>No</v>
      </c>
    </row>
    <row r="174" spans="1:12" x14ac:dyDescent="0.2">
      <c r="A174" s="2" t="s">
        <v>467</v>
      </c>
      <c r="B174" s="34" t="s">
        <v>217</v>
      </c>
      <c r="C174" s="8">
        <v>6.1131386861000001</v>
      </c>
      <c r="D174" s="43" t="str">
        <f t="shared" si="25"/>
        <v>N/A</v>
      </c>
      <c r="E174" s="8">
        <v>4.7280122013000003</v>
      </c>
      <c r="F174" s="43" t="str">
        <f t="shared" si="26"/>
        <v>N/A</v>
      </c>
      <c r="G174" s="8">
        <v>5.4584221747999999</v>
      </c>
      <c r="H174" s="43" t="str">
        <f t="shared" si="27"/>
        <v>N/A</v>
      </c>
      <c r="I174" s="12">
        <v>-22.7</v>
      </c>
      <c r="J174" s="12">
        <v>15.45</v>
      </c>
      <c r="K174" s="44" t="s">
        <v>732</v>
      </c>
      <c r="L174" s="9" t="str">
        <f t="shared" si="28"/>
        <v>Yes</v>
      </c>
    </row>
    <row r="175" spans="1:12" x14ac:dyDescent="0.2">
      <c r="A175" s="2" t="s">
        <v>468</v>
      </c>
      <c r="B175" s="34" t="s">
        <v>217</v>
      </c>
      <c r="C175" s="8">
        <v>5.7192374350000001</v>
      </c>
      <c r="D175" s="43" t="str">
        <f t="shared" si="25"/>
        <v>N/A</v>
      </c>
      <c r="E175" s="8">
        <v>4.4226044226000001</v>
      </c>
      <c r="F175" s="43" t="str">
        <f t="shared" si="26"/>
        <v>N/A</v>
      </c>
      <c r="G175" s="8">
        <v>4.5723762142000002</v>
      </c>
      <c r="H175" s="43" t="str">
        <f t="shared" si="27"/>
        <v>N/A</v>
      </c>
      <c r="I175" s="12">
        <v>-22.7</v>
      </c>
      <c r="J175" s="12">
        <v>3.387</v>
      </c>
      <c r="K175" s="44" t="s">
        <v>732</v>
      </c>
      <c r="L175" s="9" t="str">
        <f t="shared" si="28"/>
        <v>Yes</v>
      </c>
    </row>
    <row r="176" spans="1:12" x14ac:dyDescent="0.2">
      <c r="A176" s="2" t="s">
        <v>1365</v>
      </c>
      <c r="B176" s="34" t="s">
        <v>217</v>
      </c>
      <c r="C176" s="8">
        <v>2.8651115619</v>
      </c>
      <c r="D176" s="43" t="str">
        <f t="shared" si="25"/>
        <v>N/A</v>
      </c>
      <c r="E176" s="8">
        <v>0.43310875840000002</v>
      </c>
      <c r="F176" s="43" t="str">
        <f t="shared" si="26"/>
        <v>N/A</v>
      </c>
      <c r="G176" s="8">
        <v>0.31631269769999998</v>
      </c>
      <c r="H176" s="43" t="str">
        <f t="shared" si="27"/>
        <v>N/A</v>
      </c>
      <c r="I176" s="12">
        <v>-84.9</v>
      </c>
      <c r="J176" s="12">
        <v>-27</v>
      </c>
      <c r="K176" s="44" t="s">
        <v>732</v>
      </c>
      <c r="L176" s="9" t="str">
        <f t="shared" si="28"/>
        <v>Yes</v>
      </c>
    </row>
    <row r="177" spans="1:12" x14ac:dyDescent="0.2">
      <c r="A177" s="2" t="s">
        <v>1366</v>
      </c>
      <c r="B177" s="34" t="s">
        <v>217</v>
      </c>
      <c r="C177" s="8">
        <v>7.1590909090999997</v>
      </c>
      <c r="D177" s="43" t="str">
        <f t="shared" si="25"/>
        <v>N/A</v>
      </c>
      <c r="E177" s="8">
        <v>10.416666666999999</v>
      </c>
      <c r="F177" s="43" t="str">
        <f t="shared" si="26"/>
        <v>N/A</v>
      </c>
      <c r="G177" s="8">
        <v>0</v>
      </c>
      <c r="H177" s="43" t="str">
        <f t="shared" si="27"/>
        <v>N/A</v>
      </c>
      <c r="I177" s="12">
        <v>45.5</v>
      </c>
      <c r="J177" s="12">
        <v>-100</v>
      </c>
      <c r="K177" s="44" t="s">
        <v>732</v>
      </c>
      <c r="L177" s="9" t="str">
        <f t="shared" si="28"/>
        <v>No</v>
      </c>
    </row>
    <row r="178" spans="1:12" x14ac:dyDescent="0.2">
      <c r="A178" s="2" t="s">
        <v>1367</v>
      </c>
      <c r="B178" s="34" t="s">
        <v>217</v>
      </c>
      <c r="C178" s="8">
        <v>3.7909429771999998</v>
      </c>
      <c r="D178" s="43" t="str">
        <f t="shared" si="25"/>
        <v>N/A</v>
      </c>
      <c r="E178" s="8">
        <v>1.3422818792</v>
      </c>
      <c r="F178" s="43" t="str">
        <f t="shared" si="26"/>
        <v>N/A</v>
      </c>
      <c r="G178" s="8">
        <v>0</v>
      </c>
      <c r="H178" s="43" t="str">
        <f t="shared" si="27"/>
        <v>N/A</v>
      </c>
      <c r="I178" s="12">
        <v>-64.599999999999994</v>
      </c>
      <c r="J178" s="12">
        <v>-100</v>
      </c>
      <c r="K178" s="44" t="s">
        <v>732</v>
      </c>
      <c r="L178" s="9" t="str">
        <f t="shared" si="28"/>
        <v>No</v>
      </c>
    </row>
    <row r="179" spans="1:12" x14ac:dyDescent="0.2">
      <c r="A179" s="2" t="s">
        <v>1368</v>
      </c>
      <c r="B179" s="34" t="s">
        <v>217</v>
      </c>
      <c r="C179" s="8">
        <v>9.1240875900000004E-2</v>
      </c>
      <c r="D179" s="43" t="str">
        <f t="shared" si="25"/>
        <v>N/A</v>
      </c>
      <c r="E179" s="8">
        <v>0.10167768169999999</v>
      </c>
      <c r="F179" s="43" t="str">
        <f t="shared" si="26"/>
        <v>N/A</v>
      </c>
      <c r="G179" s="8">
        <v>0.21321961619999999</v>
      </c>
      <c r="H179" s="43" t="str">
        <f t="shared" si="27"/>
        <v>N/A</v>
      </c>
      <c r="I179" s="12">
        <v>11.44</v>
      </c>
      <c r="J179" s="12">
        <v>109.7</v>
      </c>
      <c r="K179" s="44" t="s">
        <v>732</v>
      </c>
      <c r="L179" s="9" t="str">
        <f t="shared" si="28"/>
        <v>No</v>
      </c>
    </row>
    <row r="180" spans="1:12" x14ac:dyDescent="0.2">
      <c r="A180" s="2" t="s">
        <v>1369</v>
      </c>
      <c r="B180" s="34" t="s">
        <v>217</v>
      </c>
      <c r="C180" s="8">
        <v>0.54468927950000001</v>
      </c>
      <c r="D180" s="43" t="str">
        <f t="shared" si="25"/>
        <v>N/A</v>
      </c>
      <c r="E180" s="8">
        <v>0.4422604423</v>
      </c>
      <c r="F180" s="43" t="str">
        <f t="shared" si="26"/>
        <v>N/A</v>
      </c>
      <c r="G180" s="8">
        <v>0.3790570955</v>
      </c>
      <c r="H180" s="43" t="str">
        <f t="shared" si="27"/>
        <v>N/A</v>
      </c>
      <c r="I180" s="12">
        <v>-18.8</v>
      </c>
      <c r="J180" s="12">
        <v>-14.3</v>
      </c>
      <c r="K180" s="44" t="s">
        <v>732</v>
      </c>
      <c r="L180" s="9" t="str">
        <f t="shared" si="28"/>
        <v>Yes</v>
      </c>
    </row>
    <row r="181" spans="1:12" x14ac:dyDescent="0.2">
      <c r="A181" s="2" t="s">
        <v>86</v>
      </c>
      <c r="B181" s="34" t="s">
        <v>217</v>
      </c>
      <c r="C181" s="8">
        <v>1.7699115044</v>
      </c>
      <c r="D181" s="43" t="str">
        <f t="shared" si="25"/>
        <v>N/A</v>
      </c>
      <c r="E181" s="8">
        <v>0</v>
      </c>
      <c r="F181" s="43" t="str">
        <f t="shared" si="26"/>
        <v>N/A</v>
      </c>
      <c r="G181" s="8">
        <v>0</v>
      </c>
      <c r="H181" s="43" t="str">
        <f t="shared" si="27"/>
        <v>N/A</v>
      </c>
      <c r="I181" s="12">
        <v>-100</v>
      </c>
      <c r="J181" s="12" t="s">
        <v>1743</v>
      </c>
      <c r="K181" s="44" t="s">
        <v>732</v>
      </c>
      <c r="L181" s="9" t="str">
        <f t="shared" si="28"/>
        <v>N/A</v>
      </c>
    </row>
    <row r="182" spans="1:12" x14ac:dyDescent="0.2">
      <c r="A182" s="2" t="s">
        <v>87</v>
      </c>
      <c r="B182" s="34" t="s">
        <v>217</v>
      </c>
      <c r="C182" s="8">
        <v>57.393509127999998</v>
      </c>
      <c r="D182" s="43" t="str">
        <f t="shared" si="25"/>
        <v>N/A</v>
      </c>
      <c r="E182" s="8">
        <v>4.2027590632000003</v>
      </c>
      <c r="F182" s="43" t="str">
        <f t="shared" si="26"/>
        <v>N/A</v>
      </c>
      <c r="G182" s="8">
        <v>2.8317517697999999</v>
      </c>
      <c r="H182" s="43" t="str">
        <f t="shared" si="27"/>
        <v>N/A</v>
      </c>
      <c r="I182" s="12">
        <v>-92.7</v>
      </c>
      <c r="J182" s="12">
        <v>-32.6</v>
      </c>
      <c r="K182" s="44" t="s">
        <v>732</v>
      </c>
      <c r="L182" s="9" t="str">
        <f t="shared" si="28"/>
        <v>No</v>
      </c>
    </row>
    <row r="183" spans="1:12" x14ac:dyDescent="0.2">
      <c r="A183" s="2" t="s">
        <v>469</v>
      </c>
      <c r="B183" s="34" t="s">
        <v>217</v>
      </c>
      <c r="C183" s="8">
        <v>52.159090909</v>
      </c>
      <c r="D183" s="43" t="str">
        <f t="shared" si="25"/>
        <v>N/A</v>
      </c>
      <c r="E183" s="8">
        <v>12.5</v>
      </c>
      <c r="F183" s="43" t="str">
        <f t="shared" si="26"/>
        <v>N/A</v>
      </c>
      <c r="G183" s="8">
        <v>0</v>
      </c>
      <c r="H183" s="43" t="str">
        <f t="shared" si="27"/>
        <v>N/A</v>
      </c>
      <c r="I183" s="12">
        <v>-76</v>
      </c>
      <c r="J183" s="12">
        <v>-100</v>
      </c>
      <c r="K183" s="44" t="s">
        <v>732</v>
      </c>
      <c r="L183" s="9" t="str">
        <f t="shared" si="28"/>
        <v>No</v>
      </c>
    </row>
    <row r="184" spans="1:12" x14ac:dyDescent="0.2">
      <c r="A184" s="2" t="s">
        <v>470</v>
      </c>
      <c r="B184" s="34" t="s">
        <v>217</v>
      </c>
      <c r="C184" s="8">
        <v>82.583868664999997</v>
      </c>
      <c r="D184" s="43" t="str">
        <f t="shared" si="25"/>
        <v>N/A</v>
      </c>
      <c r="E184" s="8">
        <v>30.201342281999999</v>
      </c>
      <c r="F184" s="43" t="str">
        <f t="shared" si="26"/>
        <v>N/A</v>
      </c>
      <c r="G184" s="8">
        <v>23.809523810000002</v>
      </c>
      <c r="H184" s="43" t="str">
        <f t="shared" si="27"/>
        <v>N/A</v>
      </c>
      <c r="I184" s="12">
        <v>-63.4</v>
      </c>
      <c r="J184" s="12">
        <v>-21.2</v>
      </c>
      <c r="K184" s="44" t="s">
        <v>732</v>
      </c>
      <c r="L184" s="9" t="str">
        <f t="shared" si="28"/>
        <v>Yes</v>
      </c>
    </row>
    <row r="185" spans="1:12" x14ac:dyDescent="0.2">
      <c r="A185" s="2" t="s">
        <v>471</v>
      </c>
      <c r="B185" s="34" t="s">
        <v>217</v>
      </c>
      <c r="C185" s="8">
        <v>6.5693430657</v>
      </c>
      <c r="D185" s="43" t="str">
        <f t="shared" si="25"/>
        <v>N/A</v>
      </c>
      <c r="E185" s="8">
        <v>1.7285205897</v>
      </c>
      <c r="F185" s="43" t="str">
        <f t="shared" si="26"/>
        <v>N/A</v>
      </c>
      <c r="G185" s="8">
        <v>1.8763326226000001</v>
      </c>
      <c r="H185" s="43" t="str">
        <f t="shared" si="27"/>
        <v>N/A</v>
      </c>
      <c r="I185" s="12">
        <v>-73.7</v>
      </c>
      <c r="J185" s="12">
        <v>8.5510000000000002</v>
      </c>
      <c r="K185" s="44" t="s">
        <v>732</v>
      </c>
      <c r="L185" s="9" t="str">
        <f t="shared" si="28"/>
        <v>Yes</v>
      </c>
    </row>
    <row r="186" spans="1:12" x14ac:dyDescent="0.2">
      <c r="A186" s="2" t="s">
        <v>472</v>
      </c>
      <c r="B186" s="34" t="s">
        <v>217</v>
      </c>
      <c r="C186" s="8">
        <v>7.4770982917</v>
      </c>
      <c r="D186" s="43" t="str">
        <f t="shared" si="25"/>
        <v>N/A</v>
      </c>
      <c r="E186" s="8">
        <v>4.3488943489</v>
      </c>
      <c r="F186" s="43" t="str">
        <f t="shared" si="26"/>
        <v>N/A</v>
      </c>
      <c r="G186" s="8">
        <v>3.0561478323000002</v>
      </c>
      <c r="H186" s="43" t="str">
        <f t="shared" si="27"/>
        <v>N/A</v>
      </c>
      <c r="I186" s="12">
        <v>-41.8</v>
      </c>
      <c r="J186" s="12">
        <v>-29.7</v>
      </c>
      <c r="K186" s="44" t="s">
        <v>732</v>
      </c>
      <c r="L186" s="9" t="str">
        <f t="shared" si="28"/>
        <v>Yes</v>
      </c>
    </row>
    <row r="187" spans="1:12" x14ac:dyDescent="0.2">
      <c r="A187" s="2" t="s">
        <v>116</v>
      </c>
      <c r="B187" s="34" t="s">
        <v>217</v>
      </c>
      <c r="C187" s="8">
        <v>72.246450304000007</v>
      </c>
      <c r="D187" s="43" t="str">
        <f t="shared" si="25"/>
        <v>N/A</v>
      </c>
      <c r="E187" s="8">
        <v>26.227141482</v>
      </c>
      <c r="F187" s="43" t="str">
        <f t="shared" si="26"/>
        <v>N/A</v>
      </c>
      <c r="G187" s="8">
        <v>27.278204549000002</v>
      </c>
      <c r="H187" s="43" t="str">
        <f t="shared" si="27"/>
        <v>N/A</v>
      </c>
      <c r="I187" s="12">
        <v>-63.7</v>
      </c>
      <c r="J187" s="12">
        <v>4.008</v>
      </c>
      <c r="K187" s="44" t="s">
        <v>732</v>
      </c>
      <c r="L187" s="9" t="str">
        <f t="shared" si="28"/>
        <v>Yes</v>
      </c>
    </row>
    <row r="188" spans="1:12" x14ac:dyDescent="0.2">
      <c r="A188" s="2" t="s">
        <v>473</v>
      </c>
      <c r="B188" s="34" t="s">
        <v>217</v>
      </c>
      <c r="C188" s="8">
        <v>63.068181817999999</v>
      </c>
      <c r="D188" s="43" t="str">
        <f t="shared" si="25"/>
        <v>N/A</v>
      </c>
      <c r="E188" s="8">
        <v>22.916666667000001</v>
      </c>
      <c r="F188" s="43" t="str">
        <f t="shared" si="26"/>
        <v>N/A</v>
      </c>
      <c r="G188" s="8">
        <v>20</v>
      </c>
      <c r="H188" s="43" t="str">
        <f t="shared" si="27"/>
        <v>N/A</v>
      </c>
      <c r="I188" s="12">
        <v>-63.7</v>
      </c>
      <c r="J188" s="12">
        <v>-12.7</v>
      </c>
      <c r="K188" s="44" t="s">
        <v>732</v>
      </c>
      <c r="L188" s="9" t="str">
        <f t="shared" si="28"/>
        <v>Yes</v>
      </c>
    </row>
    <row r="189" spans="1:12" x14ac:dyDescent="0.2">
      <c r="A189" s="2" t="s">
        <v>474</v>
      </c>
      <c r="B189" s="34" t="s">
        <v>217</v>
      </c>
      <c r="C189" s="8">
        <v>91.482274566000001</v>
      </c>
      <c r="D189" s="43" t="str">
        <f t="shared" si="25"/>
        <v>N/A</v>
      </c>
      <c r="E189" s="8">
        <v>36.912751677999999</v>
      </c>
      <c r="F189" s="43" t="str">
        <f t="shared" si="26"/>
        <v>N/A</v>
      </c>
      <c r="G189" s="8">
        <v>19.047619048000001</v>
      </c>
      <c r="H189" s="43" t="str">
        <f t="shared" si="27"/>
        <v>N/A</v>
      </c>
      <c r="I189" s="12">
        <v>-59.7</v>
      </c>
      <c r="J189" s="12">
        <v>-48.4</v>
      </c>
      <c r="K189" s="44" t="s">
        <v>732</v>
      </c>
      <c r="L189" s="9" t="str">
        <f t="shared" si="28"/>
        <v>No</v>
      </c>
    </row>
    <row r="190" spans="1:12" x14ac:dyDescent="0.2">
      <c r="A190" s="2" t="s">
        <v>475</v>
      </c>
      <c r="B190" s="34" t="s">
        <v>217</v>
      </c>
      <c r="C190" s="8">
        <v>27.46350365</v>
      </c>
      <c r="D190" s="43" t="str">
        <f t="shared" si="25"/>
        <v>N/A</v>
      </c>
      <c r="E190" s="8">
        <v>22.114895780000001</v>
      </c>
      <c r="F190" s="43" t="str">
        <f t="shared" si="26"/>
        <v>N/A</v>
      </c>
      <c r="G190" s="8">
        <v>21.748400853</v>
      </c>
      <c r="H190" s="43" t="str">
        <f t="shared" si="27"/>
        <v>N/A</v>
      </c>
      <c r="I190" s="12">
        <v>-19.5</v>
      </c>
      <c r="J190" s="12">
        <v>-1.66</v>
      </c>
      <c r="K190" s="44" t="s">
        <v>732</v>
      </c>
      <c r="L190" s="9" t="str">
        <f t="shared" si="28"/>
        <v>Yes</v>
      </c>
    </row>
    <row r="191" spans="1:12" x14ac:dyDescent="0.2">
      <c r="A191" s="2" t="s">
        <v>476</v>
      </c>
      <c r="B191" s="34" t="s">
        <v>217</v>
      </c>
      <c r="C191" s="8">
        <v>38.499628620999999</v>
      </c>
      <c r="D191" s="43" t="str">
        <f t="shared" si="25"/>
        <v>N/A</v>
      </c>
      <c r="E191" s="8">
        <v>27.862407862000001</v>
      </c>
      <c r="F191" s="43" t="str">
        <f t="shared" si="26"/>
        <v>N/A</v>
      </c>
      <c r="G191" s="8">
        <v>30.490405117000002</v>
      </c>
      <c r="H191" s="43" t="str">
        <f t="shared" si="27"/>
        <v>N/A</v>
      </c>
      <c r="I191" s="12">
        <v>-27.6</v>
      </c>
      <c r="J191" s="12">
        <v>9.4320000000000004</v>
      </c>
      <c r="K191" s="44" t="s">
        <v>732</v>
      </c>
      <c r="L191" s="9" t="str">
        <f t="shared" si="28"/>
        <v>Yes</v>
      </c>
    </row>
    <row r="192" spans="1:12" x14ac:dyDescent="0.2">
      <c r="A192" s="2" t="s">
        <v>1370</v>
      </c>
      <c r="B192" s="34" t="s">
        <v>217</v>
      </c>
      <c r="C192" s="35">
        <v>13.536909871000001</v>
      </c>
      <c r="D192" s="43" t="str">
        <f t="shared" si="25"/>
        <v>N/A</v>
      </c>
      <c r="E192" s="35">
        <v>5.9317406142999998</v>
      </c>
      <c r="F192" s="43" t="str">
        <f t="shared" si="26"/>
        <v>N/A</v>
      </c>
      <c r="G192" s="35">
        <v>5.6718266253999996</v>
      </c>
      <c r="H192" s="43" t="str">
        <f t="shared" si="27"/>
        <v>N/A</v>
      </c>
      <c r="I192" s="12">
        <v>-56.2</v>
      </c>
      <c r="J192" s="12">
        <v>-4.38</v>
      </c>
      <c r="K192" s="44" t="s">
        <v>732</v>
      </c>
      <c r="L192" s="9" t="str">
        <f t="shared" si="28"/>
        <v>Yes</v>
      </c>
    </row>
    <row r="193" spans="1:12" x14ac:dyDescent="0.2">
      <c r="A193" s="2" t="s">
        <v>1371</v>
      </c>
      <c r="B193" s="34" t="s">
        <v>217</v>
      </c>
      <c r="C193" s="35">
        <v>9.078125</v>
      </c>
      <c r="D193" s="43" t="str">
        <f t="shared" si="25"/>
        <v>N/A</v>
      </c>
      <c r="E193" s="35">
        <v>8.1666666666999994</v>
      </c>
      <c r="F193" s="43" t="str">
        <f t="shared" si="26"/>
        <v>N/A</v>
      </c>
      <c r="G193" s="35" t="s">
        <v>1743</v>
      </c>
      <c r="H193" s="43" t="str">
        <f t="shared" si="27"/>
        <v>N/A</v>
      </c>
      <c r="I193" s="12">
        <v>-10</v>
      </c>
      <c r="J193" s="12" t="s">
        <v>1743</v>
      </c>
      <c r="K193" s="44" t="s">
        <v>732</v>
      </c>
      <c r="L193" s="9" t="str">
        <f t="shared" si="28"/>
        <v>N/A</v>
      </c>
    </row>
    <row r="194" spans="1:12" x14ac:dyDescent="0.2">
      <c r="A194" s="2" t="s">
        <v>1372</v>
      </c>
      <c r="B194" s="34" t="s">
        <v>217</v>
      </c>
      <c r="C194" s="35">
        <v>15.150973172</v>
      </c>
      <c r="D194" s="43" t="str">
        <f t="shared" si="25"/>
        <v>N/A</v>
      </c>
      <c r="E194" s="35">
        <v>9.0714285714000003</v>
      </c>
      <c r="F194" s="43" t="str">
        <f t="shared" si="26"/>
        <v>N/A</v>
      </c>
      <c r="G194" s="35">
        <v>8.5</v>
      </c>
      <c r="H194" s="43" t="str">
        <f t="shared" si="27"/>
        <v>N/A</v>
      </c>
      <c r="I194" s="12">
        <v>-40.1</v>
      </c>
      <c r="J194" s="12">
        <v>-6.3</v>
      </c>
      <c r="K194" s="44" t="s">
        <v>732</v>
      </c>
      <c r="L194" s="9" t="str">
        <f t="shared" si="28"/>
        <v>Yes</v>
      </c>
    </row>
    <row r="195" spans="1:12" x14ac:dyDescent="0.2">
      <c r="A195" s="2" t="s">
        <v>1373</v>
      </c>
      <c r="B195" s="34" t="s">
        <v>217</v>
      </c>
      <c r="C195" s="35">
        <v>3.6791044776000001</v>
      </c>
      <c r="D195" s="43" t="str">
        <f t="shared" si="25"/>
        <v>N/A</v>
      </c>
      <c r="E195" s="35">
        <v>3.1182795698999999</v>
      </c>
      <c r="F195" s="43" t="str">
        <f t="shared" si="26"/>
        <v>N/A</v>
      </c>
      <c r="G195" s="35">
        <v>3.6640625</v>
      </c>
      <c r="H195" s="43" t="str">
        <f t="shared" si="27"/>
        <v>N/A</v>
      </c>
      <c r="I195" s="12">
        <v>-15.2</v>
      </c>
      <c r="J195" s="12">
        <v>17.5</v>
      </c>
      <c r="K195" s="44" t="s">
        <v>732</v>
      </c>
      <c r="L195" s="9" t="str">
        <f t="shared" si="28"/>
        <v>Yes</v>
      </c>
    </row>
    <row r="196" spans="1:12" x14ac:dyDescent="0.2">
      <c r="A196" s="2" t="s">
        <v>1374</v>
      </c>
      <c r="B196" s="34" t="s">
        <v>217</v>
      </c>
      <c r="C196" s="35">
        <v>7.2077922077999999</v>
      </c>
      <c r="D196" s="43" t="str">
        <f t="shared" si="25"/>
        <v>N/A</v>
      </c>
      <c r="E196" s="35">
        <v>7.0666666666999998</v>
      </c>
      <c r="F196" s="43" t="str">
        <f t="shared" si="26"/>
        <v>N/A</v>
      </c>
      <c r="G196" s="35">
        <v>6.9740932642000004</v>
      </c>
      <c r="H196" s="43" t="str">
        <f t="shared" si="27"/>
        <v>N/A</v>
      </c>
      <c r="I196" s="12">
        <v>-1.96</v>
      </c>
      <c r="J196" s="12">
        <v>-1.31</v>
      </c>
      <c r="K196" s="44" t="s">
        <v>732</v>
      </c>
      <c r="L196" s="9" t="str">
        <f t="shared" si="28"/>
        <v>Yes</v>
      </c>
    </row>
    <row r="197" spans="1:12" x14ac:dyDescent="0.2">
      <c r="A197" s="2" t="s">
        <v>1375</v>
      </c>
      <c r="B197" s="34" t="s">
        <v>217</v>
      </c>
      <c r="C197" s="35">
        <v>114.06902655</v>
      </c>
      <c r="D197" s="43" t="str">
        <f t="shared" si="25"/>
        <v>N/A</v>
      </c>
      <c r="E197" s="35">
        <v>4.4444444444000002</v>
      </c>
      <c r="F197" s="43" t="str">
        <f t="shared" si="26"/>
        <v>N/A</v>
      </c>
      <c r="G197" s="35">
        <v>1.2857142856999999</v>
      </c>
      <c r="H197" s="43" t="str">
        <f t="shared" si="27"/>
        <v>N/A</v>
      </c>
      <c r="I197" s="12">
        <v>-96.1</v>
      </c>
      <c r="J197" s="12">
        <v>-71.099999999999994</v>
      </c>
      <c r="K197" s="44" t="s">
        <v>732</v>
      </c>
      <c r="L197" s="9" t="str">
        <f t="shared" si="28"/>
        <v>No</v>
      </c>
    </row>
    <row r="198" spans="1:12" x14ac:dyDescent="0.2">
      <c r="A198" s="2" t="s">
        <v>1376</v>
      </c>
      <c r="B198" s="34" t="s">
        <v>217</v>
      </c>
      <c r="C198" s="35">
        <v>232.03174602999999</v>
      </c>
      <c r="D198" s="43" t="str">
        <f t="shared" si="25"/>
        <v>N/A</v>
      </c>
      <c r="E198" s="35">
        <v>16.8</v>
      </c>
      <c r="F198" s="43" t="str">
        <f t="shared" si="26"/>
        <v>N/A</v>
      </c>
      <c r="G198" s="35" t="s">
        <v>1743</v>
      </c>
      <c r="H198" s="43" t="str">
        <f t="shared" si="27"/>
        <v>N/A</v>
      </c>
      <c r="I198" s="12">
        <v>-92.8</v>
      </c>
      <c r="J198" s="12" t="s">
        <v>1743</v>
      </c>
      <c r="K198" s="44" t="s">
        <v>732</v>
      </c>
      <c r="L198" s="9" t="str">
        <f t="shared" si="28"/>
        <v>N/A</v>
      </c>
    </row>
    <row r="199" spans="1:12" x14ac:dyDescent="0.2">
      <c r="A199" s="2" t="s">
        <v>1377</v>
      </c>
      <c r="B199" s="34" t="s">
        <v>217</v>
      </c>
      <c r="C199" s="35">
        <v>104.22175731999999</v>
      </c>
      <c r="D199" s="43" t="str">
        <f t="shared" si="25"/>
        <v>N/A</v>
      </c>
      <c r="E199" s="35">
        <v>3</v>
      </c>
      <c r="F199" s="43" t="str">
        <f t="shared" si="26"/>
        <v>N/A</v>
      </c>
      <c r="G199" s="35" t="s">
        <v>1743</v>
      </c>
      <c r="H199" s="43" t="str">
        <f t="shared" si="27"/>
        <v>N/A</v>
      </c>
      <c r="I199" s="12">
        <v>-97.1</v>
      </c>
      <c r="J199" s="12" t="s">
        <v>1743</v>
      </c>
      <c r="K199" s="44" t="s">
        <v>732</v>
      </c>
      <c r="L199" s="9" t="str">
        <f t="shared" si="28"/>
        <v>N/A</v>
      </c>
    </row>
    <row r="200" spans="1:12" x14ac:dyDescent="0.2">
      <c r="A200" s="2" t="s">
        <v>1378</v>
      </c>
      <c r="B200" s="34" t="s">
        <v>217</v>
      </c>
      <c r="C200" s="35">
        <v>0</v>
      </c>
      <c r="D200" s="43" t="str">
        <f t="shared" si="25"/>
        <v>N/A</v>
      </c>
      <c r="E200" s="35">
        <v>4</v>
      </c>
      <c r="F200" s="43" t="str">
        <f t="shared" si="26"/>
        <v>N/A</v>
      </c>
      <c r="G200" s="35">
        <v>2.8</v>
      </c>
      <c r="H200" s="43" t="str">
        <f t="shared" si="27"/>
        <v>N/A</v>
      </c>
      <c r="I200" s="12" t="s">
        <v>1743</v>
      </c>
      <c r="J200" s="12">
        <v>-30</v>
      </c>
      <c r="K200" s="44" t="s">
        <v>732</v>
      </c>
      <c r="L200" s="9" t="str">
        <f t="shared" si="28"/>
        <v>Yes</v>
      </c>
    </row>
    <row r="201" spans="1:12" x14ac:dyDescent="0.2">
      <c r="A201" s="2" t="s">
        <v>1379</v>
      </c>
      <c r="B201" s="34" t="s">
        <v>217</v>
      </c>
      <c r="C201" s="35">
        <v>0.59090909089999999</v>
      </c>
      <c r="D201" s="43" t="str">
        <f t="shared" si="25"/>
        <v>N/A</v>
      </c>
      <c r="E201" s="35">
        <v>1.2222222222000001</v>
      </c>
      <c r="F201" s="43" t="str">
        <f t="shared" si="26"/>
        <v>N/A</v>
      </c>
      <c r="G201" s="35">
        <v>0.8125</v>
      </c>
      <c r="H201" s="43" t="str">
        <f t="shared" si="27"/>
        <v>N/A</v>
      </c>
      <c r="I201" s="12">
        <v>106.8</v>
      </c>
      <c r="J201" s="12">
        <v>-33.5</v>
      </c>
      <c r="K201" s="44" t="s">
        <v>732</v>
      </c>
      <c r="L201" s="9" t="str">
        <f t="shared" si="28"/>
        <v>No</v>
      </c>
    </row>
    <row r="202" spans="1:12" x14ac:dyDescent="0.2">
      <c r="A202" s="2" t="s">
        <v>28</v>
      </c>
      <c r="B202" s="34" t="s">
        <v>217</v>
      </c>
      <c r="C202" s="8">
        <v>0.36511156189999999</v>
      </c>
      <c r="D202" s="43" t="str">
        <f t="shared" si="25"/>
        <v>N/A</v>
      </c>
      <c r="E202" s="8">
        <v>0.20853384659999999</v>
      </c>
      <c r="F202" s="43" t="str">
        <f t="shared" si="26"/>
        <v>N/A</v>
      </c>
      <c r="G202" s="8">
        <v>0.16568760360000001</v>
      </c>
      <c r="H202" s="43" t="str">
        <f t="shared" si="27"/>
        <v>N/A</v>
      </c>
      <c r="I202" s="12">
        <v>-42.9</v>
      </c>
      <c r="J202" s="12">
        <v>-20.5</v>
      </c>
      <c r="K202" s="44" t="s">
        <v>732</v>
      </c>
      <c r="L202" s="9" t="str">
        <f t="shared" si="28"/>
        <v>Yes</v>
      </c>
    </row>
    <row r="203" spans="1:12" x14ac:dyDescent="0.2">
      <c r="A203" s="2" t="s">
        <v>123</v>
      </c>
      <c r="B203" s="34" t="s">
        <v>217</v>
      </c>
      <c r="C203" s="35">
        <v>11</v>
      </c>
      <c r="D203" s="43" t="str">
        <f t="shared" ref="D203:D213" si="29">IF($B203="N/A","N/A",IF(C203&gt;10,"No",IF(C203&lt;-10,"No","Yes")))</f>
        <v>N/A</v>
      </c>
      <c r="E203" s="35">
        <v>0</v>
      </c>
      <c r="F203" s="43" t="str">
        <f t="shared" ref="F203:F213" si="30">IF($B203="N/A","N/A",IF(E203&gt;10,"No",IF(E203&lt;-10,"No","Yes")))</f>
        <v>N/A</v>
      </c>
      <c r="G203" s="35">
        <v>0</v>
      </c>
      <c r="H203" s="43" t="str">
        <f t="shared" ref="H203:H213" si="31">IF($B203="N/A","N/A",IF(G203&gt;10,"No",IF(G203&lt;-10,"No","Yes")))</f>
        <v>N/A</v>
      </c>
      <c r="I203" s="12">
        <v>-100</v>
      </c>
      <c r="J203" s="12" t="s">
        <v>1743</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0</v>
      </c>
      <c r="H204" s="43" t="str">
        <f t="shared" si="31"/>
        <v>N/A</v>
      </c>
      <c r="I204" s="12">
        <v>-85.7</v>
      </c>
      <c r="J204" s="12">
        <v>-100</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0</v>
      </c>
      <c r="H205" s="43" t="str">
        <f t="shared" si="31"/>
        <v>N/A</v>
      </c>
      <c r="I205" s="12">
        <v>0</v>
      </c>
      <c r="J205" s="12">
        <v>-100</v>
      </c>
      <c r="K205" s="14" t="s">
        <v>217</v>
      </c>
      <c r="L205" s="9" t="str">
        <f t="shared" si="32"/>
        <v>N/A</v>
      </c>
    </row>
    <row r="206" spans="1:12" ht="25.5" x14ac:dyDescent="0.2">
      <c r="A206" s="2" t="s">
        <v>1380</v>
      </c>
      <c r="B206" s="34" t="s">
        <v>217</v>
      </c>
      <c r="C206" s="35">
        <v>18</v>
      </c>
      <c r="D206" s="43" t="str">
        <f t="shared" si="29"/>
        <v>N/A</v>
      </c>
      <c r="E206" s="35">
        <v>0</v>
      </c>
      <c r="F206" s="43" t="str">
        <f t="shared" si="30"/>
        <v>N/A</v>
      </c>
      <c r="G206" s="35">
        <v>0</v>
      </c>
      <c r="H206" s="43" t="str">
        <f t="shared" si="31"/>
        <v>N/A</v>
      </c>
      <c r="I206" s="12">
        <v>-100</v>
      </c>
      <c r="J206" s="12" t="s">
        <v>1743</v>
      </c>
      <c r="K206" s="14" t="s">
        <v>217</v>
      </c>
      <c r="L206" s="9" t="str">
        <f t="shared" si="32"/>
        <v>N/A</v>
      </c>
    </row>
    <row r="207" spans="1:12" x14ac:dyDescent="0.2">
      <c r="A207" s="2" t="s">
        <v>1628</v>
      </c>
      <c r="B207" s="34" t="s">
        <v>217</v>
      </c>
      <c r="C207" s="35">
        <v>11</v>
      </c>
      <c r="D207" s="43" t="str">
        <f t="shared" si="29"/>
        <v>N/A</v>
      </c>
      <c r="E207" s="35">
        <v>0</v>
      </c>
      <c r="F207" s="43" t="str">
        <f t="shared" si="30"/>
        <v>N/A</v>
      </c>
      <c r="G207" s="35">
        <v>0</v>
      </c>
      <c r="H207" s="43" t="str">
        <f t="shared" si="31"/>
        <v>N/A</v>
      </c>
      <c r="I207" s="12">
        <v>-100</v>
      </c>
      <c r="J207" s="12" t="s">
        <v>1743</v>
      </c>
      <c r="K207" s="14" t="s">
        <v>217</v>
      </c>
      <c r="L207" s="9" t="str">
        <f t="shared" si="32"/>
        <v>N/A</v>
      </c>
    </row>
    <row r="208" spans="1:12" x14ac:dyDescent="0.2">
      <c r="A208" s="2" t="s">
        <v>1629</v>
      </c>
      <c r="B208" s="34" t="s">
        <v>217</v>
      </c>
      <c r="C208" s="35">
        <v>28</v>
      </c>
      <c r="D208" s="43" t="str">
        <f t="shared" si="29"/>
        <v>N/A</v>
      </c>
      <c r="E208" s="35">
        <v>0</v>
      </c>
      <c r="F208" s="43" t="str">
        <f t="shared" si="30"/>
        <v>N/A</v>
      </c>
      <c r="G208" s="35">
        <v>0</v>
      </c>
      <c r="H208" s="43" t="str">
        <f t="shared" si="31"/>
        <v>N/A</v>
      </c>
      <c r="I208" s="12">
        <v>-100</v>
      </c>
      <c r="J208" s="12" t="s">
        <v>1743</v>
      </c>
      <c r="K208" s="14" t="s">
        <v>217</v>
      </c>
      <c r="L208" s="9" t="str">
        <f t="shared" si="32"/>
        <v>N/A</v>
      </c>
    </row>
    <row r="209" spans="1:12" x14ac:dyDescent="0.2">
      <c r="A209" s="2" t="s">
        <v>125</v>
      </c>
      <c r="B209" s="34" t="s">
        <v>217</v>
      </c>
      <c r="C209" s="46">
        <v>1047017</v>
      </c>
      <c r="D209" s="43" t="str">
        <f t="shared" si="29"/>
        <v>N/A</v>
      </c>
      <c r="E209" s="46">
        <v>713774</v>
      </c>
      <c r="F209" s="43" t="str">
        <f t="shared" si="30"/>
        <v>N/A</v>
      </c>
      <c r="G209" s="46">
        <v>299105</v>
      </c>
      <c r="H209" s="43" t="str">
        <f t="shared" si="31"/>
        <v>N/A</v>
      </c>
      <c r="I209" s="12">
        <v>-31.8</v>
      </c>
      <c r="J209" s="12">
        <v>-58.1</v>
      </c>
      <c r="K209" s="14" t="s">
        <v>217</v>
      </c>
      <c r="L209" s="9" t="str">
        <f t="shared" si="32"/>
        <v>N/A</v>
      </c>
    </row>
    <row r="210" spans="1:12" x14ac:dyDescent="0.2">
      <c r="A210" s="45" t="s">
        <v>1624</v>
      </c>
      <c r="B210" s="34" t="s">
        <v>217</v>
      </c>
      <c r="C210" s="46">
        <v>524681</v>
      </c>
      <c r="D210" s="43" t="str">
        <f t="shared" si="29"/>
        <v>N/A</v>
      </c>
      <c r="E210" s="46">
        <v>693697</v>
      </c>
      <c r="F210" s="43" t="str">
        <f t="shared" si="30"/>
        <v>N/A</v>
      </c>
      <c r="G210" s="46">
        <v>287739</v>
      </c>
      <c r="H210" s="43" t="str">
        <f t="shared" si="31"/>
        <v>N/A</v>
      </c>
      <c r="I210" s="12">
        <v>32.21</v>
      </c>
      <c r="J210" s="12">
        <v>-58.5</v>
      </c>
      <c r="K210" s="14" t="s">
        <v>217</v>
      </c>
      <c r="L210" s="9" t="str">
        <f t="shared" si="32"/>
        <v>N/A</v>
      </c>
    </row>
    <row r="211" spans="1:12" x14ac:dyDescent="0.2">
      <c r="A211" s="45" t="s">
        <v>1381</v>
      </c>
      <c r="B211" s="34" t="s">
        <v>217</v>
      </c>
      <c r="C211" s="46">
        <v>354503</v>
      </c>
      <c r="D211" s="43" t="str">
        <f t="shared" si="29"/>
        <v>N/A</v>
      </c>
      <c r="E211" s="46">
        <v>9192</v>
      </c>
      <c r="F211" s="43" t="str">
        <f t="shared" si="30"/>
        <v>N/A</v>
      </c>
      <c r="G211" s="46">
        <v>13915</v>
      </c>
      <c r="H211" s="43" t="str">
        <f t="shared" si="31"/>
        <v>N/A</v>
      </c>
      <c r="I211" s="12">
        <v>-97.4</v>
      </c>
      <c r="J211" s="12">
        <v>51.38</v>
      </c>
      <c r="K211" s="14" t="s">
        <v>217</v>
      </c>
      <c r="L211" s="9" t="str">
        <f t="shared" si="32"/>
        <v>N/A</v>
      </c>
    </row>
    <row r="212" spans="1:12" x14ac:dyDescent="0.2">
      <c r="A212" s="45" t="s">
        <v>1618</v>
      </c>
      <c r="B212" s="34" t="s">
        <v>217</v>
      </c>
      <c r="C212" s="46">
        <v>206779</v>
      </c>
      <c r="D212" s="43" t="str">
        <f t="shared" si="29"/>
        <v>N/A</v>
      </c>
      <c r="E212" s="46">
        <v>50136</v>
      </c>
      <c r="F212" s="43" t="str">
        <f t="shared" si="30"/>
        <v>N/A</v>
      </c>
      <c r="G212" s="46">
        <v>36395</v>
      </c>
      <c r="H212" s="43" t="str">
        <f t="shared" si="31"/>
        <v>N/A</v>
      </c>
      <c r="I212" s="12">
        <v>-75.8</v>
      </c>
      <c r="J212" s="12">
        <v>-27.4</v>
      </c>
      <c r="K212" s="14" t="s">
        <v>217</v>
      </c>
      <c r="L212" s="9" t="str">
        <f t="shared" si="32"/>
        <v>N/A</v>
      </c>
    </row>
    <row r="213" spans="1:12" x14ac:dyDescent="0.2">
      <c r="A213" s="45" t="s">
        <v>1619</v>
      </c>
      <c r="B213" s="34" t="s">
        <v>217</v>
      </c>
      <c r="C213" s="46">
        <v>1047017</v>
      </c>
      <c r="D213" s="43" t="str">
        <f t="shared" si="29"/>
        <v>N/A</v>
      </c>
      <c r="E213" s="46">
        <v>22283</v>
      </c>
      <c r="F213" s="43" t="str">
        <f t="shared" si="30"/>
        <v>N/A</v>
      </c>
      <c r="G213" s="46">
        <v>15612</v>
      </c>
      <c r="H213" s="43" t="str">
        <f t="shared" si="31"/>
        <v>N/A</v>
      </c>
      <c r="I213" s="12">
        <v>-97.9</v>
      </c>
      <c r="J213" s="12">
        <v>-29.9</v>
      </c>
      <c r="K213" s="14" t="s">
        <v>217</v>
      </c>
      <c r="L213" s="9" t="str">
        <f t="shared" si="32"/>
        <v>N/A</v>
      </c>
    </row>
    <row r="214" spans="1:12" ht="25.5" x14ac:dyDescent="0.2">
      <c r="A214" s="2" t="s">
        <v>1382</v>
      </c>
      <c r="B214" s="34" t="s">
        <v>217</v>
      </c>
      <c r="C214" s="46">
        <v>102804</v>
      </c>
      <c r="D214" s="43" t="str">
        <f t="shared" ref="D214:D228" si="33">IF($B214="N/A","N/A",IF(C214&gt;10,"No",IF(C214&lt;-10,"No","Yes")))</f>
        <v>N/A</v>
      </c>
      <c r="E214" s="46">
        <v>3598</v>
      </c>
      <c r="F214" s="43" t="str">
        <f t="shared" ref="F214:F228" si="34">IF($B214="N/A","N/A",IF(E214&gt;10,"No",IF(E214&lt;-10,"No","Yes")))</f>
        <v>N/A</v>
      </c>
      <c r="G214" s="46">
        <v>5080</v>
      </c>
      <c r="H214" s="43" t="str">
        <f t="shared" ref="H214:H228" si="35">IF($B214="N/A","N/A",IF(G214&gt;10,"No",IF(G214&lt;-10,"No","Yes")))</f>
        <v>N/A</v>
      </c>
      <c r="I214" s="12">
        <v>-96.5</v>
      </c>
      <c r="J214" s="12">
        <v>41.19</v>
      </c>
      <c r="K214" s="44" t="s">
        <v>732</v>
      </c>
      <c r="L214" s="9" t="str">
        <f t="shared" ref="L214:L228" si="36">IF(J214="Div by 0", "N/A", IF(K214="N/A","N/A", IF(J214&gt;VALUE(MID(K214,1,2)), "No", IF(J214&lt;-1*VALUE(MID(K214,1,2)), "No", "Yes"))))</f>
        <v>No</v>
      </c>
    </row>
    <row r="215" spans="1:12" x14ac:dyDescent="0.2">
      <c r="A215" s="58" t="s">
        <v>649</v>
      </c>
      <c r="B215" s="34" t="s">
        <v>217</v>
      </c>
      <c r="C215" s="35">
        <v>404</v>
      </c>
      <c r="D215" s="43" t="str">
        <f t="shared" si="33"/>
        <v>N/A</v>
      </c>
      <c r="E215" s="35">
        <v>22</v>
      </c>
      <c r="F215" s="43" t="str">
        <f t="shared" si="34"/>
        <v>N/A</v>
      </c>
      <c r="G215" s="35">
        <v>24</v>
      </c>
      <c r="H215" s="43" t="str">
        <f t="shared" si="35"/>
        <v>N/A</v>
      </c>
      <c r="I215" s="12">
        <v>-94.6</v>
      </c>
      <c r="J215" s="12">
        <v>9.0909999999999993</v>
      </c>
      <c r="K215" s="44" t="s">
        <v>732</v>
      </c>
      <c r="L215" s="9" t="str">
        <f t="shared" si="36"/>
        <v>Yes</v>
      </c>
    </row>
    <row r="216" spans="1:12" ht="25.5" x14ac:dyDescent="0.2">
      <c r="A216" s="4" t="s">
        <v>1383</v>
      </c>
      <c r="B216" s="34" t="s">
        <v>217</v>
      </c>
      <c r="C216" s="46">
        <v>254.46534653000001</v>
      </c>
      <c r="D216" s="43" t="str">
        <f t="shared" si="33"/>
        <v>N/A</v>
      </c>
      <c r="E216" s="46">
        <v>163.54545454999999</v>
      </c>
      <c r="F216" s="43" t="str">
        <f t="shared" si="34"/>
        <v>N/A</v>
      </c>
      <c r="G216" s="46">
        <v>211.66666667000001</v>
      </c>
      <c r="H216" s="43" t="str">
        <f t="shared" si="35"/>
        <v>N/A</v>
      </c>
      <c r="I216" s="12">
        <v>-35.700000000000003</v>
      </c>
      <c r="J216" s="12">
        <v>29.42</v>
      </c>
      <c r="K216" s="44" t="s">
        <v>732</v>
      </c>
      <c r="L216" s="9" t="str">
        <f t="shared" si="36"/>
        <v>Yes</v>
      </c>
    </row>
    <row r="217" spans="1:12" ht="25.5" x14ac:dyDescent="0.2">
      <c r="A217" s="2" t="s">
        <v>1384</v>
      </c>
      <c r="B217" s="34" t="s">
        <v>217</v>
      </c>
      <c r="C217" s="46">
        <v>0</v>
      </c>
      <c r="D217" s="43" t="str">
        <f t="shared" si="33"/>
        <v>N/A</v>
      </c>
      <c r="E217" s="46">
        <v>0</v>
      </c>
      <c r="F217" s="43" t="str">
        <f t="shared" si="34"/>
        <v>N/A</v>
      </c>
      <c r="G217" s="46">
        <v>0</v>
      </c>
      <c r="H217" s="43" t="str">
        <f t="shared" si="35"/>
        <v>N/A</v>
      </c>
      <c r="I217" s="12" t="s">
        <v>1743</v>
      </c>
      <c r="J217" s="12" t="s">
        <v>1743</v>
      </c>
      <c r="K217" s="44" t="s">
        <v>732</v>
      </c>
      <c r="L217" s="9" t="str">
        <f t="shared" si="36"/>
        <v>N/A</v>
      </c>
    </row>
    <row r="218" spans="1:12" x14ac:dyDescent="0.2">
      <c r="A218" s="4" t="s">
        <v>516</v>
      </c>
      <c r="B218" s="34" t="s">
        <v>217</v>
      </c>
      <c r="C218" s="35">
        <v>0</v>
      </c>
      <c r="D218" s="43" t="str">
        <f t="shared" si="33"/>
        <v>N/A</v>
      </c>
      <c r="E218" s="35">
        <v>0</v>
      </c>
      <c r="F218" s="43" t="str">
        <f t="shared" si="34"/>
        <v>N/A</v>
      </c>
      <c r="G218" s="35">
        <v>0</v>
      </c>
      <c r="H218" s="43" t="str">
        <f t="shared" si="35"/>
        <v>N/A</v>
      </c>
      <c r="I218" s="12" t="s">
        <v>1743</v>
      </c>
      <c r="J218" s="12" t="s">
        <v>1743</v>
      </c>
      <c r="K218" s="44" t="s">
        <v>732</v>
      </c>
      <c r="L218" s="9" t="str">
        <f t="shared" si="36"/>
        <v>N/A</v>
      </c>
    </row>
    <row r="219" spans="1:12" ht="25.5" x14ac:dyDescent="0.2">
      <c r="A219" s="2" t="s">
        <v>1385</v>
      </c>
      <c r="B219" s="34" t="s">
        <v>217</v>
      </c>
      <c r="C219" s="46" t="s">
        <v>1743</v>
      </c>
      <c r="D219" s="43" t="str">
        <f t="shared" si="33"/>
        <v>N/A</v>
      </c>
      <c r="E219" s="46" t="s">
        <v>1743</v>
      </c>
      <c r="F219" s="43" t="str">
        <f t="shared" si="34"/>
        <v>N/A</v>
      </c>
      <c r="G219" s="46" t="s">
        <v>1743</v>
      </c>
      <c r="H219" s="43" t="str">
        <f t="shared" si="35"/>
        <v>N/A</v>
      </c>
      <c r="I219" s="12" t="s">
        <v>1743</v>
      </c>
      <c r="J219" s="12" t="s">
        <v>1743</v>
      </c>
      <c r="K219" s="44" t="s">
        <v>732</v>
      </c>
      <c r="L219" s="9" t="str">
        <f t="shared" si="36"/>
        <v>N/A</v>
      </c>
    </row>
    <row r="220" spans="1:12" ht="25.5" x14ac:dyDescent="0.2">
      <c r="A220" s="2" t="s">
        <v>1386</v>
      </c>
      <c r="B220" s="34" t="s">
        <v>217</v>
      </c>
      <c r="C220" s="46">
        <v>3901698</v>
      </c>
      <c r="D220" s="43" t="str">
        <f t="shared" si="33"/>
        <v>N/A</v>
      </c>
      <c r="E220" s="46">
        <v>127404</v>
      </c>
      <c r="F220" s="43" t="str">
        <f t="shared" si="34"/>
        <v>N/A</v>
      </c>
      <c r="G220" s="46">
        <v>165962</v>
      </c>
      <c r="H220" s="43" t="str">
        <f t="shared" si="35"/>
        <v>N/A</v>
      </c>
      <c r="I220" s="12">
        <v>-96.7</v>
      </c>
      <c r="J220" s="12">
        <v>30.26</v>
      </c>
      <c r="K220" s="44" t="s">
        <v>732</v>
      </c>
      <c r="L220" s="9" t="str">
        <f t="shared" si="36"/>
        <v>No</v>
      </c>
    </row>
    <row r="221" spans="1:12" x14ac:dyDescent="0.2">
      <c r="A221" s="4" t="s">
        <v>517</v>
      </c>
      <c r="B221" s="34" t="s">
        <v>217</v>
      </c>
      <c r="C221" s="35">
        <v>3751</v>
      </c>
      <c r="D221" s="43" t="str">
        <f t="shared" si="33"/>
        <v>N/A</v>
      </c>
      <c r="E221" s="35">
        <v>368</v>
      </c>
      <c r="F221" s="43" t="str">
        <f t="shared" si="34"/>
        <v>N/A</v>
      </c>
      <c r="G221" s="35">
        <v>455</v>
      </c>
      <c r="H221" s="43" t="str">
        <f t="shared" si="35"/>
        <v>N/A</v>
      </c>
      <c r="I221" s="12">
        <v>-90.2</v>
      </c>
      <c r="J221" s="12">
        <v>23.64</v>
      </c>
      <c r="K221" s="44" t="s">
        <v>732</v>
      </c>
      <c r="L221" s="9" t="str">
        <f t="shared" si="36"/>
        <v>Yes</v>
      </c>
    </row>
    <row r="222" spans="1:12" ht="25.5" x14ac:dyDescent="0.2">
      <c r="A222" s="2" t="s">
        <v>1387</v>
      </c>
      <c r="B222" s="34" t="s">
        <v>217</v>
      </c>
      <c r="C222" s="46">
        <v>1040.1754199</v>
      </c>
      <c r="D222" s="43" t="str">
        <f t="shared" si="33"/>
        <v>N/A</v>
      </c>
      <c r="E222" s="46">
        <v>346.20652174000003</v>
      </c>
      <c r="F222" s="43" t="str">
        <f t="shared" si="34"/>
        <v>N/A</v>
      </c>
      <c r="G222" s="46">
        <v>364.75164834999998</v>
      </c>
      <c r="H222" s="43" t="str">
        <f t="shared" si="35"/>
        <v>N/A</v>
      </c>
      <c r="I222" s="12">
        <v>-66.7</v>
      </c>
      <c r="J222" s="12">
        <v>5.3570000000000002</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59585678</v>
      </c>
      <c r="D226" s="43" t="str">
        <f t="shared" si="33"/>
        <v>N/A</v>
      </c>
      <c r="E226" s="46">
        <v>6105</v>
      </c>
      <c r="F226" s="43" t="str">
        <f t="shared" si="34"/>
        <v>N/A</v>
      </c>
      <c r="G226" s="46">
        <v>0</v>
      </c>
      <c r="H226" s="43" t="str">
        <f t="shared" si="35"/>
        <v>N/A</v>
      </c>
      <c r="I226" s="12">
        <v>-100</v>
      </c>
      <c r="J226" s="12">
        <v>-100</v>
      </c>
      <c r="K226" s="44" t="s">
        <v>732</v>
      </c>
      <c r="L226" s="9" t="str">
        <f t="shared" si="36"/>
        <v>No</v>
      </c>
    </row>
    <row r="227" spans="1:12" ht="25.5" x14ac:dyDescent="0.2">
      <c r="A227" s="2" t="s">
        <v>519</v>
      </c>
      <c r="B227" s="34" t="s">
        <v>217</v>
      </c>
      <c r="C227" s="35">
        <v>1519</v>
      </c>
      <c r="D227" s="43" t="str">
        <f t="shared" si="33"/>
        <v>N/A</v>
      </c>
      <c r="E227" s="35">
        <v>11</v>
      </c>
      <c r="F227" s="43" t="str">
        <f t="shared" si="34"/>
        <v>N/A</v>
      </c>
      <c r="G227" s="35">
        <v>0</v>
      </c>
      <c r="H227" s="43" t="str">
        <f t="shared" si="35"/>
        <v>N/A</v>
      </c>
      <c r="I227" s="12">
        <v>-99.8</v>
      </c>
      <c r="J227" s="12">
        <v>-100</v>
      </c>
      <c r="K227" s="44" t="s">
        <v>732</v>
      </c>
      <c r="L227" s="9" t="str">
        <f t="shared" si="36"/>
        <v>No</v>
      </c>
    </row>
    <row r="228" spans="1:12" ht="25.5" x14ac:dyDescent="0.2">
      <c r="A228" s="2" t="s">
        <v>1391</v>
      </c>
      <c r="B228" s="34" t="s">
        <v>217</v>
      </c>
      <c r="C228" s="46">
        <v>39226.911125999999</v>
      </c>
      <c r="D228" s="43" t="str">
        <f t="shared" si="33"/>
        <v>N/A</v>
      </c>
      <c r="E228" s="46">
        <v>2035</v>
      </c>
      <c r="F228" s="43" t="str">
        <f t="shared" si="34"/>
        <v>N/A</v>
      </c>
      <c r="G228" s="46" t="s">
        <v>1743</v>
      </c>
      <c r="H228" s="43" t="str">
        <f t="shared" si="35"/>
        <v>N/A</v>
      </c>
      <c r="I228" s="12">
        <v>-94.8</v>
      </c>
      <c r="J228" s="12" t="s">
        <v>1743</v>
      </c>
      <c r="K228" s="44" t="s">
        <v>732</v>
      </c>
      <c r="L228" s="9" t="str">
        <f t="shared" si="36"/>
        <v>N/A</v>
      </c>
    </row>
    <row r="229" spans="1:12" x14ac:dyDescent="0.2">
      <c r="A229" s="2" t="s">
        <v>1392</v>
      </c>
      <c r="B229" s="34" t="s">
        <v>217</v>
      </c>
      <c r="C229" s="51">
        <v>61708070</v>
      </c>
      <c r="D229" s="43" t="str">
        <f t="shared" ref="D229:D252" si="37">IF($B229="N/A","N/A",IF(C229&gt;10,"No",IF(C229&lt;-10,"No","Yes")))</f>
        <v>N/A</v>
      </c>
      <c r="E229" s="51">
        <v>6105</v>
      </c>
      <c r="F229" s="43" t="str">
        <f t="shared" ref="F229:F252" si="38">IF($B229="N/A","N/A",IF(E229&gt;10,"No",IF(E229&lt;-10,"No","Yes")))</f>
        <v>N/A</v>
      </c>
      <c r="G229" s="51" t="s">
        <v>1743</v>
      </c>
      <c r="H229" s="43" t="str">
        <f t="shared" ref="H229:H252" si="39">IF($B229="N/A","N/A",IF(G229&gt;10,"No",IF(G229&lt;-10,"No","Yes")))</f>
        <v>N/A</v>
      </c>
      <c r="I229" s="12">
        <v>-100</v>
      </c>
      <c r="J229" s="12" t="s">
        <v>1743</v>
      </c>
      <c r="K229" s="44" t="s">
        <v>732</v>
      </c>
      <c r="L229" s="9" t="str">
        <f t="shared" ref="L229:L252" si="40">IF(J229="Div by 0", "N/A", IF(K229="N/A","N/A", IF(J229&gt;VALUE(MID(K229,1,2)), "No", IF(J229&lt;-1*VALUE(MID(K229,1,2)), "No", "Yes"))))</f>
        <v>N/A</v>
      </c>
    </row>
    <row r="230" spans="1:12" x14ac:dyDescent="0.2">
      <c r="A230" s="4" t="s">
        <v>1393</v>
      </c>
      <c r="B230" s="34" t="s">
        <v>217</v>
      </c>
      <c r="C230" s="49">
        <v>1822</v>
      </c>
      <c r="D230" s="43" t="str">
        <f t="shared" si="37"/>
        <v>N/A</v>
      </c>
      <c r="E230" s="49">
        <v>11</v>
      </c>
      <c r="F230" s="43" t="str">
        <f t="shared" si="38"/>
        <v>N/A</v>
      </c>
      <c r="G230" s="49" t="s">
        <v>1743</v>
      </c>
      <c r="H230" s="43" t="str">
        <f t="shared" si="39"/>
        <v>N/A</v>
      </c>
      <c r="I230" s="12">
        <v>-99.8</v>
      </c>
      <c r="J230" s="12" t="s">
        <v>1743</v>
      </c>
      <c r="K230" s="44" t="s">
        <v>732</v>
      </c>
      <c r="L230" s="9" t="str">
        <f t="shared" si="40"/>
        <v>N/A</v>
      </c>
    </row>
    <row r="231" spans="1:12" x14ac:dyDescent="0.2">
      <c r="A231" s="4" t="s">
        <v>1394</v>
      </c>
      <c r="B231" s="34" t="s">
        <v>217</v>
      </c>
      <c r="C231" s="51">
        <v>33868.315038000001</v>
      </c>
      <c r="D231" s="43" t="str">
        <f t="shared" si="37"/>
        <v>N/A</v>
      </c>
      <c r="E231" s="51">
        <v>2035</v>
      </c>
      <c r="F231" s="43" t="str">
        <f t="shared" si="38"/>
        <v>N/A</v>
      </c>
      <c r="G231" s="51" t="s">
        <v>1743</v>
      </c>
      <c r="H231" s="43" t="str">
        <f t="shared" si="39"/>
        <v>N/A</v>
      </c>
      <c r="I231" s="12">
        <v>-94</v>
      </c>
      <c r="J231" s="12" t="s">
        <v>1743</v>
      </c>
      <c r="K231" s="44" t="s">
        <v>732</v>
      </c>
      <c r="L231" s="9" t="str">
        <f t="shared" si="40"/>
        <v>N/A</v>
      </c>
    </row>
    <row r="232" spans="1:12" ht="25.5" x14ac:dyDescent="0.2">
      <c r="A232" s="4" t="s">
        <v>1395</v>
      </c>
      <c r="B232" s="34" t="s">
        <v>217</v>
      </c>
      <c r="C232" s="51">
        <v>9999.2244898000008</v>
      </c>
      <c r="D232" s="43" t="str">
        <f t="shared" si="37"/>
        <v>N/A</v>
      </c>
      <c r="E232" s="51" t="s">
        <v>1743</v>
      </c>
      <c r="F232" s="43" t="str">
        <f t="shared" si="38"/>
        <v>N/A</v>
      </c>
      <c r="G232" s="51" t="s">
        <v>1743</v>
      </c>
      <c r="H232" s="43" t="str">
        <f t="shared" si="39"/>
        <v>N/A</v>
      </c>
      <c r="I232" s="12" t="s">
        <v>1743</v>
      </c>
      <c r="J232" s="12" t="s">
        <v>1743</v>
      </c>
      <c r="K232" s="44" t="s">
        <v>732</v>
      </c>
      <c r="L232" s="9" t="str">
        <f t="shared" si="40"/>
        <v>N/A</v>
      </c>
    </row>
    <row r="233" spans="1:12" ht="25.5" x14ac:dyDescent="0.2">
      <c r="A233" s="4" t="s">
        <v>1396</v>
      </c>
      <c r="B233" s="34" t="s">
        <v>217</v>
      </c>
      <c r="C233" s="51">
        <v>34670.455991000003</v>
      </c>
      <c r="D233" s="43" t="str">
        <f t="shared" si="37"/>
        <v>N/A</v>
      </c>
      <c r="E233" s="51">
        <v>2035</v>
      </c>
      <c r="F233" s="43" t="str">
        <f t="shared" si="38"/>
        <v>N/A</v>
      </c>
      <c r="G233" s="51" t="s">
        <v>1743</v>
      </c>
      <c r="H233" s="43" t="str">
        <f t="shared" si="39"/>
        <v>N/A</v>
      </c>
      <c r="I233" s="12">
        <v>-94.1</v>
      </c>
      <c r="J233" s="12" t="s">
        <v>1743</v>
      </c>
      <c r="K233" s="44" t="s">
        <v>732</v>
      </c>
      <c r="L233" s="9" t="str">
        <f t="shared" si="40"/>
        <v>N/A</v>
      </c>
    </row>
    <row r="234" spans="1:12" x14ac:dyDescent="0.2">
      <c r="A234" s="4" t="s">
        <v>1397</v>
      </c>
      <c r="B234" s="34" t="s">
        <v>217</v>
      </c>
      <c r="C234" s="51">
        <v>14357.727273</v>
      </c>
      <c r="D234" s="43" t="str">
        <f t="shared" si="37"/>
        <v>N/A</v>
      </c>
      <c r="E234" s="51" t="s">
        <v>1743</v>
      </c>
      <c r="F234" s="43" t="str">
        <f t="shared" si="38"/>
        <v>N/A</v>
      </c>
      <c r="G234" s="51" t="s">
        <v>1743</v>
      </c>
      <c r="H234" s="43" t="str">
        <f t="shared" si="39"/>
        <v>N/A</v>
      </c>
      <c r="I234" s="12" t="s">
        <v>1743</v>
      </c>
      <c r="J234" s="12" t="s">
        <v>1743</v>
      </c>
      <c r="K234" s="44" t="s">
        <v>732</v>
      </c>
      <c r="L234" s="9" t="str">
        <f t="shared" si="40"/>
        <v>N/A</v>
      </c>
    </row>
    <row r="235" spans="1:12" ht="25.5" x14ac:dyDescent="0.2">
      <c r="A235" s="4" t="s">
        <v>1398</v>
      </c>
      <c r="B235" s="34" t="s">
        <v>217</v>
      </c>
      <c r="C235" s="51">
        <v>5500</v>
      </c>
      <c r="D235" s="43" t="str">
        <f t="shared" si="37"/>
        <v>N/A</v>
      </c>
      <c r="E235" s="51" t="s">
        <v>1743</v>
      </c>
      <c r="F235" s="43" t="str">
        <f t="shared" si="38"/>
        <v>N/A</v>
      </c>
      <c r="G235" s="51" t="s">
        <v>1743</v>
      </c>
      <c r="H235" s="43" t="str">
        <f t="shared" si="39"/>
        <v>N/A</v>
      </c>
      <c r="I235" s="12" t="s">
        <v>1743</v>
      </c>
      <c r="J235" s="12" t="s">
        <v>1743</v>
      </c>
      <c r="K235" s="44" t="s">
        <v>732</v>
      </c>
      <c r="L235" s="9" t="str">
        <f t="shared" si="40"/>
        <v>N/A</v>
      </c>
    </row>
    <row r="236" spans="1:12" x14ac:dyDescent="0.2">
      <c r="A236" s="4" t="s">
        <v>1399</v>
      </c>
      <c r="B236" s="34" t="s">
        <v>217</v>
      </c>
      <c r="C236" s="43">
        <v>9.2393509128000009</v>
      </c>
      <c r="D236" s="43" t="str">
        <f t="shared" si="37"/>
        <v>N/A</v>
      </c>
      <c r="E236" s="43">
        <v>4.8123195399999999E-2</v>
      </c>
      <c r="F236" s="43" t="str">
        <f t="shared" si="38"/>
        <v>N/A</v>
      </c>
      <c r="G236" s="43">
        <v>0</v>
      </c>
      <c r="H236" s="43" t="str">
        <f t="shared" si="39"/>
        <v>N/A</v>
      </c>
      <c r="I236" s="12">
        <v>-99.5</v>
      </c>
      <c r="J236" s="12">
        <v>-100</v>
      </c>
      <c r="K236" s="44" t="s">
        <v>732</v>
      </c>
      <c r="L236" s="9" t="str">
        <f t="shared" si="40"/>
        <v>No</v>
      </c>
    </row>
    <row r="237" spans="1:12" x14ac:dyDescent="0.2">
      <c r="A237" s="4" t="s">
        <v>1400</v>
      </c>
      <c r="B237" s="34" t="s">
        <v>217</v>
      </c>
      <c r="C237" s="43">
        <v>5.5681818182000002</v>
      </c>
      <c r="D237" s="43" t="str">
        <f t="shared" si="37"/>
        <v>N/A</v>
      </c>
      <c r="E237" s="43">
        <v>0</v>
      </c>
      <c r="F237" s="43" t="str">
        <f t="shared" si="38"/>
        <v>N/A</v>
      </c>
      <c r="G237" s="43">
        <v>0</v>
      </c>
      <c r="H237" s="43" t="str">
        <f t="shared" si="39"/>
        <v>N/A</v>
      </c>
      <c r="I237" s="12">
        <v>-100</v>
      </c>
      <c r="J237" s="12" t="s">
        <v>1743</v>
      </c>
      <c r="K237" s="44" t="s">
        <v>732</v>
      </c>
      <c r="L237" s="9" t="str">
        <f t="shared" si="40"/>
        <v>N/A</v>
      </c>
    </row>
    <row r="238" spans="1:12" x14ac:dyDescent="0.2">
      <c r="A238" s="58" t="s">
        <v>1401</v>
      </c>
      <c r="B238" s="34" t="s">
        <v>217</v>
      </c>
      <c r="C238" s="43">
        <v>13.966214609</v>
      </c>
      <c r="D238" s="43" t="str">
        <f t="shared" si="37"/>
        <v>N/A</v>
      </c>
      <c r="E238" s="43">
        <v>2.0134228188000001</v>
      </c>
      <c r="F238" s="43" t="str">
        <f t="shared" si="38"/>
        <v>N/A</v>
      </c>
      <c r="G238" s="43">
        <v>0</v>
      </c>
      <c r="H238" s="43" t="str">
        <f t="shared" si="39"/>
        <v>N/A</v>
      </c>
      <c r="I238" s="12">
        <v>-85.6</v>
      </c>
      <c r="J238" s="12">
        <v>-100</v>
      </c>
      <c r="K238" s="44" t="s">
        <v>732</v>
      </c>
      <c r="L238" s="9" t="str">
        <f t="shared" si="40"/>
        <v>No</v>
      </c>
    </row>
    <row r="239" spans="1:12" x14ac:dyDescent="0.2">
      <c r="A239" s="58" t="s">
        <v>1402</v>
      </c>
      <c r="B239" s="34" t="s">
        <v>217</v>
      </c>
      <c r="C239" s="43">
        <v>0.50182481749999996</v>
      </c>
      <c r="D239" s="43" t="str">
        <f t="shared" si="37"/>
        <v>N/A</v>
      </c>
      <c r="E239" s="43">
        <v>0</v>
      </c>
      <c r="F239" s="43" t="str">
        <f t="shared" si="38"/>
        <v>N/A</v>
      </c>
      <c r="G239" s="43">
        <v>0</v>
      </c>
      <c r="H239" s="43" t="str">
        <f t="shared" si="39"/>
        <v>N/A</v>
      </c>
      <c r="I239" s="12">
        <v>-100</v>
      </c>
      <c r="J239" s="12" t="s">
        <v>1743</v>
      </c>
      <c r="K239" s="44" t="s">
        <v>732</v>
      </c>
      <c r="L239" s="9" t="str">
        <f t="shared" si="40"/>
        <v>N/A</v>
      </c>
    </row>
    <row r="240" spans="1:12" x14ac:dyDescent="0.2">
      <c r="A240" s="58" t="s">
        <v>1403</v>
      </c>
      <c r="B240" s="34" t="s">
        <v>217</v>
      </c>
      <c r="C240" s="43">
        <v>2.4758603600000002E-2</v>
      </c>
      <c r="D240" s="43" t="str">
        <f t="shared" si="37"/>
        <v>N/A</v>
      </c>
      <c r="E240" s="43">
        <v>0</v>
      </c>
      <c r="F240" s="43" t="str">
        <f t="shared" si="38"/>
        <v>N/A</v>
      </c>
      <c r="G240" s="43">
        <v>0</v>
      </c>
      <c r="H240" s="43" t="str">
        <f t="shared" si="39"/>
        <v>N/A</v>
      </c>
      <c r="I240" s="12">
        <v>-100</v>
      </c>
      <c r="J240" s="12" t="s">
        <v>1743</v>
      </c>
      <c r="K240" s="44" t="s">
        <v>732</v>
      </c>
      <c r="L240" s="9" t="str">
        <f t="shared" si="40"/>
        <v>N/A</v>
      </c>
    </row>
    <row r="241" spans="1:12" ht="25.5" x14ac:dyDescent="0.2">
      <c r="A241" s="58" t="s">
        <v>1404</v>
      </c>
      <c r="B241" s="34" t="s">
        <v>217</v>
      </c>
      <c r="C241" s="51">
        <v>59585678</v>
      </c>
      <c r="D241" s="43" t="str">
        <f t="shared" si="37"/>
        <v>N/A</v>
      </c>
      <c r="E241" s="51">
        <v>6105</v>
      </c>
      <c r="F241" s="43" t="str">
        <f t="shared" si="38"/>
        <v>N/A</v>
      </c>
      <c r="G241" s="51" t="s">
        <v>1743</v>
      </c>
      <c r="H241" s="43" t="str">
        <f t="shared" si="39"/>
        <v>N/A</v>
      </c>
      <c r="I241" s="12">
        <v>-100</v>
      </c>
      <c r="J241" s="12" t="s">
        <v>1743</v>
      </c>
      <c r="K241" s="44" t="s">
        <v>732</v>
      </c>
      <c r="L241" s="9" t="str">
        <f t="shared" si="40"/>
        <v>N/A</v>
      </c>
    </row>
    <row r="242" spans="1:12" x14ac:dyDescent="0.2">
      <c r="A242" s="58" t="s">
        <v>1405</v>
      </c>
      <c r="B242" s="34" t="s">
        <v>217</v>
      </c>
      <c r="C242" s="49">
        <v>1519</v>
      </c>
      <c r="D242" s="43" t="str">
        <f t="shared" si="37"/>
        <v>N/A</v>
      </c>
      <c r="E242" s="49">
        <v>11</v>
      </c>
      <c r="F242" s="43" t="str">
        <f t="shared" si="38"/>
        <v>N/A</v>
      </c>
      <c r="G242" s="49" t="s">
        <v>1743</v>
      </c>
      <c r="H242" s="43" t="str">
        <f t="shared" si="39"/>
        <v>N/A</v>
      </c>
      <c r="I242" s="12">
        <v>-99.8</v>
      </c>
      <c r="J242" s="12" t="s">
        <v>1743</v>
      </c>
      <c r="K242" s="44" t="s">
        <v>732</v>
      </c>
      <c r="L242" s="9" t="str">
        <f t="shared" si="40"/>
        <v>N/A</v>
      </c>
    </row>
    <row r="243" spans="1:12" ht="25.5" x14ac:dyDescent="0.2">
      <c r="A243" s="58" t="s">
        <v>1406</v>
      </c>
      <c r="B243" s="34" t="s">
        <v>217</v>
      </c>
      <c r="C243" s="51">
        <v>39226.911125999999</v>
      </c>
      <c r="D243" s="43" t="str">
        <f t="shared" si="37"/>
        <v>N/A</v>
      </c>
      <c r="E243" s="51">
        <v>2035</v>
      </c>
      <c r="F243" s="43" t="str">
        <f t="shared" si="38"/>
        <v>N/A</v>
      </c>
      <c r="G243" s="51" t="s">
        <v>1743</v>
      </c>
      <c r="H243" s="43" t="str">
        <f t="shared" si="39"/>
        <v>N/A</v>
      </c>
      <c r="I243" s="12">
        <v>-94.8</v>
      </c>
      <c r="J243" s="12" t="s">
        <v>1743</v>
      </c>
      <c r="K243" s="44" t="s">
        <v>732</v>
      </c>
      <c r="L243" s="9" t="str">
        <f t="shared" si="40"/>
        <v>N/A</v>
      </c>
    </row>
    <row r="244" spans="1:12" ht="25.5" x14ac:dyDescent="0.2">
      <c r="A244" s="58" t="s">
        <v>1407</v>
      </c>
      <c r="B244" s="34" t="s">
        <v>217</v>
      </c>
      <c r="C244" s="51">
        <v>15994.366667</v>
      </c>
      <c r="D244" s="43" t="str">
        <f t="shared" si="37"/>
        <v>N/A</v>
      </c>
      <c r="E244" s="51" t="s">
        <v>1743</v>
      </c>
      <c r="F244" s="43" t="str">
        <f t="shared" si="38"/>
        <v>N/A</v>
      </c>
      <c r="G244" s="51" t="s">
        <v>1743</v>
      </c>
      <c r="H244" s="43" t="str">
        <f t="shared" si="39"/>
        <v>N/A</v>
      </c>
      <c r="I244" s="12" t="s">
        <v>1743</v>
      </c>
      <c r="J244" s="12" t="s">
        <v>1743</v>
      </c>
      <c r="K244" s="44" t="s">
        <v>732</v>
      </c>
      <c r="L244" s="9" t="str">
        <f t="shared" si="40"/>
        <v>N/A</v>
      </c>
    </row>
    <row r="245" spans="1:12" ht="25.5" x14ac:dyDescent="0.2">
      <c r="A245" s="58" t="s">
        <v>1408</v>
      </c>
      <c r="B245" s="34" t="s">
        <v>217</v>
      </c>
      <c r="C245" s="51">
        <v>39777.431267</v>
      </c>
      <c r="D245" s="43" t="str">
        <f t="shared" si="37"/>
        <v>N/A</v>
      </c>
      <c r="E245" s="51">
        <v>2035</v>
      </c>
      <c r="F245" s="43" t="str">
        <f t="shared" si="38"/>
        <v>N/A</v>
      </c>
      <c r="G245" s="51" t="s">
        <v>1743</v>
      </c>
      <c r="H245" s="43" t="str">
        <f t="shared" si="39"/>
        <v>N/A</v>
      </c>
      <c r="I245" s="12">
        <v>-94.9</v>
      </c>
      <c r="J245" s="12" t="s">
        <v>1743</v>
      </c>
      <c r="K245" s="44" t="s">
        <v>732</v>
      </c>
      <c r="L245" s="9" t="str">
        <f t="shared" si="40"/>
        <v>N/A</v>
      </c>
    </row>
    <row r="246" spans="1:12" ht="25.5" x14ac:dyDescent="0.2">
      <c r="A246" s="58" t="s">
        <v>1409</v>
      </c>
      <c r="B246" s="34" t="s">
        <v>217</v>
      </c>
      <c r="C246" s="51">
        <v>17659.75</v>
      </c>
      <c r="D246" s="43" t="str">
        <f t="shared" si="37"/>
        <v>N/A</v>
      </c>
      <c r="E246" s="51" t="s">
        <v>1743</v>
      </c>
      <c r="F246" s="43" t="str">
        <f t="shared" si="38"/>
        <v>N/A</v>
      </c>
      <c r="G246" s="51" t="s">
        <v>1743</v>
      </c>
      <c r="H246" s="43" t="str">
        <f t="shared" si="39"/>
        <v>N/A</v>
      </c>
      <c r="I246" s="12" t="s">
        <v>1743</v>
      </c>
      <c r="J246" s="12" t="s">
        <v>1743</v>
      </c>
      <c r="K246" s="44" t="s">
        <v>732</v>
      </c>
      <c r="L246" s="9" t="str">
        <f t="shared" si="40"/>
        <v>N/A</v>
      </c>
    </row>
    <row r="247" spans="1:12" ht="25.5" x14ac:dyDescent="0.2">
      <c r="A247" s="58" t="s">
        <v>1410</v>
      </c>
      <c r="B247" s="34" t="s">
        <v>217</v>
      </c>
      <c r="C247" s="51">
        <v>5500</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7.7028397566000004</v>
      </c>
      <c r="D248" s="43" t="str">
        <f t="shared" si="37"/>
        <v>N/A</v>
      </c>
      <c r="E248" s="43">
        <v>4.8123195399999999E-2</v>
      </c>
      <c r="F248" s="43" t="str">
        <f t="shared" si="38"/>
        <v>N/A</v>
      </c>
      <c r="G248" s="43">
        <v>0</v>
      </c>
      <c r="H248" s="43" t="str">
        <f t="shared" si="39"/>
        <v>N/A</v>
      </c>
      <c r="I248" s="12">
        <v>-99.4</v>
      </c>
      <c r="J248" s="12">
        <v>-100</v>
      </c>
      <c r="K248" s="44" t="s">
        <v>732</v>
      </c>
      <c r="L248" s="9" t="str">
        <f t="shared" si="40"/>
        <v>No</v>
      </c>
    </row>
    <row r="249" spans="1:12" ht="25.5" x14ac:dyDescent="0.2">
      <c r="A249" s="58" t="s">
        <v>1412</v>
      </c>
      <c r="B249" s="34" t="s">
        <v>217</v>
      </c>
      <c r="C249" s="43">
        <v>3.4090909091000001</v>
      </c>
      <c r="D249" s="43" t="str">
        <f t="shared" si="37"/>
        <v>N/A</v>
      </c>
      <c r="E249" s="43">
        <v>0</v>
      </c>
      <c r="F249" s="43" t="str">
        <f t="shared" si="38"/>
        <v>N/A</v>
      </c>
      <c r="G249" s="43">
        <v>0</v>
      </c>
      <c r="H249" s="43" t="str">
        <f t="shared" si="39"/>
        <v>N/A</v>
      </c>
      <c r="I249" s="12">
        <v>-100</v>
      </c>
      <c r="J249" s="12" t="s">
        <v>1743</v>
      </c>
      <c r="K249" s="44" t="s">
        <v>732</v>
      </c>
      <c r="L249" s="9" t="str">
        <f t="shared" si="40"/>
        <v>N/A</v>
      </c>
    </row>
    <row r="250" spans="1:12" ht="25.5" x14ac:dyDescent="0.2">
      <c r="A250" s="58" t="s">
        <v>1413</v>
      </c>
      <c r="B250" s="34" t="s">
        <v>217</v>
      </c>
      <c r="C250" s="43">
        <v>11.769371083999999</v>
      </c>
      <c r="D250" s="43" t="str">
        <f t="shared" si="37"/>
        <v>N/A</v>
      </c>
      <c r="E250" s="43">
        <v>2.0134228188000001</v>
      </c>
      <c r="F250" s="43" t="str">
        <f t="shared" si="38"/>
        <v>N/A</v>
      </c>
      <c r="G250" s="43">
        <v>0</v>
      </c>
      <c r="H250" s="43" t="str">
        <f t="shared" si="39"/>
        <v>N/A</v>
      </c>
      <c r="I250" s="12">
        <v>-82.9</v>
      </c>
      <c r="J250" s="12">
        <v>-100</v>
      </c>
      <c r="K250" s="44" t="s">
        <v>732</v>
      </c>
      <c r="L250" s="9" t="str">
        <f t="shared" si="40"/>
        <v>No</v>
      </c>
    </row>
    <row r="251" spans="1:12" ht="25.5" x14ac:dyDescent="0.2">
      <c r="A251" s="58" t="s">
        <v>1414</v>
      </c>
      <c r="B251" s="34" t="s">
        <v>217</v>
      </c>
      <c r="C251" s="43">
        <v>0.18248175180000001</v>
      </c>
      <c r="D251" s="43" t="str">
        <f t="shared" si="37"/>
        <v>N/A</v>
      </c>
      <c r="E251" s="43">
        <v>0</v>
      </c>
      <c r="F251" s="43" t="str">
        <f t="shared" si="38"/>
        <v>N/A</v>
      </c>
      <c r="G251" s="43">
        <v>0</v>
      </c>
      <c r="H251" s="43" t="str">
        <f t="shared" si="39"/>
        <v>N/A</v>
      </c>
      <c r="I251" s="12">
        <v>-100</v>
      </c>
      <c r="J251" s="12" t="s">
        <v>1743</v>
      </c>
      <c r="K251" s="44" t="s">
        <v>732</v>
      </c>
      <c r="L251" s="9" t="str">
        <f t="shared" si="40"/>
        <v>N/A</v>
      </c>
    </row>
    <row r="252" spans="1:12" ht="25.5" x14ac:dyDescent="0.2">
      <c r="A252" s="58" t="s">
        <v>1415</v>
      </c>
      <c r="B252" s="34" t="s">
        <v>217</v>
      </c>
      <c r="C252" s="43">
        <v>2.4758603600000002E-2</v>
      </c>
      <c r="D252" s="43" t="str">
        <f t="shared" si="37"/>
        <v>N/A</v>
      </c>
      <c r="E252" s="43">
        <v>0</v>
      </c>
      <c r="F252" s="43" t="str">
        <f t="shared" si="38"/>
        <v>N/A</v>
      </c>
      <c r="G252" s="43">
        <v>0</v>
      </c>
      <c r="H252" s="43" t="str">
        <f t="shared" si="39"/>
        <v>N/A</v>
      </c>
      <c r="I252" s="12">
        <v>-100</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29580</v>
      </c>
      <c r="D6" s="43" t="str">
        <f t="shared" ref="D6:D37" si="0">IF($B6="N/A","N/A",IF(C6&gt;10,"No",IF(C6&lt;-10,"No","Yes")))</f>
        <v>N/A</v>
      </c>
      <c r="E6" s="35">
        <v>537</v>
      </c>
      <c r="F6" s="43" t="str">
        <f t="shared" ref="F6:F37" si="1">IF($B6="N/A","N/A",IF(E6&gt;10,"No",IF(E6&lt;-10,"No","Yes")))</f>
        <v>N/A</v>
      </c>
      <c r="G6" s="35">
        <v>238</v>
      </c>
      <c r="H6" s="43" t="str">
        <f t="shared" ref="H6:H37" si="2">IF($B6="N/A","N/A",IF(G6&gt;10,"No",IF(G6&lt;-10,"No","Yes")))</f>
        <v>N/A</v>
      </c>
      <c r="I6" s="12">
        <v>-98.2</v>
      </c>
      <c r="J6" s="12">
        <v>-55.7</v>
      </c>
      <c r="K6" s="44" t="s">
        <v>732</v>
      </c>
      <c r="L6" s="9" t="str">
        <f t="shared" ref="L6:L39" si="3">IF(J6="Div by 0", "N/A", IF(K6="N/A","N/A", IF(J6&gt;VALUE(MID(K6,1,2)), "No", IF(J6&lt;-1*VALUE(MID(K6,1,2)), "No", "Yes"))))</f>
        <v>No</v>
      </c>
    </row>
    <row r="7" spans="1:12" x14ac:dyDescent="0.2">
      <c r="A7" s="45" t="s">
        <v>6</v>
      </c>
      <c r="B7" s="34" t="s">
        <v>217</v>
      </c>
      <c r="C7" s="35">
        <v>27373</v>
      </c>
      <c r="D7" s="43" t="str">
        <f t="shared" si="0"/>
        <v>N/A</v>
      </c>
      <c r="E7" s="35">
        <v>335</v>
      </c>
      <c r="F7" s="43" t="str">
        <f t="shared" si="1"/>
        <v>N/A</v>
      </c>
      <c r="G7" s="35">
        <v>139</v>
      </c>
      <c r="H7" s="43" t="str">
        <f t="shared" si="2"/>
        <v>N/A</v>
      </c>
      <c r="I7" s="12">
        <v>-98.8</v>
      </c>
      <c r="J7" s="12">
        <v>-58.5</v>
      </c>
      <c r="K7" s="44" t="s">
        <v>732</v>
      </c>
      <c r="L7" s="9" t="str">
        <f t="shared" si="3"/>
        <v>No</v>
      </c>
    </row>
    <row r="8" spans="1:12" x14ac:dyDescent="0.2">
      <c r="A8" s="45" t="s">
        <v>364</v>
      </c>
      <c r="B8" s="34" t="s">
        <v>217</v>
      </c>
      <c r="C8" s="35" t="s">
        <v>217</v>
      </c>
      <c r="D8" s="43" t="str">
        <f t="shared" si="0"/>
        <v>N/A</v>
      </c>
      <c r="E8" s="35" t="s">
        <v>217</v>
      </c>
      <c r="F8" s="43" t="str">
        <f t="shared" si="1"/>
        <v>N/A</v>
      </c>
      <c r="G8" s="8">
        <v>58.403361345</v>
      </c>
      <c r="H8" s="43" t="str">
        <f t="shared" si="2"/>
        <v>N/A</v>
      </c>
      <c r="I8" s="12" t="s">
        <v>217</v>
      </c>
      <c r="J8" s="12" t="s">
        <v>217</v>
      </c>
      <c r="K8" s="44" t="s">
        <v>732</v>
      </c>
      <c r="L8" s="9" t="str">
        <f t="shared" si="3"/>
        <v>No</v>
      </c>
    </row>
    <row r="9" spans="1:12" x14ac:dyDescent="0.2">
      <c r="A9" s="4" t="s">
        <v>88</v>
      </c>
      <c r="B9" s="47" t="s">
        <v>217</v>
      </c>
      <c r="C9" s="1">
        <v>26340.720000000001</v>
      </c>
      <c r="D9" s="11" t="str">
        <f t="shared" si="0"/>
        <v>N/A</v>
      </c>
      <c r="E9" s="1">
        <v>155.19999999999999</v>
      </c>
      <c r="F9" s="11" t="str">
        <f t="shared" si="1"/>
        <v>N/A</v>
      </c>
      <c r="G9" s="1">
        <v>119.55</v>
      </c>
      <c r="H9" s="11" t="str">
        <f t="shared" si="2"/>
        <v>N/A</v>
      </c>
      <c r="I9" s="12">
        <v>-99.4</v>
      </c>
      <c r="J9" s="12">
        <v>-23</v>
      </c>
      <c r="K9" s="47" t="s">
        <v>732</v>
      </c>
      <c r="L9" s="9" t="str">
        <f t="shared" si="3"/>
        <v>Yes</v>
      </c>
    </row>
    <row r="10" spans="1:12" x14ac:dyDescent="0.2">
      <c r="A10" s="4" t="s">
        <v>1416</v>
      </c>
      <c r="B10" s="34" t="s">
        <v>217</v>
      </c>
      <c r="C10" s="8">
        <v>0.36849222450000002</v>
      </c>
      <c r="D10" s="43" t="str">
        <f t="shared" si="0"/>
        <v>N/A</v>
      </c>
      <c r="E10" s="8">
        <v>8.3798882682000002</v>
      </c>
      <c r="F10" s="43" t="str">
        <f t="shared" si="1"/>
        <v>N/A</v>
      </c>
      <c r="G10" s="8">
        <v>18.907563025000002</v>
      </c>
      <c r="H10" s="43" t="str">
        <f t="shared" si="2"/>
        <v>N/A</v>
      </c>
      <c r="I10" s="12">
        <v>2174</v>
      </c>
      <c r="J10" s="12">
        <v>125.6</v>
      </c>
      <c r="K10" s="44" t="s">
        <v>732</v>
      </c>
      <c r="L10" s="9" t="str">
        <f t="shared" si="3"/>
        <v>No</v>
      </c>
    </row>
    <row r="11" spans="1:12" x14ac:dyDescent="0.2">
      <c r="A11" s="4" t="s">
        <v>1417</v>
      </c>
      <c r="B11" s="34" t="s">
        <v>217</v>
      </c>
      <c r="C11" s="8">
        <v>9.8039215700000001E-2</v>
      </c>
      <c r="D11" s="43" t="str">
        <f t="shared" si="0"/>
        <v>N/A</v>
      </c>
      <c r="E11" s="8">
        <v>0.18621973929999999</v>
      </c>
      <c r="F11" s="43" t="str">
        <f t="shared" si="1"/>
        <v>N/A</v>
      </c>
      <c r="G11" s="8">
        <v>0</v>
      </c>
      <c r="H11" s="43" t="str">
        <f t="shared" si="2"/>
        <v>N/A</v>
      </c>
      <c r="I11" s="12">
        <v>89.94</v>
      </c>
      <c r="J11" s="12">
        <v>-100</v>
      </c>
      <c r="K11" s="44" t="s">
        <v>732</v>
      </c>
      <c r="L11" s="9" t="str">
        <f t="shared" si="3"/>
        <v>No</v>
      </c>
    </row>
    <row r="12" spans="1:12" x14ac:dyDescent="0.2">
      <c r="A12" s="4" t="s">
        <v>1418</v>
      </c>
      <c r="B12" s="34" t="s">
        <v>217</v>
      </c>
      <c r="C12" s="8">
        <v>88.982420554000001</v>
      </c>
      <c r="D12" s="43" t="str">
        <f t="shared" si="0"/>
        <v>N/A</v>
      </c>
      <c r="E12" s="8">
        <v>46.182495345</v>
      </c>
      <c r="F12" s="43" t="str">
        <f t="shared" si="1"/>
        <v>N/A</v>
      </c>
      <c r="G12" s="8">
        <v>12.18487395</v>
      </c>
      <c r="H12" s="43" t="str">
        <f t="shared" si="2"/>
        <v>N/A</v>
      </c>
      <c r="I12" s="12">
        <v>-48.1</v>
      </c>
      <c r="J12" s="12">
        <v>-73.599999999999994</v>
      </c>
      <c r="K12" s="44" t="s">
        <v>732</v>
      </c>
      <c r="L12" s="9" t="str">
        <f t="shared" si="3"/>
        <v>No</v>
      </c>
    </row>
    <row r="13" spans="1:12" x14ac:dyDescent="0.2">
      <c r="A13" s="4" t="s">
        <v>1419</v>
      </c>
      <c r="B13" s="34" t="s">
        <v>217</v>
      </c>
      <c r="C13" s="8">
        <v>0.94320486820000005</v>
      </c>
      <c r="D13" s="43" t="str">
        <f t="shared" si="0"/>
        <v>N/A</v>
      </c>
      <c r="E13" s="8">
        <v>15.270018622</v>
      </c>
      <c r="F13" s="43" t="str">
        <f t="shared" si="1"/>
        <v>N/A</v>
      </c>
      <c r="G13" s="8">
        <v>31.092436974999998</v>
      </c>
      <c r="H13" s="43" t="str">
        <f t="shared" si="2"/>
        <v>N/A</v>
      </c>
      <c r="I13" s="12">
        <v>1519</v>
      </c>
      <c r="J13" s="12">
        <v>103.6</v>
      </c>
      <c r="K13" s="44" t="s">
        <v>732</v>
      </c>
      <c r="L13" s="9" t="str">
        <f t="shared" si="3"/>
        <v>No</v>
      </c>
    </row>
    <row r="14" spans="1:12" x14ac:dyDescent="0.2">
      <c r="A14" s="4" t="s">
        <v>1420</v>
      </c>
      <c r="B14" s="34" t="s">
        <v>217</v>
      </c>
      <c r="C14" s="8">
        <v>3.1237322514999999</v>
      </c>
      <c r="D14" s="43" t="str">
        <f t="shared" si="0"/>
        <v>N/A</v>
      </c>
      <c r="E14" s="8">
        <v>7.8212290503000004</v>
      </c>
      <c r="F14" s="43" t="str">
        <f t="shared" si="1"/>
        <v>N/A</v>
      </c>
      <c r="G14" s="8">
        <v>13.025210083999999</v>
      </c>
      <c r="H14" s="43" t="str">
        <f t="shared" si="2"/>
        <v>N/A</v>
      </c>
      <c r="I14" s="12">
        <v>150.4</v>
      </c>
      <c r="J14" s="12">
        <v>66.540000000000006</v>
      </c>
      <c r="K14" s="44" t="s">
        <v>732</v>
      </c>
      <c r="L14" s="9" t="str">
        <f t="shared" si="3"/>
        <v>No</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0.2636916836</v>
      </c>
      <c r="D16" s="43" t="str">
        <f t="shared" si="0"/>
        <v>N/A</v>
      </c>
      <c r="E16" s="8">
        <v>7.4487895716999999</v>
      </c>
      <c r="F16" s="43" t="str">
        <f t="shared" si="1"/>
        <v>N/A</v>
      </c>
      <c r="G16" s="8">
        <v>15.546218487000001</v>
      </c>
      <c r="H16" s="43" t="str">
        <f t="shared" si="2"/>
        <v>N/A</v>
      </c>
      <c r="I16" s="12">
        <v>2725</v>
      </c>
      <c r="J16" s="12">
        <v>108.7</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6.2204192022000004</v>
      </c>
      <c r="D18" s="43" t="str">
        <f t="shared" si="0"/>
        <v>N/A</v>
      </c>
      <c r="E18" s="8">
        <v>14.711359404</v>
      </c>
      <c r="F18" s="43" t="str">
        <f t="shared" si="1"/>
        <v>N/A</v>
      </c>
      <c r="G18" s="8">
        <v>9.2436974789999997</v>
      </c>
      <c r="H18" s="43" t="str">
        <f t="shared" si="2"/>
        <v>N/A</v>
      </c>
      <c r="I18" s="12">
        <v>136.5</v>
      </c>
      <c r="J18" s="12">
        <v>-37.200000000000003</v>
      </c>
      <c r="K18" s="44" t="s">
        <v>732</v>
      </c>
      <c r="L18" s="9" t="str">
        <f t="shared" si="3"/>
        <v>No</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98.695064232999997</v>
      </c>
      <c r="D20" s="43" t="str">
        <f t="shared" si="0"/>
        <v>N/A</v>
      </c>
      <c r="E20" s="8">
        <v>77.094972067</v>
      </c>
      <c r="F20" s="43" t="str">
        <f t="shared" si="1"/>
        <v>N/A</v>
      </c>
      <c r="G20" s="8">
        <v>53.361344537999997</v>
      </c>
      <c r="H20" s="43" t="str">
        <f t="shared" si="2"/>
        <v>N/A</v>
      </c>
      <c r="I20" s="12">
        <v>-21.9</v>
      </c>
      <c r="J20" s="12">
        <v>-30.8</v>
      </c>
      <c r="K20" s="44" t="s">
        <v>732</v>
      </c>
      <c r="L20" s="9" t="str">
        <f t="shared" si="3"/>
        <v>No</v>
      </c>
    </row>
    <row r="21" spans="1:12" x14ac:dyDescent="0.2">
      <c r="A21" s="2" t="s">
        <v>969</v>
      </c>
      <c r="B21" s="34" t="s">
        <v>217</v>
      </c>
      <c r="C21" s="8">
        <v>1.3049357673999999</v>
      </c>
      <c r="D21" s="43" t="str">
        <f t="shared" si="0"/>
        <v>N/A</v>
      </c>
      <c r="E21" s="8">
        <v>22.905027933</v>
      </c>
      <c r="F21" s="43" t="str">
        <f t="shared" si="1"/>
        <v>N/A</v>
      </c>
      <c r="G21" s="8">
        <v>46.638655462000003</v>
      </c>
      <c r="H21" s="43" t="str">
        <f t="shared" si="2"/>
        <v>N/A</v>
      </c>
      <c r="I21" s="12">
        <v>1655</v>
      </c>
      <c r="J21" s="12">
        <v>103.6</v>
      </c>
      <c r="K21" s="44" t="s">
        <v>732</v>
      </c>
      <c r="L21" s="9" t="str">
        <f t="shared" si="3"/>
        <v>No</v>
      </c>
    </row>
    <row r="22" spans="1:12" x14ac:dyDescent="0.2">
      <c r="A22" s="3" t="s">
        <v>1728</v>
      </c>
      <c r="B22" s="34" t="s">
        <v>217</v>
      </c>
      <c r="C22" s="35">
        <v>20165</v>
      </c>
      <c r="D22" s="43" t="str">
        <f t="shared" si="0"/>
        <v>N/A</v>
      </c>
      <c r="E22" s="35">
        <v>332</v>
      </c>
      <c r="F22" s="43" t="str">
        <f t="shared" si="1"/>
        <v>N/A</v>
      </c>
      <c r="G22" s="35">
        <v>109</v>
      </c>
      <c r="H22" s="43" t="str">
        <f t="shared" si="2"/>
        <v>N/A</v>
      </c>
      <c r="I22" s="12">
        <v>-98.4</v>
      </c>
      <c r="J22" s="12">
        <v>-67.2</v>
      </c>
      <c r="K22" s="44" t="s">
        <v>732</v>
      </c>
      <c r="L22" s="9" t="str">
        <f t="shared" si="3"/>
        <v>No</v>
      </c>
    </row>
    <row r="23" spans="1:12" x14ac:dyDescent="0.2">
      <c r="A23" s="3" t="s">
        <v>984</v>
      </c>
      <c r="B23" s="34" t="s">
        <v>217</v>
      </c>
      <c r="C23" s="35">
        <v>7252</v>
      </c>
      <c r="D23" s="43" t="str">
        <f t="shared" si="0"/>
        <v>N/A</v>
      </c>
      <c r="E23" s="35">
        <v>50</v>
      </c>
      <c r="F23" s="43" t="str">
        <f t="shared" si="1"/>
        <v>N/A</v>
      </c>
      <c r="G23" s="35">
        <v>11</v>
      </c>
      <c r="H23" s="43" t="str">
        <f t="shared" si="2"/>
        <v>N/A</v>
      </c>
      <c r="I23" s="12">
        <v>-99.3</v>
      </c>
      <c r="J23" s="12">
        <v>-96</v>
      </c>
      <c r="K23" s="44" t="s">
        <v>732</v>
      </c>
      <c r="L23" s="9" t="str">
        <f t="shared" si="3"/>
        <v>No</v>
      </c>
    </row>
    <row r="24" spans="1:12" x14ac:dyDescent="0.2">
      <c r="A24" s="3" t="s">
        <v>985</v>
      </c>
      <c r="B24" s="34" t="s">
        <v>217</v>
      </c>
      <c r="C24" s="35">
        <v>2574</v>
      </c>
      <c r="D24" s="43" t="str">
        <f t="shared" si="0"/>
        <v>N/A</v>
      </c>
      <c r="E24" s="35">
        <v>100</v>
      </c>
      <c r="F24" s="43" t="str">
        <f t="shared" si="1"/>
        <v>N/A</v>
      </c>
      <c r="G24" s="35">
        <v>50</v>
      </c>
      <c r="H24" s="43" t="str">
        <f t="shared" si="2"/>
        <v>N/A</v>
      </c>
      <c r="I24" s="12">
        <v>-96.1</v>
      </c>
      <c r="J24" s="12">
        <v>-50</v>
      </c>
      <c r="K24" s="44" t="s">
        <v>732</v>
      </c>
      <c r="L24" s="9" t="str">
        <f t="shared" si="3"/>
        <v>No</v>
      </c>
    </row>
    <row r="25" spans="1:12" x14ac:dyDescent="0.2">
      <c r="A25" s="3" t="s">
        <v>986</v>
      </c>
      <c r="B25" s="34" t="s">
        <v>217</v>
      </c>
      <c r="C25" s="35">
        <v>10308</v>
      </c>
      <c r="D25" s="43" t="str">
        <f t="shared" si="0"/>
        <v>N/A</v>
      </c>
      <c r="E25" s="35">
        <v>182</v>
      </c>
      <c r="F25" s="43" t="str">
        <f t="shared" si="1"/>
        <v>N/A</v>
      </c>
      <c r="G25" s="35">
        <v>57</v>
      </c>
      <c r="H25" s="43" t="str">
        <f t="shared" si="2"/>
        <v>N/A</v>
      </c>
      <c r="I25" s="12">
        <v>-98.2</v>
      </c>
      <c r="J25" s="12">
        <v>-68.7</v>
      </c>
      <c r="K25" s="44" t="s">
        <v>732</v>
      </c>
      <c r="L25" s="9" t="str">
        <f t="shared" si="3"/>
        <v>No</v>
      </c>
    </row>
    <row r="26" spans="1:12" x14ac:dyDescent="0.2">
      <c r="A26" s="3" t="s">
        <v>987</v>
      </c>
      <c r="B26" s="34" t="s">
        <v>217</v>
      </c>
      <c r="C26" s="35">
        <v>31</v>
      </c>
      <c r="D26" s="43" t="str">
        <f t="shared" si="0"/>
        <v>N/A</v>
      </c>
      <c r="E26" s="35">
        <v>0</v>
      </c>
      <c r="F26" s="43" t="str">
        <f t="shared" si="1"/>
        <v>N/A</v>
      </c>
      <c r="G26" s="35">
        <v>0</v>
      </c>
      <c r="H26" s="43" t="str">
        <f t="shared" si="2"/>
        <v>N/A</v>
      </c>
      <c r="I26" s="12">
        <v>-100</v>
      </c>
      <c r="J26" s="12" t="s">
        <v>1743</v>
      </c>
      <c r="K26" s="44" t="s">
        <v>732</v>
      </c>
      <c r="L26" s="9" t="str">
        <f t="shared" si="3"/>
        <v>N/A</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9377</v>
      </c>
      <c r="D28" s="43" t="str">
        <f t="shared" si="0"/>
        <v>N/A</v>
      </c>
      <c r="E28" s="35">
        <v>178</v>
      </c>
      <c r="F28" s="43" t="str">
        <f t="shared" si="1"/>
        <v>N/A</v>
      </c>
      <c r="G28" s="35">
        <v>103</v>
      </c>
      <c r="H28" s="43" t="str">
        <f t="shared" si="2"/>
        <v>N/A</v>
      </c>
      <c r="I28" s="12">
        <v>-98.1</v>
      </c>
      <c r="J28" s="12">
        <v>-42.1</v>
      </c>
      <c r="K28" s="44" t="s">
        <v>732</v>
      </c>
      <c r="L28" s="9" t="str">
        <f t="shared" si="3"/>
        <v>No</v>
      </c>
    </row>
    <row r="29" spans="1:12" x14ac:dyDescent="0.2">
      <c r="A29" s="3" t="s">
        <v>989</v>
      </c>
      <c r="B29" s="34" t="s">
        <v>217</v>
      </c>
      <c r="C29" s="35">
        <v>4046</v>
      </c>
      <c r="D29" s="43" t="str">
        <f t="shared" si="0"/>
        <v>N/A</v>
      </c>
      <c r="E29" s="35">
        <v>34</v>
      </c>
      <c r="F29" s="43" t="str">
        <f t="shared" si="1"/>
        <v>N/A</v>
      </c>
      <c r="G29" s="35">
        <v>11</v>
      </c>
      <c r="H29" s="43" t="str">
        <f t="shared" si="2"/>
        <v>N/A</v>
      </c>
      <c r="I29" s="12">
        <v>-99.2</v>
      </c>
      <c r="J29" s="12">
        <v>-94.1</v>
      </c>
      <c r="K29" s="44" t="s">
        <v>732</v>
      </c>
      <c r="L29" s="9" t="str">
        <f t="shared" si="3"/>
        <v>No</v>
      </c>
    </row>
    <row r="30" spans="1:12" x14ac:dyDescent="0.2">
      <c r="A30" s="3" t="s">
        <v>990</v>
      </c>
      <c r="B30" s="34" t="s">
        <v>217</v>
      </c>
      <c r="C30" s="35">
        <v>407</v>
      </c>
      <c r="D30" s="43" t="str">
        <f t="shared" si="0"/>
        <v>N/A</v>
      </c>
      <c r="E30" s="35">
        <v>46</v>
      </c>
      <c r="F30" s="43" t="str">
        <f t="shared" si="1"/>
        <v>N/A</v>
      </c>
      <c r="G30" s="35">
        <v>22</v>
      </c>
      <c r="H30" s="43" t="str">
        <f t="shared" si="2"/>
        <v>N/A</v>
      </c>
      <c r="I30" s="12">
        <v>-88.7</v>
      </c>
      <c r="J30" s="12">
        <v>-52.2</v>
      </c>
      <c r="K30" s="44" t="s">
        <v>732</v>
      </c>
      <c r="L30" s="9" t="str">
        <f t="shared" si="3"/>
        <v>No</v>
      </c>
    </row>
    <row r="31" spans="1:12" x14ac:dyDescent="0.2">
      <c r="A31" s="3" t="s">
        <v>991</v>
      </c>
      <c r="B31" s="34" t="s">
        <v>217</v>
      </c>
      <c r="C31" s="35">
        <v>4885</v>
      </c>
      <c r="D31" s="43" t="str">
        <f t="shared" si="0"/>
        <v>N/A</v>
      </c>
      <c r="E31" s="35">
        <v>96</v>
      </c>
      <c r="F31" s="43" t="str">
        <f t="shared" si="1"/>
        <v>N/A</v>
      </c>
      <c r="G31" s="35">
        <v>79</v>
      </c>
      <c r="H31" s="43" t="str">
        <f t="shared" si="2"/>
        <v>N/A</v>
      </c>
      <c r="I31" s="12">
        <v>-98</v>
      </c>
      <c r="J31" s="12">
        <v>-17.7</v>
      </c>
      <c r="K31" s="44" t="s">
        <v>732</v>
      </c>
      <c r="L31" s="9" t="str">
        <f t="shared" si="3"/>
        <v>Yes</v>
      </c>
    </row>
    <row r="32" spans="1:12" x14ac:dyDescent="0.2">
      <c r="A32" s="3" t="s">
        <v>992</v>
      </c>
      <c r="B32" s="34" t="s">
        <v>217</v>
      </c>
      <c r="C32" s="35">
        <v>38</v>
      </c>
      <c r="D32" s="43" t="str">
        <f t="shared" si="0"/>
        <v>N/A</v>
      </c>
      <c r="E32" s="35">
        <v>11</v>
      </c>
      <c r="F32" s="43" t="str">
        <f t="shared" si="1"/>
        <v>N/A</v>
      </c>
      <c r="G32" s="35">
        <v>0</v>
      </c>
      <c r="H32" s="43" t="str">
        <f t="shared" si="2"/>
        <v>N/A</v>
      </c>
      <c r="I32" s="12">
        <v>-97.4</v>
      </c>
      <c r="J32" s="12">
        <v>-100</v>
      </c>
      <c r="K32" s="44" t="s">
        <v>732</v>
      </c>
      <c r="L32" s="9" t="str">
        <f t="shared" si="3"/>
        <v>No</v>
      </c>
    </row>
    <row r="33" spans="1:12" x14ac:dyDescent="0.2">
      <c r="A33" s="3" t="s">
        <v>993</v>
      </c>
      <c r="B33" s="34" t="s">
        <v>217</v>
      </c>
      <c r="C33" s="35">
        <v>11</v>
      </c>
      <c r="D33" s="43" t="str">
        <f t="shared" si="0"/>
        <v>N/A</v>
      </c>
      <c r="E33" s="35">
        <v>11</v>
      </c>
      <c r="F33" s="43" t="str">
        <f t="shared" si="1"/>
        <v>N/A</v>
      </c>
      <c r="G33" s="35">
        <v>0</v>
      </c>
      <c r="H33" s="43" t="str">
        <f t="shared" si="2"/>
        <v>N/A</v>
      </c>
      <c r="I33" s="12">
        <v>0</v>
      </c>
      <c r="J33" s="12">
        <v>-100</v>
      </c>
      <c r="K33" s="44" t="s">
        <v>732</v>
      </c>
      <c r="L33" s="9" t="str">
        <f t="shared" si="3"/>
        <v>No</v>
      </c>
    </row>
    <row r="34" spans="1:12" x14ac:dyDescent="0.2">
      <c r="A34" s="45" t="s">
        <v>84</v>
      </c>
      <c r="B34" s="34" t="s">
        <v>217</v>
      </c>
      <c r="C34" s="46">
        <v>349375652</v>
      </c>
      <c r="D34" s="43" t="str">
        <f t="shared" si="0"/>
        <v>N/A</v>
      </c>
      <c r="E34" s="46">
        <v>556186</v>
      </c>
      <c r="F34" s="43" t="str">
        <f t="shared" si="1"/>
        <v>N/A</v>
      </c>
      <c r="G34" s="46">
        <v>210551</v>
      </c>
      <c r="H34" s="43" t="str">
        <f t="shared" si="2"/>
        <v>N/A</v>
      </c>
      <c r="I34" s="12">
        <v>-99.8</v>
      </c>
      <c r="J34" s="12">
        <v>-62.1</v>
      </c>
      <c r="K34" s="44" t="s">
        <v>732</v>
      </c>
      <c r="L34" s="9" t="str">
        <f t="shared" si="3"/>
        <v>No</v>
      </c>
    </row>
    <row r="35" spans="1:12" x14ac:dyDescent="0.2">
      <c r="A35" s="45" t="s">
        <v>1426</v>
      </c>
      <c r="B35" s="34" t="s">
        <v>217</v>
      </c>
      <c r="C35" s="46">
        <v>11811.212035</v>
      </c>
      <c r="D35" s="43" t="str">
        <f t="shared" si="0"/>
        <v>N/A</v>
      </c>
      <c r="E35" s="46">
        <v>1035.7281192</v>
      </c>
      <c r="F35" s="43" t="str">
        <f t="shared" si="1"/>
        <v>N/A</v>
      </c>
      <c r="G35" s="46">
        <v>884.66806723000002</v>
      </c>
      <c r="H35" s="43" t="str">
        <f t="shared" si="2"/>
        <v>N/A</v>
      </c>
      <c r="I35" s="12">
        <v>-91.2</v>
      </c>
      <c r="J35" s="12">
        <v>-14.6</v>
      </c>
      <c r="K35" s="44" t="s">
        <v>732</v>
      </c>
      <c r="L35" s="9" t="str">
        <f t="shared" si="3"/>
        <v>Yes</v>
      </c>
    </row>
    <row r="36" spans="1:12" x14ac:dyDescent="0.2">
      <c r="A36" s="45" t="s">
        <v>1427</v>
      </c>
      <c r="B36" s="34" t="s">
        <v>217</v>
      </c>
      <c r="C36" s="46">
        <v>12763.513389</v>
      </c>
      <c r="D36" s="43" t="str">
        <f t="shared" si="0"/>
        <v>N/A</v>
      </c>
      <c r="E36" s="46">
        <v>1660.2567164</v>
      </c>
      <c r="F36" s="43" t="str">
        <f t="shared" si="1"/>
        <v>N/A</v>
      </c>
      <c r="G36" s="46">
        <v>1514.7553957</v>
      </c>
      <c r="H36" s="43" t="str">
        <f t="shared" si="2"/>
        <v>N/A</v>
      </c>
      <c r="I36" s="12">
        <v>-87</v>
      </c>
      <c r="J36" s="12">
        <v>-8.76</v>
      </c>
      <c r="K36" s="44" t="s">
        <v>732</v>
      </c>
      <c r="L36" s="9" t="str">
        <f t="shared" si="3"/>
        <v>Yes</v>
      </c>
    </row>
    <row r="37" spans="1:12" x14ac:dyDescent="0.2">
      <c r="A37" s="4" t="s">
        <v>107</v>
      </c>
      <c r="B37" s="34" t="s">
        <v>217</v>
      </c>
      <c r="C37" s="46">
        <v>17921</v>
      </c>
      <c r="D37" s="43" t="str">
        <f t="shared" si="0"/>
        <v>N/A</v>
      </c>
      <c r="E37" s="46">
        <v>87964</v>
      </c>
      <c r="F37" s="43" t="str">
        <f t="shared" si="1"/>
        <v>N/A</v>
      </c>
      <c r="G37" s="46">
        <v>12943</v>
      </c>
      <c r="H37" s="43" t="str">
        <f t="shared" si="2"/>
        <v>N/A</v>
      </c>
      <c r="I37" s="12">
        <v>390.8</v>
      </c>
      <c r="J37" s="12">
        <v>-85.3</v>
      </c>
      <c r="K37" s="44" t="s">
        <v>732</v>
      </c>
      <c r="L37" s="9" t="str">
        <f t="shared" si="3"/>
        <v>No</v>
      </c>
    </row>
    <row r="38" spans="1:12" x14ac:dyDescent="0.2">
      <c r="A38" s="45" t="s">
        <v>162</v>
      </c>
      <c r="B38" s="47" t="s">
        <v>221</v>
      </c>
      <c r="C38" s="1">
        <v>36</v>
      </c>
      <c r="D38" s="43" t="str">
        <f>IF($B38="N/A","N/A",IF(C38&gt;0,"No",IF(C38&lt;0,"No","Yes")))</f>
        <v>No</v>
      </c>
      <c r="E38" s="1">
        <v>26</v>
      </c>
      <c r="F38" s="43" t="str">
        <f>IF($B38="N/A","N/A",IF(E38&gt;0,"No",IF(E38&lt;0,"No","Yes")))</f>
        <v>No</v>
      </c>
      <c r="G38" s="1">
        <v>11</v>
      </c>
      <c r="H38" s="43" t="str">
        <f>IF($B38="N/A","N/A",IF(G38&gt;0,"No",IF(G38&lt;0,"No","Yes")))</f>
        <v>No</v>
      </c>
      <c r="I38" s="12">
        <v>-27.8</v>
      </c>
      <c r="J38" s="12">
        <v>-73.099999999999994</v>
      </c>
      <c r="K38" s="44" t="s">
        <v>732</v>
      </c>
      <c r="L38" s="9" t="str">
        <f t="shared" si="3"/>
        <v>No</v>
      </c>
    </row>
    <row r="39" spans="1:12" x14ac:dyDescent="0.2">
      <c r="A39" s="45" t="s">
        <v>160</v>
      </c>
      <c r="B39" s="34" t="s">
        <v>217</v>
      </c>
      <c r="C39" s="46">
        <v>17921</v>
      </c>
      <c r="D39" s="43" t="str">
        <f t="shared" ref="D39:D40" si="4">IF($B39="N/A","N/A",IF(C39&gt;10,"No",IF(C39&lt;-10,"No","Yes")))</f>
        <v>N/A</v>
      </c>
      <c r="E39" s="46">
        <v>87964</v>
      </c>
      <c r="F39" s="43" t="str">
        <f t="shared" ref="F39:F40" si="5">IF($B39="N/A","N/A",IF(E39&gt;10,"No",IF(E39&lt;-10,"No","Yes")))</f>
        <v>N/A</v>
      </c>
      <c r="G39" s="46">
        <v>12943</v>
      </c>
      <c r="H39" s="43" t="str">
        <f t="shared" ref="H39:H40" si="6">IF($B39="N/A","N/A",IF(G39&gt;10,"No",IF(G39&lt;-10,"No","Yes")))</f>
        <v>N/A</v>
      </c>
      <c r="I39" s="12">
        <v>390.8</v>
      </c>
      <c r="J39" s="12">
        <v>-85.3</v>
      </c>
      <c r="K39" s="44" t="s">
        <v>732</v>
      </c>
      <c r="L39" s="9" t="str">
        <f t="shared" si="3"/>
        <v>No</v>
      </c>
    </row>
    <row r="40" spans="1:12" x14ac:dyDescent="0.2">
      <c r="A40" s="45" t="s">
        <v>1290</v>
      </c>
      <c r="B40" s="34" t="s">
        <v>217</v>
      </c>
      <c r="C40" s="46">
        <v>497.80555556000002</v>
      </c>
      <c r="D40" s="43" t="str">
        <f t="shared" si="4"/>
        <v>N/A</v>
      </c>
      <c r="E40" s="46">
        <v>3383.2307691999999</v>
      </c>
      <c r="F40" s="43" t="str">
        <f t="shared" si="5"/>
        <v>N/A</v>
      </c>
      <c r="G40" s="46">
        <v>1849</v>
      </c>
      <c r="H40" s="43" t="str">
        <f t="shared" si="6"/>
        <v>N/A</v>
      </c>
      <c r="I40" s="12">
        <v>579.6</v>
      </c>
      <c r="J40" s="12">
        <v>-45.3</v>
      </c>
      <c r="K40" s="44" t="s">
        <v>732</v>
      </c>
      <c r="L40" s="9" t="str">
        <f>IF(J40="Div by 0", "N/A", IF(OR(J40="N/A",K40="N/A"),"N/A", IF(J40&gt;VALUE(MID(K40,1,2)), "No", IF(J40&lt;-1*VALUE(MID(K40,1,2)), "No", "Yes"))))</f>
        <v>No</v>
      </c>
    </row>
    <row r="41" spans="1:12" x14ac:dyDescent="0.2">
      <c r="A41" s="3" t="s">
        <v>1428</v>
      </c>
      <c r="B41" s="34" t="s">
        <v>217</v>
      </c>
      <c r="C41" s="46">
        <v>12094.512026</v>
      </c>
      <c r="D41" s="43" t="str">
        <f t="shared" ref="D41:D52" si="7">IF($B41="N/A","N/A",IF(C41&gt;10,"No",IF(C41&lt;-10,"No","Yes")))</f>
        <v>N/A</v>
      </c>
      <c r="E41" s="46">
        <v>905.90361445999997</v>
      </c>
      <c r="F41" s="43" t="str">
        <f t="shared" ref="F41:F52" si="8">IF($B41="N/A","N/A",IF(E41&gt;10,"No",IF(E41&lt;-10,"No","Yes")))</f>
        <v>N/A</v>
      </c>
      <c r="G41" s="46">
        <v>871.70642201999999</v>
      </c>
      <c r="H41" s="43" t="str">
        <f t="shared" ref="H41:H52" si="9">IF($B41="N/A","N/A",IF(G41&gt;10,"No",IF(G41&lt;-10,"No","Yes")))</f>
        <v>N/A</v>
      </c>
      <c r="I41" s="12">
        <v>-92.5</v>
      </c>
      <c r="J41" s="12">
        <v>-3.77</v>
      </c>
      <c r="K41" s="44" t="s">
        <v>732</v>
      </c>
      <c r="L41" s="9" t="str">
        <f t="shared" ref="L41:L52" si="10">IF(J41="Div by 0", "N/A", IF(K41="N/A","N/A", IF(J41&gt;VALUE(MID(K41,1,2)), "No", IF(J41&lt;-1*VALUE(MID(K41,1,2)), "No", "Yes"))))</f>
        <v>Yes</v>
      </c>
    </row>
    <row r="42" spans="1:12" x14ac:dyDescent="0.2">
      <c r="A42" s="3" t="s">
        <v>1429</v>
      </c>
      <c r="B42" s="34" t="s">
        <v>217</v>
      </c>
      <c r="C42" s="46">
        <v>5514.4387754999998</v>
      </c>
      <c r="D42" s="43" t="str">
        <f t="shared" si="7"/>
        <v>N/A</v>
      </c>
      <c r="E42" s="46">
        <v>964.62</v>
      </c>
      <c r="F42" s="43" t="str">
        <f t="shared" si="8"/>
        <v>N/A</v>
      </c>
      <c r="G42" s="46">
        <v>0</v>
      </c>
      <c r="H42" s="43" t="str">
        <f t="shared" si="9"/>
        <v>N/A</v>
      </c>
      <c r="I42" s="12">
        <v>-82.5</v>
      </c>
      <c r="J42" s="12">
        <v>-100</v>
      </c>
      <c r="K42" s="44" t="s">
        <v>732</v>
      </c>
      <c r="L42" s="9" t="str">
        <f t="shared" si="10"/>
        <v>No</v>
      </c>
    </row>
    <row r="43" spans="1:12" x14ac:dyDescent="0.2">
      <c r="A43" s="3" t="s">
        <v>1430</v>
      </c>
      <c r="B43" s="34" t="s">
        <v>217</v>
      </c>
      <c r="C43" s="46">
        <v>42073.275057999999</v>
      </c>
      <c r="D43" s="43" t="str">
        <f t="shared" si="7"/>
        <v>N/A</v>
      </c>
      <c r="E43" s="46">
        <v>1537.11</v>
      </c>
      <c r="F43" s="43" t="str">
        <f t="shared" si="8"/>
        <v>N/A</v>
      </c>
      <c r="G43" s="46">
        <v>1265.6400000000001</v>
      </c>
      <c r="H43" s="43" t="str">
        <f t="shared" si="9"/>
        <v>N/A</v>
      </c>
      <c r="I43" s="12">
        <v>-96.3</v>
      </c>
      <c r="J43" s="12">
        <v>-17.7</v>
      </c>
      <c r="K43" s="44" t="s">
        <v>732</v>
      </c>
      <c r="L43" s="9" t="str">
        <f t="shared" si="10"/>
        <v>Yes</v>
      </c>
    </row>
    <row r="44" spans="1:12" x14ac:dyDescent="0.2">
      <c r="A44" s="3" t="s">
        <v>1431</v>
      </c>
      <c r="B44" s="34" t="s">
        <v>217</v>
      </c>
      <c r="C44" s="46">
        <v>9221.5684904999998</v>
      </c>
      <c r="D44" s="43" t="str">
        <f t="shared" si="7"/>
        <v>N/A</v>
      </c>
      <c r="E44" s="46">
        <v>542.95604395999999</v>
      </c>
      <c r="F44" s="43" t="str">
        <f t="shared" si="8"/>
        <v>N/A</v>
      </c>
      <c r="G44" s="46">
        <v>556.73684211</v>
      </c>
      <c r="H44" s="43" t="str">
        <f t="shared" si="9"/>
        <v>N/A</v>
      </c>
      <c r="I44" s="12">
        <v>-94.1</v>
      </c>
      <c r="J44" s="12">
        <v>2.5379999999999998</v>
      </c>
      <c r="K44" s="44" t="s">
        <v>732</v>
      </c>
      <c r="L44" s="9" t="str">
        <f t="shared" si="10"/>
        <v>Yes</v>
      </c>
    </row>
    <row r="45" spans="1:12" x14ac:dyDescent="0.2">
      <c r="A45" s="3" t="s">
        <v>1432</v>
      </c>
      <c r="B45" s="34" t="s">
        <v>217</v>
      </c>
      <c r="C45" s="46">
        <v>17502.806452000001</v>
      </c>
      <c r="D45" s="43" t="str">
        <f t="shared" si="7"/>
        <v>N/A</v>
      </c>
      <c r="E45" s="46" t="s">
        <v>1743</v>
      </c>
      <c r="F45" s="43" t="str">
        <f t="shared" si="8"/>
        <v>N/A</v>
      </c>
      <c r="G45" s="46" t="s">
        <v>1743</v>
      </c>
      <c r="H45" s="43" t="str">
        <f t="shared" si="9"/>
        <v>N/A</v>
      </c>
      <c r="I45" s="12" t="s">
        <v>1743</v>
      </c>
      <c r="J45" s="12" t="s">
        <v>1743</v>
      </c>
      <c r="K45" s="44" t="s">
        <v>732</v>
      </c>
      <c r="L45" s="9" t="str">
        <f t="shared" si="10"/>
        <v>N/A</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11240.059187000001</v>
      </c>
      <c r="D47" s="43" t="str">
        <f t="shared" si="7"/>
        <v>N/A</v>
      </c>
      <c r="E47" s="46">
        <v>1301</v>
      </c>
      <c r="F47" s="43" t="str">
        <f t="shared" si="8"/>
        <v>N/A</v>
      </c>
      <c r="G47" s="46">
        <v>587.12621359000002</v>
      </c>
      <c r="H47" s="43" t="str">
        <f t="shared" si="9"/>
        <v>N/A</v>
      </c>
      <c r="I47" s="12">
        <v>-88.4</v>
      </c>
      <c r="J47" s="12">
        <v>-54.9</v>
      </c>
      <c r="K47" s="44" t="s">
        <v>732</v>
      </c>
      <c r="L47" s="9" t="str">
        <f t="shared" si="10"/>
        <v>No</v>
      </c>
    </row>
    <row r="48" spans="1:12" x14ac:dyDescent="0.2">
      <c r="A48" s="3" t="s">
        <v>1435</v>
      </c>
      <c r="B48" s="47" t="s">
        <v>217</v>
      </c>
      <c r="C48" s="14">
        <v>11641.225161</v>
      </c>
      <c r="D48" s="11" t="str">
        <f t="shared" si="7"/>
        <v>N/A</v>
      </c>
      <c r="E48" s="14">
        <v>913.85294118000002</v>
      </c>
      <c r="F48" s="11" t="str">
        <f t="shared" si="8"/>
        <v>N/A</v>
      </c>
      <c r="G48" s="14">
        <v>9461.5</v>
      </c>
      <c r="H48" s="11" t="str">
        <f t="shared" si="9"/>
        <v>N/A</v>
      </c>
      <c r="I48" s="56">
        <v>-92.1</v>
      </c>
      <c r="J48" s="56">
        <v>935.3</v>
      </c>
      <c r="K48" s="47" t="s">
        <v>732</v>
      </c>
      <c r="L48" s="9" t="str">
        <f t="shared" si="10"/>
        <v>No</v>
      </c>
    </row>
    <row r="49" spans="1:12" ht="25.5" x14ac:dyDescent="0.2">
      <c r="A49" s="3" t="s">
        <v>1436</v>
      </c>
      <c r="B49" s="47" t="s">
        <v>217</v>
      </c>
      <c r="C49" s="14">
        <v>39180.474200999997</v>
      </c>
      <c r="D49" s="11" t="str">
        <f t="shared" si="7"/>
        <v>N/A</v>
      </c>
      <c r="E49" s="14">
        <v>3519.8695652000001</v>
      </c>
      <c r="F49" s="11" t="str">
        <f t="shared" si="8"/>
        <v>N/A</v>
      </c>
      <c r="G49" s="14">
        <v>503.95454545000001</v>
      </c>
      <c r="H49" s="11" t="str">
        <f t="shared" si="9"/>
        <v>N/A</v>
      </c>
      <c r="I49" s="56">
        <v>-91</v>
      </c>
      <c r="J49" s="56">
        <v>-85.7</v>
      </c>
      <c r="K49" s="47" t="s">
        <v>732</v>
      </c>
      <c r="L49" s="9" t="str">
        <f t="shared" si="10"/>
        <v>No</v>
      </c>
    </row>
    <row r="50" spans="1:12" x14ac:dyDescent="0.2">
      <c r="A50" s="3" t="s">
        <v>1437</v>
      </c>
      <c r="B50" s="47" t="s">
        <v>217</v>
      </c>
      <c r="C50" s="14">
        <v>8311.2452405000004</v>
      </c>
      <c r="D50" s="11" t="str">
        <f t="shared" si="7"/>
        <v>N/A</v>
      </c>
      <c r="E50" s="14">
        <v>394.53125</v>
      </c>
      <c r="F50" s="11" t="str">
        <f t="shared" si="8"/>
        <v>N/A</v>
      </c>
      <c r="G50" s="14">
        <v>385.62025316</v>
      </c>
      <c r="H50" s="11" t="str">
        <f t="shared" si="9"/>
        <v>N/A</v>
      </c>
      <c r="I50" s="56">
        <v>-95.3</v>
      </c>
      <c r="J50" s="56">
        <v>-2.2599999999999998</v>
      </c>
      <c r="K50" s="47" t="s">
        <v>732</v>
      </c>
      <c r="L50" s="9" t="str">
        <f t="shared" si="10"/>
        <v>Yes</v>
      </c>
    </row>
    <row r="51" spans="1:12" x14ac:dyDescent="0.2">
      <c r="A51" s="3" t="s">
        <v>1438</v>
      </c>
      <c r="B51" s="47" t="s">
        <v>217</v>
      </c>
      <c r="C51" s="14">
        <v>46072.421052999998</v>
      </c>
      <c r="D51" s="11" t="str">
        <f t="shared" si="7"/>
        <v>N/A</v>
      </c>
      <c r="E51" s="14">
        <v>718</v>
      </c>
      <c r="F51" s="11" t="str">
        <f t="shared" si="8"/>
        <v>N/A</v>
      </c>
      <c r="G51" s="14" t="s">
        <v>1743</v>
      </c>
      <c r="H51" s="11" t="str">
        <f t="shared" si="9"/>
        <v>N/A</v>
      </c>
      <c r="I51" s="56">
        <v>-98.4</v>
      </c>
      <c r="J51" s="56" t="s">
        <v>1743</v>
      </c>
      <c r="K51" s="47" t="s">
        <v>732</v>
      </c>
      <c r="L51" s="9" t="str">
        <f t="shared" si="10"/>
        <v>N/A</v>
      </c>
    </row>
    <row r="52" spans="1:12" x14ac:dyDescent="0.2">
      <c r="A52" s="3" t="s">
        <v>1439</v>
      </c>
      <c r="B52" s="47" t="s">
        <v>217</v>
      </c>
      <c r="C52" s="14">
        <v>0</v>
      </c>
      <c r="D52" s="11" t="str">
        <f t="shared" si="7"/>
        <v>N/A</v>
      </c>
      <c r="E52" s="14">
        <v>0</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4891091</v>
      </c>
      <c r="D53" s="43" t="str">
        <f t="shared" ref="D53:D122" si="11">IF($B53="N/A","N/A",IF(C53&gt;10,"No",IF(C53&lt;-10,"No","Yes")))</f>
        <v>N/A</v>
      </c>
      <c r="E53" s="46">
        <v>64844</v>
      </c>
      <c r="F53" s="43" t="str">
        <f t="shared" ref="F53:F122" si="12">IF($B53="N/A","N/A",IF(E53&gt;10,"No",IF(E53&lt;-10,"No","Yes")))</f>
        <v>N/A</v>
      </c>
      <c r="G53" s="46">
        <v>49339</v>
      </c>
      <c r="H53" s="43" t="str">
        <f t="shared" ref="H53:H122" si="13">IF($B53="N/A","N/A",IF(G53&gt;10,"No",IF(G53&lt;-10,"No","Yes")))</f>
        <v>N/A</v>
      </c>
      <c r="I53" s="12">
        <v>-98.7</v>
      </c>
      <c r="J53" s="12">
        <v>-23.9</v>
      </c>
      <c r="K53" s="44" t="s">
        <v>732</v>
      </c>
      <c r="L53" s="9" t="str">
        <f t="shared" ref="L53:L113" si="14">IF(J53="Div by 0", "N/A", IF(K53="N/A","N/A", IF(J53&gt;VALUE(MID(K53,1,2)), "No", IF(J53&lt;-1*VALUE(MID(K53,1,2)), "No", "Yes"))))</f>
        <v>Yes</v>
      </c>
    </row>
    <row r="54" spans="1:12" x14ac:dyDescent="0.2">
      <c r="A54" s="45" t="s">
        <v>598</v>
      </c>
      <c r="B54" s="34" t="s">
        <v>217</v>
      </c>
      <c r="C54" s="35">
        <v>1267</v>
      </c>
      <c r="D54" s="43" t="str">
        <f t="shared" si="11"/>
        <v>N/A</v>
      </c>
      <c r="E54" s="35">
        <v>33</v>
      </c>
      <c r="F54" s="43" t="str">
        <f t="shared" si="12"/>
        <v>N/A</v>
      </c>
      <c r="G54" s="35">
        <v>16</v>
      </c>
      <c r="H54" s="43" t="str">
        <f t="shared" si="13"/>
        <v>N/A</v>
      </c>
      <c r="I54" s="12">
        <v>-97.4</v>
      </c>
      <c r="J54" s="12">
        <v>-51.5</v>
      </c>
      <c r="K54" s="44" t="s">
        <v>732</v>
      </c>
      <c r="L54" s="9" t="str">
        <f t="shared" si="14"/>
        <v>No</v>
      </c>
    </row>
    <row r="55" spans="1:12" x14ac:dyDescent="0.2">
      <c r="A55" s="45" t="s">
        <v>1440</v>
      </c>
      <c r="B55" s="34" t="s">
        <v>217</v>
      </c>
      <c r="C55" s="46">
        <v>3860.3717443</v>
      </c>
      <c r="D55" s="43" t="str">
        <f t="shared" si="11"/>
        <v>N/A</v>
      </c>
      <c r="E55" s="46">
        <v>1964.969697</v>
      </c>
      <c r="F55" s="43" t="str">
        <f t="shared" si="12"/>
        <v>N/A</v>
      </c>
      <c r="G55" s="46">
        <v>3083.6875</v>
      </c>
      <c r="H55" s="43" t="str">
        <f t="shared" si="13"/>
        <v>N/A</v>
      </c>
      <c r="I55" s="12">
        <v>-49.1</v>
      </c>
      <c r="J55" s="12">
        <v>56.93</v>
      </c>
      <c r="K55" s="44" t="s">
        <v>732</v>
      </c>
      <c r="L55" s="9" t="str">
        <f t="shared" si="14"/>
        <v>No</v>
      </c>
    </row>
    <row r="56" spans="1:12" x14ac:dyDescent="0.2">
      <c r="A56" s="45" t="s">
        <v>1441</v>
      </c>
      <c r="B56" s="34" t="s">
        <v>217</v>
      </c>
      <c r="C56" s="35">
        <v>6.1286503551999996</v>
      </c>
      <c r="D56" s="43" t="str">
        <f t="shared" si="11"/>
        <v>N/A</v>
      </c>
      <c r="E56" s="35">
        <v>1.3636363636</v>
      </c>
      <c r="F56" s="43" t="str">
        <f t="shared" si="12"/>
        <v>N/A</v>
      </c>
      <c r="G56" s="35">
        <v>1.25</v>
      </c>
      <c r="H56" s="43" t="str">
        <f t="shared" si="13"/>
        <v>N/A</v>
      </c>
      <c r="I56" s="12">
        <v>-77.7</v>
      </c>
      <c r="J56" s="12">
        <v>-8.33</v>
      </c>
      <c r="K56" s="44" t="s">
        <v>732</v>
      </c>
      <c r="L56" s="9" t="str">
        <f t="shared" si="14"/>
        <v>Yes</v>
      </c>
    </row>
    <row r="57" spans="1:12" ht="25.5" x14ac:dyDescent="0.2">
      <c r="A57" s="45" t="s">
        <v>599</v>
      </c>
      <c r="B57" s="34" t="s">
        <v>217</v>
      </c>
      <c r="C57" s="46">
        <v>0</v>
      </c>
      <c r="D57" s="43" t="str">
        <f t="shared" si="11"/>
        <v>N/A</v>
      </c>
      <c r="E57" s="46">
        <v>0</v>
      </c>
      <c r="F57" s="43" t="str">
        <f t="shared" si="12"/>
        <v>N/A</v>
      </c>
      <c r="G57" s="46">
        <v>0</v>
      </c>
      <c r="H57" s="43" t="str">
        <f t="shared" si="13"/>
        <v>N/A</v>
      </c>
      <c r="I57" s="12" t="s">
        <v>1743</v>
      </c>
      <c r="J57" s="12" t="s">
        <v>1743</v>
      </c>
      <c r="K57" s="44" t="s">
        <v>732</v>
      </c>
      <c r="L57" s="9" t="str">
        <f t="shared" si="14"/>
        <v>N/A</v>
      </c>
    </row>
    <row r="58" spans="1:12" x14ac:dyDescent="0.2">
      <c r="A58" s="45" t="s">
        <v>600</v>
      </c>
      <c r="B58" s="34" t="s">
        <v>217</v>
      </c>
      <c r="C58" s="35">
        <v>0</v>
      </c>
      <c r="D58" s="43" t="str">
        <f t="shared" si="11"/>
        <v>N/A</v>
      </c>
      <c r="E58" s="35">
        <v>0</v>
      </c>
      <c r="F58" s="43" t="str">
        <f t="shared" si="12"/>
        <v>N/A</v>
      </c>
      <c r="G58" s="35">
        <v>0</v>
      </c>
      <c r="H58" s="43" t="str">
        <f t="shared" si="13"/>
        <v>N/A</v>
      </c>
      <c r="I58" s="12" t="s">
        <v>1743</v>
      </c>
      <c r="J58" s="12" t="s">
        <v>1743</v>
      </c>
      <c r="K58" s="44" t="s">
        <v>732</v>
      </c>
      <c r="L58" s="9" t="str">
        <f t="shared" si="14"/>
        <v>N/A</v>
      </c>
    </row>
    <row r="59" spans="1:12" x14ac:dyDescent="0.2">
      <c r="A59" s="45" t="s">
        <v>1442</v>
      </c>
      <c r="B59" s="34" t="s">
        <v>217</v>
      </c>
      <c r="C59" s="46" t="s">
        <v>1743</v>
      </c>
      <c r="D59" s="43" t="str">
        <f t="shared" si="11"/>
        <v>N/A</v>
      </c>
      <c r="E59" s="46" t="s">
        <v>1743</v>
      </c>
      <c r="F59" s="43" t="str">
        <f t="shared" si="12"/>
        <v>N/A</v>
      </c>
      <c r="G59" s="46" t="s">
        <v>1743</v>
      </c>
      <c r="H59" s="43" t="str">
        <f t="shared" si="13"/>
        <v>N/A</v>
      </c>
      <c r="I59" s="12" t="s">
        <v>1743</v>
      </c>
      <c r="J59" s="12" t="s">
        <v>1743</v>
      </c>
      <c r="K59" s="44" t="s">
        <v>732</v>
      </c>
      <c r="L59" s="9" t="str">
        <f t="shared" si="14"/>
        <v>N/A</v>
      </c>
    </row>
    <row r="60" spans="1:12" ht="25.5" x14ac:dyDescent="0.2">
      <c r="A60" s="45" t="s">
        <v>601</v>
      </c>
      <c r="B60" s="34" t="s">
        <v>217</v>
      </c>
      <c r="C60" s="46">
        <v>0</v>
      </c>
      <c r="D60" s="43" t="str">
        <f t="shared" si="11"/>
        <v>N/A</v>
      </c>
      <c r="E60" s="46">
        <v>0</v>
      </c>
      <c r="F60" s="43" t="str">
        <f t="shared" si="12"/>
        <v>N/A</v>
      </c>
      <c r="G60" s="46">
        <v>0</v>
      </c>
      <c r="H60" s="43" t="str">
        <f t="shared" si="13"/>
        <v>N/A</v>
      </c>
      <c r="I60" s="12" t="s">
        <v>1743</v>
      </c>
      <c r="J60" s="12" t="s">
        <v>1743</v>
      </c>
      <c r="K60" s="44" t="s">
        <v>732</v>
      </c>
      <c r="L60" s="9" t="str">
        <f t="shared" si="14"/>
        <v>N/A</v>
      </c>
    </row>
    <row r="61" spans="1:12" x14ac:dyDescent="0.2">
      <c r="A61" s="4" t="s">
        <v>602</v>
      </c>
      <c r="B61" s="47" t="s">
        <v>217</v>
      </c>
      <c r="C61" s="1">
        <v>0</v>
      </c>
      <c r="D61" s="11" t="str">
        <f t="shared" si="11"/>
        <v>N/A</v>
      </c>
      <c r="E61" s="1">
        <v>0</v>
      </c>
      <c r="F61" s="11" t="str">
        <f t="shared" si="12"/>
        <v>N/A</v>
      </c>
      <c r="G61" s="1">
        <v>0</v>
      </c>
      <c r="H61" s="11" t="str">
        <f t="shared" si="13"/>
        <v>N/A</v>
      </c>
      <c r="I61" s="56" t="s">
        <v>1743</v>
      </c>
      <c r="J61" s="56" t="s">
        <v>1743</v>
      </c>
      <c r="K61" s="47" t="s">
        <v>732</v>
      </c>
      <c r="L61" s="9" t="str">
        <f t="shared" si="14"/>
        <v>N/A</v>
      </c>
    </row>
    <row r="62" spans="1:12" ht="25.5" x14ac:dyDescent="0.2">
      <c r="A62" s="4" t="s">
        <v>1443</v>
      </c>
      <c r="B62" s="47" t="s">
        <v>217</v>
      </c>
      <c r="C62" s="14" t="s">
        <v>1743</v>
      </c>
      <c r="D62" s="11" t="str">
        <f t="shared" si="11"/>
        <v>N/A</v>
      </c>
      <c r="E62" s="14" t="s">
        <v>1743</v>
      </c>
      <c r="F62" s="11" t="str">
        <f t="shared" si="12"/>
        <v>N/A</v>
      </c>
      <c r="G62" s="14" t="s">
        <v>1743</v>
      </c>
      <c r="H62" s="11" t="str">
        <f t="shared" si="13"/>
        <v>N/A</v>
      </c>
      <c r="I62" s="56" t="s">
        <v>1743</v>
      </c>
      <c r="J62" s="56" t="s">
        <v>1743</v>
      </c>
      <c r="K62" s="47" t="s">
        <v>732</v>
      </c>
      <c r="L62" s="9" t="str">
        <f t="shared" si="14"/>
        <v>N/A</v>
      </c>
    </row>
    <row r="63" spans="1:12" x14ac:dyDescent="0.2">
      <c r="A63" s="4" t="s">
        <v>603</v>
      </c>
      <c r="B63" s="47" t="s">
        <v>217</v>
      </c>
      <c r="C63" s="14">
        <v>6579733</v>
      </c>
      <c r="D63" s="11" t="str">
        <f t="shared" si="11"/>
        <v>N/A</v>
      </c>
      <c r="E63" s="14">
        <v>0</v>
      </c>
      <c r="F63" s="11" t="str">
        <f t="shared" si="12"/>
        <v>N/A</v>
      </c>
      <c r="G63" s="14">
        <v>0</v>
      </c>
      <c r="H63" s="11" t="str">
        <f t="shared" si="13"/>
        <v>N/A</v>
      </c>
      <c r="I63" s="56">
        <v>-100</v>
      </c>
      <c r="J63" s="56" t="s">
        <v>1743</v>
      </c>
      <c r="K63" s="47" t="s">
        <v>732</v>
      </c>
      <c r="L63" s="9" t="str">
        <f t="shared" si="14"/>
        <v>N/A</v>
      </c>
    </row>
    <row r="64" spans="1:12" x14ac:dyDescent="0.2">
      <c r="A64" s="4" t="s">
        <v>604</v>
      </c>
      <c r="B64" s="47" t="s">
        <v>217</v>
      </c>
      <c r="C64" s="1">
        <v>64</v>
      </c>
      <c r="D64" s="11" t="str">
        <f t="shared" si="11"/>
        <v>N/A</v>
      </c>
      <c r="E64" s="1">
        <v>0</v>
      </c>
      <c r="F64" s="11" t="str">
        <f t="shared" si="12"/>
        <v>N/A</v>
      </c>
      <c r="G64" s="1">
        <v>0</v>
      </c>
      <c r="H64" s="11" t="str">
        <f t="shared" si="13"/>
        <v>N/A</v>
      </c>
      <c r="I64" s="56">
        <v>-100</v>
      </c>
      <c r="J64" s="56" t="s">
        <v>1743</v>
      </c>
      <c r="K64" s="47" t="s">
        <v>732</v>
      </c>
      <c r="L64" s="9" t="str">
        <f t="shared" si="14"/>
        <v>N/A</v>
      </c>
    </row>
    <row r="65" spans="1:12" x14ac:dyDescent="0.2">
      <c r="A65" s="4" t="s">
        <v>1444</v>
      </c>
      <c r="B65" s="47" t="s">
        <v>217</v>
      </c>
      <c r="C65" s="14">
        <v>102808.32812999999</v>
      </c>
      <c r="D65" s="11" t="str">
        <f t="shared" si="11"/>
        <v>N/A</v>
      </c>
      <c r="E65" s="14" t="s">
        <v>1743</v>
      </c>
      <c r="F65" s="11" t="str">
        <f t="shared" si="12"/>
        <v>N/A</v>
      </c>
      <c r="G65" s="14" t="s">
        <v>1743</v>
      </c>
      <c r="H65" s="11" t="str">
        <f t="shared" si="13"/>
        <v>N/A</v>
      </c>
      <c r="I65" s="56" t="s">
        <v>1743</v>
      </c>
      <c r="J65" s="56" t="s">
        <v>1743</v>
      </c>
      <c r="K65" s="47" t="s">
        <v>732</v>
      </c>
      <c r="L65" s="9" t="str">
        <f t="shared" si="14"/>
        <v>N/A</v>
      </c>
    </row>
    <row r="66" spans="1:12" x14ac:dyDescent="0.2">
      <c r="A66" s="4" t="s">
        <v>605</v>
      </c>
      <c r="B66" s="47" t="s">
        <v>217</v>
      </c>
      <c r="C66" s="14">
        <v>197004709</v>
      </c>
      <c r="D66" s="11" t="str">
        <f t="shared" si="11"/>
        <v>N/A</v>
      </c>
      <c r="E66" s="14">
        <v>210189</v>
      </c>
      <c r="F66" s="11" t="str">
        <f t="shared" si="12"/>
        <v>N/A</v>
      </c>
      <c r="G66" s="14">
        <v>51346</v>
      </c>
      <c r="H66" s="11" t="str">
        <f t="shared" si="13"/>
        <v>N/A</v>
      </c>
      <c r="I66" s="56">
        <v>-99.9</v>
      </c>
      <c r="J66" s="56">
        <v>-75.599999999999994</v>
      </c>
      <c r="K66" s="47" t="s">
        <v>732</v>
      </c>
      <c r="L66" s="9" t="str">
        <f t="shared" si="14"/>
        <v>No</v>
      </c>
    </row>
    <row r="67" spans="1:12" x14ac:dyDescent="0.2">
      <c r="A67" s="4" t="s">
        <v>606</v>
      </c>
      <c r="B67" s="47" t="s">
        <v>217</v>
      </c>
      <c r="C67" s="1">
        <v>3859</v>
      </c>
      <c r="D67" s="11" t="str">
        <f t="shared" si="11"/>
        <v>N/A</v>
      </c>
      <c r="E67" s="1">
        <v>74</v>
      </c>
      <c r="F67" s="11" t="str">
        <f t="shared" si="12"/>
        <v>N/A</v>
      </c>
      <c r="G67" s="1">
        <v>14</v>
      </c>
      <c r="H67" s="11" t="str">
        <f t="shared" si="13"/>
        <v>N/A</v>
      </c>
      <c r="I67" s="56">
        <v>-98.1</v>
      </c>
      <c r="J67" s="56">
        <v>-81.099999999999994</v>
      </c>
      <c r="K67" s="47" t="s">
        <v>732</v>
      </c>
      <c r="L67" s="9" t="str">
        <f t="shared" si="14"/>
        <v>No</v>
      </c>
    </row>
    <row r="68" spans="1:12" x14ac:dyDescent="0.2">
      <c r="A68" s="4" t="s">
        <v>1445</v>
      </c>
      <c r="B68" s="47" t="s">
        <v>217</v>
      </c>
      <c r="C68" s="14">
        <v>51050.714952000002</v>
      </c>
      <c r="D68" s="11" t="str">
        <f t="shared" si="11"/>
        <v>N/A</v>
      </c>
      <c r="E68" s="14">
        <v>2840.3918918999998</v>
      </c>
      <c r="F68" s="11" t="str">
        <f t="shared" si="12"/>
        <v>N/A</v>
      </c>
      <c r="G68" s="14">
        <v>3667.5714286000002</v>
      </c>
      <c r="H68" s="11" t="str">
        <f t="shared" si="13"/>
        <v>N/A</v>
      </c>
      <c r="I68" s="56">
        <v>-94.4</v>
      </c>
      <c r="J68" s="56">
        <v>29.12</v>
      </c>
      <c r="K68" s="47" t="s">
        <v>732</v>
      </c>
      <c r="L68" s="9" t="str">
        <f t="shared" si="14"/>
        <v>Yes</v>
      </c>
    </row>
    <row r="69" spans="1:12" ht="25.5" x14ac:dyDescent="0.2">
      <c r="A69" s="4" t="s">
        <v>607</v>
      </c>
      <c r="B69" s="47" t="s">
        <v>217</v>
      </c>
      <c r="C69" s="14">
        <v>8612843</v>
      </c>
      <c r="D69" s="11" t="str">
        <f t="shared" si="11"/>
        <v>N/A</v>
      </c>
      <c r="E69" s="14">
        <v>66369</v>
      </c>
      <c r="F69" s="11" t="str">
        <f t="shared" si="12"/>
        <v>N/A</v>
      </c>
      <c r="G69" s="14">
        <v>27537</v>
      </c>
      <c r="H69" s="11" t="str">
        <f t="shared" si="13"/>
        <v>N/A</v>
      </c>
      <c r="I69" s="56">
        <v>-99.2</v>
      </c>
      <c r="J69" s="56">
        <v>-58.5</v>
      </c>
      <c r="K69" s="47" t="s">
        <v>732</v>
      </c>
      <c r="L69" s="9" t="str">
        <f t="shared" si="14"/>
        <v>No</v>
      </c>
    </row>
    <row r="70" spans="1:12" x14ac:dyDescent="0.2">
      <c r="A70" s="4" t="s">
        <v>608</v>
      </c>
      <c r="B70" s="47" t="s">
        <v>217</v>
      </c>
      <c r="C70" s="1">
        <v>23232</v>
      </c>
      <c r="D70" s="11" t="str">
        <f t="shared" si="11"/>
        <v>N/A</v>
      </c>
      <c r="E70" s="1">
        <v>208</v>
      </c>
      <c r="F70" s="11" t="str">
        <f t="shared" si="12"/>
        <v>N/A</v>
      </c>
      <c r="G70" s="1">
        <v>82</v>
      </c>
      <c r="H70" s="11" t="str">
        <f t="shared" si="13"/>
        <v>N/A</v>
      </c>
      <c r="I70" s="56">
        <v>-99.1</v>
      </c>
      <c r="J70" s="56">
        <v>-60.6</v>
      </c>
      <c r="K70" s="47" t="s">
        <v>732</v>
      </c>
      <c r="L70" s="9" t="str">
        <f t="shared" si="14"/>
        <v>No</v>
      </c>
    </row>
    <row r="71" spans="1:12" x14ac:dyDescent="0.2">
      <c r="A71" s="4" t="s">
        <v>1446</v>
      </c>
      <c r="B71" s="47" t="s">
        <v>217</v>
      </c>
      <c r="C71" s="14">
        <v>370.73187844</v>
      </c>
      <c r="D71" s="11" t="str">
        <f t="shared" si="11"/>
        <v>N/A</v>
      </c>
      <c r="E71" s="14">
        <v>319.08173076999998</v>
      </c>
      <c r="F71" s="11" t="str">
        <f t="shared" si="12"/>
        <v>N/A</v>
      </c>
      <c r="G71" s="14">
        <v>335.81707317000001</v>
      </c>
      <c r="H71" s="11" t="str">
        <f t="shared" si="13"/>
        <v>N/A</v>
      </c>
      <c r="I71" s="56">
        <v>-13.9</v>
      </c>
      <c r="J71" s="56">
        <v>5.2450000000000001</v>
      </c>
      <c r="K71" s="47" t="s">
        <v>732</v>
      </c>
      <c r="L71" s="9" t="str">
        <f t="shared" si="14"/>
        <v>Yes</v>
      </c>
    </row>
    <row r="72" spans="1:12" x14ac:dyDescent="0.2">
      <c r="A72" s="4" t="s">
        <v>609</v>
      </c>
      <c r="B72" s="47" t="s">
        <v>217</v>
      </c>
      <c r="C72" s="14">
        <v>1292190</v>
      </c>
      <c r="D72" s="11" t="str">
        <f t="shared" si="11"/>
        <v>N/A</v>
      </c>
      <c r="E72" s="14">
        <v>1772</v>
      </c>
      <c r="F72" s="11" t="str">
        <f t="shared" si="12"/>
        <v>N/A</v>
      </c>
      <c r="G72" s="14">
        <v>1848</v>
      </c>
      <c r="H72" s="11" t="str">
        <f t="shared" si="13"/>
        <v>N/A</v>
      </c>
      <c r="I72" s="56">
        <v>-99.9</v>
      </c>
      <c r="J72" s="56">
        <v>4.2889999999999997</v>
      </c>
      <c r="K72" s="47" t="s">
        <v>732</v>
      </c>
      <c r="L72" s="9" t="str">
        <f t="shared" si="14"/>
        <v>Yes</v>
      </c>
    </row>
    <row r="73" spans="1:12" x14ac:dyDescent="0.2">
      <c r="A73" s="4" t="s">
        <v>610</v>
      </c>
      <c r="B73" s="47" t="s">
        <v>217</v>
      </c>
      <c r="C73" s="1">
        <v>3729</v>
      </c>
      <c r="D73" s="11" t="str">
        <f t="shared" si="11"/>
        <v>N/A</v>
      </c>
      <c r="E73" s="1">
        <v>11</v>
      </c>
      <c r="F73" s="11" t="str">
        <f t="shared" si="12"/>
        <v>N/A</v>
      </c>
      <c r="G73" s="1">
        <v>11</v>
      </c>
      <c r="H73" s="11" t="str">
        <f t="shared" si="13"/>
        <v>N/A</v>
      </c>
      <c r="I73" s="56">
        <v>-99.8</v>
      </c>
      <c r="J73" s="56">
        <v>-71.400000000000006</v>
      </c>
      <c r="K73" s="47" t="s">
        <v>732</v>
      </c>
      <c r="L73" s="9" t="str">
        <f t="shared" si="14"/>
        <v>No</v>
      </c>
    </row>
    <row r="74" spans="1:12" x14ac:dyDescent="0.2">
      <c r="A74" s="4" t="s">
        <v>1447</v>
      </c>
      <c r="B74" s="47" t="s">
        <v>217</v>
      </c>
      <c r="C74" s="14">
        <v>346.52453740999999</v>
      </c>
      <c r="D74" s="11" t="str">
        <f t="shared" si="11"/>
        <v>N/A</v>
      </c>
      <c r="E74" s="14">
        <v>253.14285713999999</v>
      </c>
      <c r="F74" s="11" t="str">
        <f t="shared" si="12"/>
        <v>N/A</v>
      </c>
      <c r="G74" s="14">
        <v>924</v>
      </c>
      <c r="H74" s="11" t="str">
        <f t="shared" si="13"/>
        <v>N/A</v>
      </c>
      <c r="I74" s="56">
        <v>-26.9</v>
      </c>
      <c r="J74" s="56">
        <v>265</v>
      </c>
      <c r="K74" s="47" t="s">
        <v>732</v>
      </c>
      <c r="L74" s="9" t="str">
        <f t="shared" si="14"/>
        <v>No</v>
      </c>
    </row>
    <row r="75" spans="1:12" ht="25.5" x14ac:dyDescent="0.2">
      <c r="A75" s="4" t="s">
        <v>611</v>
      </c>
      <c r="B75" s="47" t="s">
        <v>217</v>
      </c>
      <c r="C75" s="14">
        <v>235612</v>
      </c>
      <c r="D75" s="11" t="str">
        <f t="shared" si="11"/>
        <v>N/A</v>
      </c>
      <c r="E75" s="14">
        <v>76</v>
      </c>
      <c r="F75" s="11" t="str">
        <f t="shared" si="12"/>
        <v>N/A</v>
      </c>
      <c r="G75" s="14">
        <v>135</v>
      </c>
      <c r="H75" s="11" t="str">
        <f t="shared" si="13"/>
        <v>N/A</v>
      </c>
      <c r="I75" s="56">
        <v>-100</v>
      </c>
      <c r="J75" s="56">
        <v>77.63</v>
      </c>
      <c r="K75" s="47" t="s">
        <v>732</v>
      </c>
      <c r="L75" s="9" t="str">
        <f t="shared" si="14"/>
        <v>No</v>
      </c>
    </row>
    <row r="76" spans="1:12" x14ac:dyDescent="0.2">
      <c r="A76" s="45" t="s">
        <v>612</v>
      </c>
      <c r="B76" s="34" t="s">
        <v>217</v>
      </c>
      <c r="C76" s="35">
        <v>3999</v>
      </c>
      <c r="D76" s="43" t="str">
        <f t="shared" si="11"/>
        <v>N/A</v>
      </c>
      <c r="E76" s="35">
        <v>11</v>
      </c>
      <c r="F76" s="43" t="str">
        <f t="shared" si="12"/>
        <v>N/A</v>
      </c>
      <c r="G76" s="35">
        <v>11</v>
      </c>
      <c r="H76" s="43" t="str">
        <f t="shared" si="13"/>
        <v>N/A</v>
      </c>
      <c r="I76" s="12">
        <v>-99.9</v>
      </c>
      <c r="J76" s="12">
        <v>150</v>
      </c>
      <c r="K76" s="44" t="s">
        <v>732</v>
      </c>
      <c r="L76" s="9" t="str">
        <f t="shared" si="14"/>
        <v>No</v>
      </c>
    </row>
    <row r="77" spans="1:12" ht="25.5" x14ac:dyDescent="0.2">
      <c r="A77" s="45" t="s">
        <v>1448</v>
      </c>
      <c r="B77" s="34" t="s">
        <v>217</v>
      </c>
      <c r="C77" s="46">
        <v>58.917729432000002</v>
      </c>
      <c r="D77" s="43" t="str">
        <f t="shared" si="11"/>
        <v>N/A</v>
      </c>
      <c r="E77" s="46">
        <v>38</v>
      </c>
      <c r="F77" s="43" t="str">
        <f t="shared" si="12"/>
        <v>N/A</v>
      </c>
      <c r="G77" s="46">
        <v>27</v>
      </c>
      <c r="H77" s="43" t="str">
        <f t="shared" si="13"/>
        <v>N/A</v>
      </c>
      <c r="I77" s="12">
        <v>-35.5</v>
      </c>
      <c r="J77" s="12">
        <v>-28.9</v>
      </c>
      <c r="K77" s="44" t="s">
        <v>732</v>
      </c>
      <c r="L77" s="9" t="str">
        <f t="shared" si="14"/>
        <v>Yes</v>
      </c>
    </row>
    <row r="78" spans="1:12" ht="25.5" x14ac:dyDescent="0.2">
      <c r="A78" s="45" t="s">
        <v>613</v>
      </c>
      <c r="B78" s="34" t="s">
        <v>217</v>
      </c>
      <c r="C78" s="46">
        <v>2397160</v>
      </c>
      <c r="D78" s="43" t="str">
        <f t="shared" si="11"/>
        <v>N/A</v>
      </c>
      <c r="E78" s="46">
        <v>20973</v>
      </c>
      <c r="F78" s="43" t="str">
        <f t="shared" si="12"/>
        <v>N/A</v>
      </c>
      <c r="G78" s="46">
        <v>10215</v>
      </c>
      <c r="H78" s="43" t="str">
        <f t="shared" si="13"/>
        <v>N/A</v>
      </c>
      <c r="I78" s="12">
        <v>-99.1</v>
      </c>
      <c r="J78" s="12">
        <v>-51.3</v>
      </c>
      <c r="K78" s="44" t="s">
        <v>732</v>
      </c>
      <c r="L78" s="9" t="str">
        <f t="shared" si="14"/>
        <v>No</v>
      </c>
    </row>
    <row r="79" spans="1:12" x14ac:dyDescent="0.2">
      <c r="A79" s="45" t="s">
        <v>614</v>
      </c>
      <c r="B79" s="34" t="s">
        <v>217</v>
      </c>
      <c r="C79" s="35">
        <v>9675</v>
      </c>
      <c r="D79" s="43" t="str">
        <f t="shared" si="11"/>
        <v>N/A</v>
      </c>
      <c r="E79" s="35">
        <v>51</v>
      </c>
      <c r="F79" s="43" t="str">
        <f t="shared" si="12"/>
        <v>N/A</v>
      </c>
      <c r="G79" s="35">
        <v>25</v>
      </c>
      <c r="H79" s="43" t="str">
        <f t="shared" si="13"/>
        <v>N/A</v>
      </c>
      <c r="I79" s="12">
        <v>-99.5</v>
      </c>
      <c r="J79" s="12">
        <v>-51</v>
      </c>
      <c r="K79" s="44" t="s">
        <v>732</v>
      </c>
      <c r="L79" s="9" t="str">
        <f t="shared" si="14"/>
        <v>No</v>
      </c>
    </row>
    <row r="80" spans="1:12" x14ac:dyDescent="0.2">
      <c r="A80" s="45" t="s">
        <v>1449</v>
      </c>
      <c r="B80" s="34" t="s">
        <v>217</v>
      </c>
      <c r="C80" s="46">
        <v>247.76847545000001</v>
      </c>
      <c r="D80" s="43" t="str">
        <f t="shared" si="11"/>
        <v>N/A</v>
      </c>
      <c r="E80" s="46">
        <v>411.23529411999999</v>
      </c>
      <c r="F80" s="43" t="str">
        <f t="shared" si="12"/>
        <v>N/A</v>
      </c>
      <c r="G80" s="46">
        <v>408.6</v>
      </c>
      <c r="H80" s="43" t="str">
        <f t="shared" si="13"/>
        <v>N/A</v>
      </c>
      <c r="I80" s="12">
        <v>65.98</v>
      </c>
      <c r="J80" s="12">
        <v>-0.64100000000000001</v>
      </c>
      <c r="K80" s="44" t="s">
        <v>732</v>
      </c>
      <c r="L80" s="9" t="str">
        <f t="shared" si="14"/>
        <v>Yes</v>
      </c>
    </row>
    <row r="81" spans="1:12" x14ac:dyDescent="0.2">
      <c r="A81" s="45" t="s">
        <v>615</v>
      </c>
      <c r="B81" s="34" t="s">
        <v>217</v>
      </c>
      <c r="C81" s="46">
        <v>6546685</v>
      </c>
      <c r="D81" s="43" t="str">
        <f t="shared" si="11"/>
        <v>N/A</v>
      </c>
      <c r="E81" s="46">
        <v>21923</v>
      </c>
      <c r="F81" s="43" t="str">
        <f t="shared" si="12"/>
        <v>N/A</v>
      </c>
      <c r="G81" s="46">
        <v>11685</v>
      </c>
      <c r="H81" s="43" t="str">
        <f t="shared" si="13"/>
        <v>N/A</v>
      </c>
      <c r="I81" s="12">
        <v>-99.7</v>
      </c>
      <c r="J81" s="12">
        <v>-46.7</v>
      </c>
      <c r="K81" s="44" t="s">
        <v>732</v>
      </c>
      <c r="L81" s="9" t="str">
        <f t="shared" si="14"/>
        <v>No</v>
      </c>
    </row>
    <row r="82" spans="1:12" x14ac:dyDescent="0.2">
      <c r="A82" s="45" t="s">
        <v>616</v>
      </c>
      <c r="B82" s="34" t="s">
        <v>217</v>
      </c>
      <c r="C82" s="35">
        <v>5709</v>
      </c>
      <c r="D82" s="43" t="str">
        <f t="shared" si="11"/>
        <v>N/A</v>
      </c>
      <c r="E82" s="35">
        <v>42</v>
      </c>
      <c r="F82" s="43" t="str">
        <f t="shared" si="12"/>
        <v>N/A</v>
      </c>
      <c r="G82" s="35">
        <v>17</v>
      </c>
      <c r="H82" s="43" t="str">
        <f t="shared" si="13"/>
        <v>N/A</v>
      </c>
      <c r="I82" s="12">
        <v>-99.3</v>
      </c>
      <c r="J82" s="12">
        <v>-59.5</v>
      </c>
      <c r="K82" s="44" t="s">
        <v>732</v>
      </c>
      <c r="L82" s="9" t="str">
        <f t="shared" si="14"/>
        <v>No</v>
      </c>
    </row>
    <row r="83" spans="1:12" x14ac:dyDescent="0.2">
      <c r="A83" s="45" t="s">
        <v>1450</v>
      </c>
      <c r="B83" s="34" t="s">
        <v>217</v>
      </c>
      <c r="C83" s="46">
        <v>1146.7306008</v>
      </c>
      <c r="D83" s="43" t="str">
        <f t="shared" si="11"/>
        <v>N/A</v>
      </c>
      <c r="E83" s="46">
        <v>521.97619048000001</v>
      </c>
      <c r="F83" s="43" t="str">
        <f t="shared" si="12"/>
        <v>N/A</v>
      </c>
      <c r="G83" s="46">
        <v>687.35294118000002</v>
      </c>
      <c r="H83" s="43" t="str">
        <f t="shared" si="13"/>
        <v>N/A</v>
      </c>
      <c r="I83" s="12">
        <v>-54.5</v>
      </c>
      <c r="J83" s="12">
        <v>31.68</v>
      </c>
      <c r="K83" s="44" t="s">
        <v>732</v>
      </c>
      <c r="L83" s="9" t="str">
        <f t="shared" si="14"/>
        <v>No</v>
      </c>
    </row>
    <row r="84" spans="1:12" ht="25.5" x14ac:dyDescent="0.2">
      <c r="A84" s="45" t="s">
        <v>617</v>
      </c>
      <c r="B84" s="34" t="s">
        <v>217</v>
      </c>
      <c r="C84" s="46">
        <v>61470663</v>
      </c>
      <c r="D84" s="43" t="str">
        <f t="shared" si="11"/>
        <v>N/A</v>
      </c>
      <c r="E84" s="46">
        <v>16713</v>
      </c>
      <c r="F84" s="43" t="str">
        <f t="shared" si="12"/>
        <v>N/A</v>
      </c>
      <c r="G84" s="46">
        <v>0</v>
      </c>
      <c r="H84" s="43" t="str">
        <f t="shared" si="13"/>
        <v>N/A</v>
      </c>
      <c r="I84" s="12">
        <v>-100</v>
      </c>
      <c r="J84" s="12">
        <v>-100</v>
      </c>
      <c r="K84" s="44" t="s">
        <v>732</v>
      </c>
      <c r="L84" s="9" t="str">
        <f t="shared" si="14"/>
        <v>No</v>
      </c>
    </row>
    <row r="85" spans="1:12" x14ac:dyDescent="0.2">
      <c r="A85" s="45" t="s">
        <v>618</v>
      </c>
      <c r="B85" s="34" t="s">
        <v>217</v>
      </c>
      <c r="C85" s="35">
        <v>3519</v>
      </c>
      <c r="D85" s="43" t="str">
        <f t="shared" si="11"/>
        <v>N/A</v>
      </c>
      <c r="E85" s="35">
        <v>21</v>
      </c>
      <c r="F85" s="43" t="str">
        <f t="shared" si="12"/>
        <v>N/A</v>
      </c>
      <c r="G85" s="35">
        <v>0</v>
      </c>
      <c r="H85" s="43" t="str">
        <f t="shared" si="13"/>
        <v>N/A</v>
      </c>
      <c r="I85" s="12">
        <v>-99.4</v>
      </c>
      <c r="J85" s="12">
        <v>-100</v>
      </c>
      <c r="K85" s="44" t="s">
        <v>732</v>
      </c>
      <c r="L85" s="9" t="str">
        <f t="shared" si="14"/>
        <v>No</v>
      </c>
    </row>
    <row r="86" spans="1:12" ht="25.5" x14ac:dyDescent="0.2">
      <c r="A86" s="45" t="s">
        <v>1451</v>
      </c>
      <c r="B86" s="34" t="s">
        <v>217</v>
      </c>
      <c r="C86" s="46">
        <v>17468.219096000001</v>
      </c>
      <c r="D86" s="43" t="str">
        <f t="shared" si="11"/>
        <v>N/A</v>
      </c>
      <c r="E86" s="46">
        <v>795.85714285999995</v>
      </c>
      <c r="F86" s="43" t="str">
        <f t="shared" si="12"/>
        <v>N/A</v>
      </c>
      <c r="G86" s="46" t="s">
        <v>1743</v>
      </c>
      <c r="H86" s="43" t="str">
        <f t="shared" si="13"/>
        <v>N/A</v>
      </c>
      <c r="I86" s="12">
        <v>-95.4</v>
      </c>
      <c r="J86" s="12" t="s">
        <v>1743</v>
      </c>
      <c r="K86" s="44" t="s">
        <v>732</v>
      </c>
      <c r="L86" s="9" t="str">
        <f t="shared" si="14"/>
        <v>N/A</v>
      </c>
    </row>
    <row r="87" spans="1:12" ht="25.5" x14ac:dyDescent="0.2">
      <c r="A87" s="45" t="s">
        <v>619</v>
      </c>
      <c r="B87" s="34" t="s">
        <v>217</v>
      </c>
      <c r="C87" s="46">
        <v>1659280</v>
      </c>
      <c r="D87" s="43" t="str">
        <f t="shared" si="11"/>
        <v>N/A</v>
      </c>
      <c r="E87" s="46">
        <v>6366</v>
      </c>
      <c r="F87" s="43" t="str">
        <f t="shared" si="12"/>
        <v>N/A</v>
      </c>
      <c r="G87" s="46">
        <v>6715</v>
      </c>
      <c r="H87" s="43" t="str">
        <f t="shared" si="13"/>
        <v>N/A</v>
      </c>
      <c r="I87" s="12">
        <v>-99.6</v>
      </c>
      <c r="J87" s="12">
        <v>5.4820000000000002</v>
      </c>
      <c r="K87" s="44" t="s">
        <v>732</v>
      </c>
      <c r="L87" s="9" t="str">
        <f t="shared" si="14"/>
        <v>Yes</v>
      </c>
    </row>
    <row r="88" spans="1:12" x14ac:dyDescent="0.2">
      <c r="A88" s="45" t="s">
        <v>620</v>
      </c>
      <c r="B88" s="34" t="s">
        <v>217</v>
      </c>
      <c r="C88" s="35">
        <v>16212</v>
      </c>
      <c r="D88" s="43" t="str">
        <f t="shared" si="11"/>
        <v>N/A</v>
      </c>
      <c r="E88" s="35">
        <v>113</v>
      </c>
      <c r="F88" s="43" t="str">
        <f t="shared" si="12"/>
        <v>N/A</v>
      </c>
      <c r="G88" s="35">
        <v>48</v>
      </c>
      <c r="H88" s="43" t="str">
        <f t="shared" si="13"/>
        <v>N/A</v>
      </c>
      <c r="I88" s="12">
        <v>-99.3</v>
      </c>
      <c r="J88" s="12">
        <v>-57.5</v>
      </c>
      <c r="K88" s="44" t="s">
        <v>732</v>
      </c>
      <c r="L88" s="9" t="str">
        <f t="shared" si="14"/>
        <v>No</v>
      </c>
    </row>
    <row r="89" spans="1:12" x14ac:dyDescent="0.2">
      <c r="A89" s="45" t="s">
        <v>1452</v>
      </c>
      <c r="B89" s="34" t="s">
        <v>217</v>
      </c>
      <c r="C89" s="46">
        <v>102.34887737</v>
      </c>
      <c r="D89" s="43" t="str">
        <f t="shared" si="11"/>
        <v>N/A</v>
      </c>
      <c r="E89" s="46">
        <v>56.336283186000003</v>
      </c>
      <c r="F89" s="43" t="str">
        <f t="shared" si="12"/>
        <v>N/A</v>
      </c>
      <c r="G89" s="46">
        <v>139.89583332999999</v>
      </c>
      <c r="H89" s="43" t="str">
        <f t="shared" si="13"/>
        <v>N/A</v>
      </c>
      <c r="I89" s="12">
        <v>-45</v>
      </c>
      <c r="J89" s="12">
        <v>148.30000000000001</v>
      </c>
      <c r="K89" s="44" t="s">
        <v>732</v>
      </c>
      <c r="L89" s="9" t="str">
        <f t="shared" si="14"/>
        <v>No</v>
      </c>
    </row>
    <row r="90" spans="1:12" x14ac:dyDescent="0.2">
      <c r="A90" s="45" t="s">
        <v>621</v>
      </c>
      <c r="B90" s="34" t="s">
        <v>217</v>
      </c>
      <c r="C90" s="46">
        <v>4132412</v>
      </c>
      <c r="D90" s="43" t="str">
        <f t="shared" si="11"/>
        <v>N/A</v>
      </c>
      <c r="E90" s="46">
        <v>84299</v>
      </c>
      <c r="F90" s="43" t="str">
        <f t="shared" si="12"/>
        <v>N/A</v>
      </c>
      <c r="G90" s="46">
        <v>25323</v>
      </c>
      <c r="H90" s="43" t="str">
        <f t="shared" si="13"/>
        <v>N/A</v>
      </c>
      <c r="I90" s="12">
        <v>-98</v>
      </c>
      <c r="J90" s="12">
        <v>-70</v>
      </c>
      <c r="K90" s="44" t="s">
        <v>732</v>
      </c>
      <c r="L90" s="9" t="str">
        <f t="shared" si="14"/>
        <v>No</v>
      </c>
    </row>
    <row r="91" spans="1:12" x14ac:dyDescent="0.2">
      <c r="A91" s="45" t="s">
        <v>622</v>
      </c>
      <c r="B91" s="34" t="s">
        <v>217</v>
      </c>
      <c r="C91" s="35">
        <v>18755</v>
      </c>
      <c r="D91" s="43" t="str">
        <f t="shared" si="11"/>
        <v>N/A</v>
      </c>
      <c r="E91" s="35">
        <v>80</v>
      </c>
      <c r="F91" s="43" t="str">
        <f t="shared" si="12"/>
        <v>N/A</v>
      </c>
      <c r="G91" s="35">
        <v>20</v>
      </c>
      <c r="H91" s="43" t="str">
        <f t="shared" si="13"/>
        <v>N/A</v>
      </c>
      <c r="I91" s="12">
        <v>-99.6</v>
      </c>
      <c r="J91" s="12">
        <v>-75</v>
      </c>
      <c r="K91" s="44" t="s">
        <v>732</v>
      </c>
      <c r="L91" s="9" t="str">
        <f t="shared" si="14"/>
        <v>No</v>
      </c>
    </row>
    <row r="92" spans="1:12" x14ac:dyDescent="0.2">
      <c r="A92" s="45" t="s">
        <v>1453</v>
      </c>
      <c r="B92" s="34" t="s">
        <v>217</v>
      </c>
      <c r="C92" s="46">
        <v>220.33655024999999</v>
      </c>
      <c r="D92" s="43" t="str">
        <f t="shared" si="11"/>
        <v>N/A</v>
      </c>
      <c r="E92" s="46">
        <v>1053.7375</v>
      </c>
      <c r="F92" s="43" t="str">
        <f t="shared" si="12"/>
        <v>N/A</v>
      </c>
      <c r="G92" s="46">
        <v>1266.1500000000001</v>
      </c>
      <c r="H92" s="43" t="str">
        <f t="shared" si="13"/>
        <v>N/A</v>
      </c>
      <c r="I92" s="12">
        <v>378.2</v>
      </c>
      <c r="J92" s="12">
        <v>20.16</v>
      </c>
      <c r="K92" s="44" t="s">
        <v>732</v>
      </c>
      <c r="L92" s="9" t="str">
        <f t="shared" si="14"/>
        <v>Yes</v>
      </c>
    </row>
    <row r="93" spans="1:12" ht="25.5" x14ac:dyDescent="0.2">
      <c r="A93" s="45" t="s">
        <v>623</v>
      </c>
      <c r="B93" s="34" t="s">
        <v>217</v>
      </c>
      <c r="C93" s="46">
        <v>609837</v>
      </c>
      <c r="D93" s="43" t="str">
        <f t="shared" si="11"/>
        <v>N/A</v>
      </c>
      <c r="E93" s="46">
        <v>8153</v>
      </c>
      <c r="F93" s="43" t="str">
        <f t="shared" si="12"/>
        <v>N/A</v>
      </c>
      <c r="G93" s="46">
        <v>787</v>
      </c>
      <c r="H93" s="43" t="str">
        <f t="shared" si="13"/>
        <v>N/A</v>
      </c>
      <c r="I93" s="12">
        <v>-98.7</v>
      </c>
      <c r="J93" s="12">
        <v>-90.3</v>
      </c>
      <c r="K93" s="44" t="s">
        <v>732</v>
      </c>
      <c r="L93" s="9" t="str">
        <f t="shared" si="14"/>
        <v>No</v>
      </c>
    </row>
    <row r="94" spans="1:12" x14ac:dyDescent="0.2">
      <c r="A94" s="48" t="s">
        <v>624</v>
      </c>
      <c r="B94" s="35" t="s">
        <v>217</v>
      </c>
      <c r="C94" s="35">
        <v>3646</v>
      </c>
      <c r="D94" s="43" t="str">
        <f t="shared" si="11"/>
        <v>N/A</v>
      </c>
      <c r="E94" s="35">
        <v>34</v>
      </c>
      <c r="F94" s="43" t="str">
        <f t="shared" si="12"/>
        <v>N/A</v>
      </c>
      <c r="G94" s="35">
        <v>11</v>
      </c>
      <c r="H94" s="43" t="str">
        <f t="shared" si="13"/>
        <v>N/A</v>
      </c>
      <c r="I94" s="12">
        <v>-99.1</v>
      </c>
      <c r="J94" s="12">
        <v>-85.3</v>
      </c>
      <c r="K94" s="49" t="s">
        <v>732</v>
      </c>
      <c r="L94" s="9" t="str">
        <f t="shared" si="14"/>
        <v>No</v>
      </c>
    </row>
    <row r="95" spans="1:12" ht="25.5" x14ac:dyDescent="0.2">
      <c r="A95" s="45" t="s">
        <v>1454</v>
      </c>
      <c r="B95" s="34" t="s">
        <v>217</v>
      </c>
      <c r="C95" s="46">
        <v>167.26193087999999</v>
      </c>
      <c r="D95" s="43" t="str">
        <f t="shared" si="11"/>
        <v>N/A</v>
      </c>
      <c r="E95" s="46">
        <v>239.79411765</v>
      </c>
      <c r="F95" s="43" t="str">
        <f t="shared" si="12"/>
        <v>N/A</v>
      </c>
      <c r="G95" s="46">
        <v>157.4</v>
      </c>
      <c r="H95" s="43" t="str">
        <f t="shared" si="13"/>
        <v>N/A</v>
      </c>
      <c r="I95" s="12">
        <v>43.36</v>
      </c>
      <c r="J95" s="12">
        <v>-34.4</v>
      </c>
      <c r="K95" s="44" t="s">
        <v>732</v>
      </c>
      <c r="L95" s="9" t="str">
        <f t="shared" si="14"/>
        <v>No</v>
      </c>
    </row>
    <row r="96" spans="1:12" ht="25.5" x14ac:dyDescent="0.2">
      <c r="A96" s="45" t="s">
        <v>625</v>
      </c>
      <c r="B96" s="34" t="s">
        <v>217</v>
      </c>
      <c r="C96" s="46">
        <v>7913909</v>
      </c>
      <c r="D96" s="43" t="str">
        <f t="shared" si="11"/>
        <v>N/A</v>
      </c>
      <c r="E96" s="46">
        <v>22109</v>
      </c>
      <c r="F96" s="43" t="str">
        <f t="shared" si="12"/>
        <v>N/A</v>
      </c>
      <c r="G96" s="46">
        <v>5795</v>
      </c>
      <c r="H96" s="43" t="str">
        <f t="shared" si="13"/>
        <v>N/A</v>
      </c>
      <c r="I96" s="12">
        <v>-99.7</v>
      </c>
      <c r="J96" s="12">
        <v>-73.8</v>
      </c>
      <c r="K96" s="44" t="s">
        <v>732</v>
      </c>
      <c r="L96" s="9" t="str">
        <f t="shared" si="14"/>
        <v>No</v>
      </c>
    </row>
    <row r="97" spans="1:12" x14ac:dyDescent="0.2">
      <c r="A97" s="45" t="s">
        <v>626</v>
      </c>
      <c r="B97" s="34" t="s">
        <v>217</v>
      </c>
      <c r="C97" s="35">
        <v>6569</v>
      </c>
      <c r="D97" s="43" t="str">
        <f t="shared" si="11"/>
        <v>N/A</v>
      </c>
      <c r="E97" s="35">
        <v>73</v>
      </c>
      <c r="F97" s="43" t="str">
        <f t="shared" si="12"/>
        <v>N/A</v>
      </c>
      <c r="G97" s="35">
        <v>22</v>
      </c>
      <c r="H97" s="43" t="str">
        <f t="shared" si="13"/>
        <v>N/A</v>
      </c>
      <c r="I97" s="12">
        <v>-98.9</v>
      </c>
      <c r="J97" s="12">
        <v>-69.900000000000006</v>
      </c>
      <c r="K97" s="44" t="s">
        <v>732</v>
      </c>
      <c r="L97" s="9" t="str">
        <f t="shared" si="14"/>
        <v>No</v>
      </c>
    </row>
    <row r="98" spans="1:12" ht="25.5" x14ac:dyDescent="0.2">
      <c r="A98" s="45" t="s">
        <v>1455</v>
      </c>
      <c r="B98" s="34" t="s">
        <v>217</v>
      </c>
      <c r="C98" s="46">
        <v>1204.7357284</v>
      </c>
      <c r="D98" s="43" t="str">
        <f t="shared" si="11"/>
        <v>N/A</v>
      </c>
      <c r="E98" s="46">
        <v>302.86301370000001</v>
      </c>
      <c r="F98" s="43" t="str">
        <f t="shared" si="12"/>
        <v>N/A</v>
      </c>
      <c r="G98" s="46">
        <v>263.40909090999997</v>
      </c>
      <c r="H98" s="43" t="str">
        <f t="shared" si="13"/>
        <v>N/A</v>
      </c>
      <c r="I98" s="12">
        <v>-74.900000000000006</v>
      </c>
      <c r="J98" s="12">
        <v>-13</v>
      </c>
      <c r="K98" s="44" t="s">
        <v>732</v>
      </c>
      <c r="L98" s="9" t="str">
        <f t="shared" si="14"/>
        <v>Yes</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325746</v>
      </c>
      <c r="D102" s="43" t="str">
        <f t="shared" si="11"/>
        <v>N/A</v>
      </c>
      <c r="E102" s="46">
        <v>0</v>
      </c>
      <c r="F102" s="43" t="str">
        <f t="shared" si="12"/>
        <v>N/A</v>
      </c>
      <c r="G102" s="46">
        <v>0</v>
      </c>
      <c r="H102" s="43" t="str">
        <f t="shared" si="13"/>
        <v>N/A</v>
      </c>
      <c r="I102" s="12">
        <v>-100</v>
      </c>
      <c r="J102" s="12" t="s">
        <v>1743</v>
      </c>
      <c r="K102" s="44" t="s">
        <v>732</v>
      </c>
      <c r="L102" s="9" t="str">
        <f t="shared" si="14"/>
        <v>N/A</v>
      </c>
    </row>
    <row r="103" spans="1:12" ht="25.5" x14ac:dyDescent="0.2">
      <c r="A103" s="45" t="s">
        <v>630</v>
      </c>
      <c r="B103" s="34" t="s">
        <v>217</v>
      </c>
      <c r="C103" s="35">
        <v>628</v>
      </c>
      <c r="D103" s="43" t="str">
        <f t="shared" si="11"/>
        <v>N/A</v>
      </c>
      <c r="E103" s="35">
        <v>0</v>
      </c>
      <c r="F103" s="43" t="str">
        <f t="shared" si="12"/>
        <v>N/A</v>
      </c>
      <c r="G103" s="35">
        <v>0</v>
      </c>
      <c r="H103" s="43" t="str">
        <f t="shared" si="13"/>
        <v>N/A</v>
      </c>
      <c r="I103" s="12">
        <v>-100</v>
      </c>
      <c r="J103" s="12" t="s">
        <v>1743</v>
      </c>
      <c r="K103" s="44" t="s">
        <v>732</v>
      </c>
      <c r="L103" s="9" t="str">
        <f t="shared" si="14"/>
        <v>N/A</v>
      </c>
    </row>
    <row r="104" spans="1:12" ht="25.5" x14ac:dyDescent="0.2">
      <c r="A104" s="45" t="s">
        <v>1457</v>
      </c>
      <c r="B104" s="34" t="s">
        <v>217</v>
      </c>
      <c r="C104" s="46">
        <v>518.70382166000002</v>
      </c>
      <c r="D104" s="43" t="str">
        <f t="shared" si="11"/>
        <v>N/A</v>
      </c>
      <c r="E104" s="46" t="s">
        <v>1743</v>
      </c>
      <c r="F104" s="43" t="str">
        <f t="shared" si="12"/>
        <v>N/A</v>
      </c>
      <c r="G104" s="46" t="s">
        <v>1743</v>
      </c>
      <c r="H104" s="43" t="str">
        <f t="shared" si="13"/>
        <v>N/A</v>
      </c>
      <c r="I104" s="12" t="s">
        <v>1743</v>
      </c>
      <c r="J104" s="12" t="s">
        <v>1743</v>
      </c>
      <c r="K104" s="44" t="s">
        <v>732</v>
      </c>
      <c r="L104" s="9" t="str">
        <f t="shared" si="14"/>
        <v>N/A</v>
      </c>
    </row>
    <row r="105" spans="1:12" ht="25.5" x14ac:dyDescent="0.2">
      <c r="A105" s="45" t="s">
        <v>631</v>
      </c>
      <c r="B105" s="34" t="s">
        <v>217</v>
      </c>
      <c r="C105" s="46">
        <v>32</v>
      </c>
      <c r="D105" s="43" t="str">
        <f t="shared" si="11"/>
        <v>N/A</v>
      </c>
      <c r="E105" s="46">
        <v>0</v>
      </c>
      <c r="F105" s="43" t="str">
        <f t="shared" si="12"/>
        <v>N/A</v>
      </c>
      <c r="G105" s="46">
        <v>0</v>
      </c>
      <c r="H105" s="43" t="str">
        <f t="shared" si="13"/>
        <v>N/A</v>
      </c>
      <c r="I105" s="12">
        <v>-100</v>
      </c>
      <c r="J105" s="12" t="s">
        <v>1743</v>
      </c>
      <c r="K105" s="44" t="s">
        <v>732</v>
      </c>
      <c r="L105" s="9" t="str">
        <f t="shared" si="14"/>
        <v>N/A</v>
      </c>
    </row>
    <row r="106" spans="1:12" x14ac:dyDescent="0.2">
      <c r="A106" s="45" t="s">
        <v>632</v>
      </c>
      <c r="B106" s="34" t="s">
        <v>217</v>
      </c>
      <c r="C106" s="35">
        <v>11</v>
      </c>
      <c r="D106" s="43" t="str">
        <f t="shared" si="11"/>
        <v>N/A</v>
      </c>
      <c r="E106" s="35">
        <v>0</v>
      </c>
      <c r="F106" s="43" t="str">
        <f t="shared" si="12"/>
        <v>N/A</v>
      </c>
      <c r="G106" s="35">
        <v>0</v>
      </c>
      <c r="H106" s="43" t="str">
        <f t="shared" si="13"/>
        <v>N/A</v>
      </c>
      <c r="I106" s="12">
        <v>-100</v>
      </c>
      <c r="J106" s="12" t="s">
        <v>1743</v>
      </c>
      <c r="K106" s="44" t="s">
        <v>732</v>
      </c>
      <c r="L106" s="9" t="str">
        <f t="shared" si="14"/>
        <v>N/A</v>
      </c>
    </row>
    <row r="107" spans="1:12" ht="25.5" x14ac:dyDescent="0.2">
      <c r="A107" s="45" t="s">
        <v>1458</v>
      </c>
      <c r="B107" s="34" t="s">
        <v>217</v>
      </c>
      <c r="C107" s="46">
        <v>32</v>
      </c>
      <c r="D107" s="43" t="str">
        <f t="shared" si="11"/>
        <v>N/A</v>
      </c>
      <c r="E107" s="46" t="s">
        <v>1743</v>
      </c>
      <c r="F107" s="43" t="str">
        <f t="shared" si="12"/>
        <v>N/A</v>
      </c>
      <c r="G107" s="46" t="s">
        <v>1743</v>
      </c>
      <c r="H107" s="43" t="str">
        <f t="shared" si="13"/>
        <v>N/A</v>
      </c>
      <c r="I107" s="12" t="s">
        <v>1743</v>
      </c>
      <c r="J107" s="12" t="s">
        <v>1743</v>
      </c>
      <c r="K107" s="44" t="s">
        <v>732</v>
      </c>
      <c r="L107" s="9" t="str">
        <f t="shared" si="14"/>
        <v>N/A</v>
      </c>
    </row>
    <row r="108" spans="1:12" ht="25.5" x14ac:dyDescent="0.2">
      <c r="A108" s="45" t="s">
        <v>633</v>
      </c>
      <c r="B108" s="34" t="s">
        <v>217</v>
      </c>
      <c r="C108" s="46">
        <v>209999</v>
      </c>
      <c r="D108" s="43" t="str">
        <f t="shared" si="11"/>
        <v>N/A</v>
      </c>
      <c r="E108" s="46">
        <v>0</v>
      </c>
      <c r="F108" s="43" t="str">
        <f t="shared" si="12"/>
        <v>N/A</v>
      </c>
      <c r="G108" s="46">
        <v>24</v>
      </c>
      <c r="H108" s="43" t="str">
        <f t="shared" si="13"/>
        <v>N/A</v>
      </c>
      <c r="I108" s="12">
        <v>-100</v>
      </c>
      <c r="J108" s="12" t="s">
        <v>1743</v>
      </c>
      <c r="K108" s="44" t="s">
        <v>732</v>
      </c>
      <c r="L108" s="9" t="str">
        <f t="shared" si="14"/>
        <v>N/A</v>
      </c>
    </row>
    <row r="109" spans="1:12" x14ac:dyDescent="0.2">
      <c r="A109" s="45" t="s">
        <v>634</v>
      </c>
      <c r="B109" s="34" t="s">
        <v>217</v>
      </c>
      <c r="C109" s="35">
        <v>933</v>
      </c>
      <c r="D109" s="43" t="str">
        <f t="shared" si="11"/>
        <v>N/A</v>
      </c>
      <c r="E109" s="35">
        <v>0</v>
      </c>
      <c r="F109" s="43" t="str">
        <f t="shared" si="12"/>
        <v>N/A</v>
      </c>
      <c r="G109" s="35">
        <v>11</v>
      </c>
      <c r="H109" s="43" t="str">
        <f t="shared" si="13"/>
        <v>N/A</v>
      </c>
      <c r="I109" s="12">
        <v>-100</v>
      </c>
      <c r="J109" s="12" t="s">
        <v>1743</v>
      </c>
      <c r="K109" s="44" t="s">
        <v>732</v>
      </c>
      <c r="L109" s="9" t="str">
        <f t="shared" si="14"/>
        <v>N/A</v>
      </c>
    </row>
    <row r="110" spans="1:12" ht="25.5" x14ac:dyDescent="0.2">
      <c r="A110" s="45" t="s">
        <v>1459</v>
      </c>
      <c r="B110" s="34" t="s">
        <v>217</v>
      </c>
      <c r="C110" s="46">
        <v>225.07931404000001</v>
      </c>
      <c r="D110" s="43" t="str">
        <f t="shared" si="11"/>
        <v>N/A</v>
      </c>
      <c r="E110" s="46" t="s">
        <v>1743</v>
      </c>
      <c r="F110" s="43" t="str">
        <f t="shared" si="12"/>
        <v>N/A</v>
      </c>
      <c r="G110" s="46">
        <v>24</v>
      </c>
      <c r="H110" s="43" t="str">
        <f t="shared" si="13"/>
        <v>N/A</v>
      </c>
      <c r="I110" s="12" t="s">
        <v>1743</v>
      </c>
      <c r="J110" s="12" t="s">
        <v>1743</v>
      </c>
      <c r="K110" s="44" t="s">
        <v>732</v>
      </c>
      <c r="L110" s="9" t="str">
        <f t="shared" si="14"/>
        <v>N/A</v>
      </c>
    </row>
    <row r="111" spans="1:12" ht="25.5" x14ac:dyDescent="0.2">
      <c r="A111" s="45" t="s">
        <v>635</v>
      </c>
      <c r="B111" s="34" t="s">
        <v>217</v>
      </c>
      <c r="C111" s="46">
        <v>2121283</v>
      </c>
      <c r="D111" s="43" t="str">
        <f t="shared" si="11"/>
        <v>N/A</v>
      </c>
      <c r="E111" s="46">
        <v>19887</v>
      </c>
      <c r="F111" s="43" t="str">
        <f t="shared" si="12"/>
        <v>N/A</v>
      </c>
      <c r="G111" s="46">
        <v>16240</v>
      </c>
      <c r="H111" s="43" t="str">
        <f t="shared" si="13"/>
        <v>N/A</v>
      </c>
      <c r="I111" s="12">
        <v>-99.1</v>
      </c>
      <c r="J111" s="12">
        <v>-18.3</v>
      </c>
      <c r="K111" s="44" t="s">
        <v>732</v>
      </c>
      <c r="L111" s="9" t="str">
        <f t="shared" si="14"/>
        <v>Yes</v>
      </c>
    </row>
    <row r="112" spans="1:12" x14ac:dyDescent="0.2">
      <c r="A112" s="45" t="s">
        <v>636</v>
      </c>
      <c r="B112" s="34" t="s">
        <v>217</v>
      </c>
      <c r="C112" s="35">
        <v>129</v>
      </c>
      <c r="D112" s="43" t="str">
        <f t="shared" si="11"/>
        <v>N/A</v>
      </c>
      <c r="E112" s="35">
        <v>11</v>
      </c>
      <c r="F112" s="43" t="str">
        <f t="shared" si="12"/>
        <v>N/A</v>
      </c>
      <c r="G112" s="35">
        <v>11</v>
      </c>
      <c r="H112" s="43" t="str">
        <f t="shared" si="13"/>
        <v>N/A</v>
      </c>
      <c r="I112" s="12">
        <v>-94.6</v>
      </c>
      <c r="J112" s="12">
        <v>-57.1</v>
      </c>
      <c r="K112" s="44" t="s">
        <v>732</v>
      </c>
      <c r="L112" s="9" t="str">
        <f t="shared" si="14"/>
        <v>No</v>
      </c>
    </row>
    <row r="113" spans="1:12" x14ac:dyDescent="0.2">
      <c r="A113" s="45" t="s">
        <v>1460</v>
      </c>
      <c r="B113" s="34" t="s">
        <v>217</v>
      </c>
      <c r="C113" s="46">
        <v>16444.054263999999</v>
      </c>
      <c r="D113" s="43" t="str">
        <f t="shared" si="11"/>
        <v>N/A</v>
      </c>
      <c r="E113" s="46">
        <v>2841</v>
      </c>
      <c r="F113" s="43" t="str">
        <f t="shared" si="12"/>
        <v>N/A</v>
      </c>
      <c r="G113" s="46">
        <v>5413.3333333</v>
      </c>
      <c r="H113" s="43" t="str">
        <f t="shared" si="13"/>
        <v>N/A</v>
      </c>
      <c r="I113" s="12">
        <v>-82.7</v>
      </c>
      <c r="J113" s="12">
        <v>90.54</v>
      </c>
      <c r="K113" s="44" t="s">
        <v>732</v>
      </c>
      <c r="L113" s="9" t="str">
        <f t="shared" si="14"/>
        <v>No</v>
      </c>
    </row>
    <row r="114" spans="1:12" ht="25.5" x14ac:dyDescent="0.2">
      <c r="A114" s="45" t="s">
        <v>637</v>
      </c>
      <c r="B114" s="34" t="s">
        <v>217</v>
      </c>
      <c r="C114" s="46">
        <v>59834</v>
      </c>
      <c r="D114" s="43" t="str">
        <f t="shared" si="11"/>
        <v>N/A</v>
      </c>
      <c r="E114" s="46">
        <v>143</v>
      </c>
      <c r="F114" s="43" t="str">
        <f t="shared" si="12"/>
        <v>N/A</v>
      </c>
      <c r="G114" s="46">
        <v>19</v>
      </c>
      <c r="H114" s="43" t="str">
        <f t="shared" si="13"/>
        <v>N/A</v>
      </c>
      <c r="I114" s="12">
        <v>-99.8</v>
      </c>
      <c r="J114" s="12">
        <v>-86.7</v>
      </c>
      <c r="K114" s="44" t="s">
        <v>732</v>
      </c>
      <c r="L114" s="9" t="str">
        <f>IF(J114="Div by 0", "N/A", IF(OR(J114="N/A",K114="N/A"),"N/A", IF(J114&gt;VALUE(MID(K114,1,2)), "No", IF(J114&lt;-1*VALUE(MID(K114,1,2)), "No", "Yes"))))</f>
        <v>No</v>
      </c>
    </row>
    <row r="115" spans="1:12" x14ac:dyDescent="0.2">
      <c r="A115" s="45" t="s">
        <v>638</v>
      </c>
      <c r="B115" s="34" t="s">
        <v>217</v>
      </c>
      <c r="C115" s="35">
        <v>694</v>
      </c>
      <c r="D115" s="43" t="str">
        <f t="shared" si="11"/>
        <v>N/A</v>
      </c>
      <c r="E115" s="35">
        <v>11</v>
      </c>
      <c r="F115" s="43" t="str">
        <f t="shared" si="12"/>
        <v>N/A</v>
      </c>
      <c r="G115" s="35">
        <v>11</v>
      </c>
      <c r="H115" s="43" t="str">
        <f t="shared" si="13"/>
        <v>N/A</v>
      </c>
      <c r="I115" s="12">
        <v>-99.4</v>
      </c>
      <c r="J115" s="12">
        <v>-75</v>
      </c>
      <c r="K115" s="44" t="s">
        <v>732</v>
      </c>
      <c r="L115" s="9" t="str">
        <f t="shared" ref="L115:L119" si="15">IF(J115="Div by 0", "N/A", IF(OR(J115="N/A",K115="N/A"),"N/A", IF(J115&gt;VALUE(MID(K115,1,2)), "No", IF(J115&lt;-1*VALUE(MID(K115,1,2)), "No", "Yes"))))</f>
        <v>No</v>
      </c>
    </row>
    <row r="116" spans="1:12" ht="25.5" x14ac:dyDescent="0.2">
      <c r="A116" s="45" t="s">
        <v>1461</v>
      </c>
      <c r="B116" s="34" t="s">
        <v>217</v>
      </c>
      <c r="C116" s="46">
        <v>86.216138329000003</v>
      </c>
      <c r="D116" s="43" t="str">
        <f t="shared" si="11"/>
        <v>N/A</v>
      </c>
      <c r="E116" s="46">
        <v>35.75</v>
      </c>
      <c r="F116" s="43" t="str">
        <f t="shared" si="12"/>
        <v>N/A</v>
      </c>
      <c r="G116" s="46">
        <v>19</v>
      </c>
      <c r="H116" s="43" t="str">
        <f t="shared" si="13"/>
        <v>N/A</v>
      </c>
      <c r="I116" s="12">
        <v>-58.5</v>
      </c>
      <c r="J116" s="12">
        <v>-46.9</v>
      </c>
      <c r="K116" s="44" t="s">
        <v>732</v>
      </c>
      <c r="L116" s="9" t="str">
        <f t="shared" si="15"/>
        <v>No</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5176653</v>
      </c>
      <c r="D120" s="43" t="str">
        <f t="shared" si="11"/>
        <v>N/A</v>
      </c>
      <c r="E120" s="46">
        <v>5660</v>
      </c>
      <c r="F120" s="43" t="str">
        <f t="shared" si="12"/>
        <v>N/A</v>
      </c>
      <c r="G120" s="46">
        <v>368</v>
      </c>
      <c r="H120" s="43" t="str">
        <f t="shared" si="13"/>
        <v>N/A</v>
      </c>
      <c r="I120" s="12">
        <v>-99.9</v>
      </c>
      <c r="J120" s="12">
        <v>-93.5</v>
      </c>
      <c r="K120" s="44" t="s">
        <v>732</v>
      </c>
      <c r="L120" s="9" t="str">
        <f t="shared" ref="L120:L131" si="16">IF(J120="Div by 0", "N/A", IF(K120="N/A","N/A", IF(J120&gt;VALUE(MID(K120,1,2)), "No", IF(J120&lt;-1*VALUE(MID(K120,1,2)), "No", "Yes"))))</f>
        <v>No</v>
      </c>
    </row>
    <row r="121" spans="1:12" ht="25.5" x14ac:dyDescent="0.2">
      <c r="A121" s="45" t="s">
        <v>642</v>
      </c>
      <c r="B121" s="34" t="s">
        <v>217</v>
      </c>
      <c r="C121" s="35">
        <v>10460</v>
      </c>
      <c r="D121" s="43" t="str">
        <f t="shared" si="11"/>
        <v>N/A</v>
      </c>
      <c r="E121" s="35">
        <v>48</v>
      </c>
      <c r="F121" s="43" t="str">
        <f t="shared" si="12"/>
        <v>N/A</v>
      </c>
      <c r="G121" s="35">
        <v>11</v>
      </c>
      <c r="H121" s="43" t="str">
        <f t="shared" si="13"/>
        <v>N/A</v>
      </c>
      <c r="I121" s="12">
        <v>-99.5</v>
      </c>
      <c r="J121" s="12">
        <v>-87.5</v>
      </c>
      <c r="K121" s="44" t="s">
        <v>732</v>
      </c>
      <c r="L121" s="9" t="str">
        <f t="shared" si="16"/>
        <v>No</v>
      </c>
    </row>
    <row r="122" spans="1:12" ht="25.5" x14ac:dyDescent="0.2">
      <c r="A122" s="45" t="s">
        <v>1463</v>
      </c>
      <c r="B122" s="34" t="s">
        <v>217</v>
      </c>
      <c r="C122" s="46">
        <v>494.89990440000003</v>
      </c>
      <c r="D122" s="43" t="str">
        <f t="shared" si="11"/>
        <v>N/A</v>
      </c>
      <c r="E122" s="46">
        <v>117.91666667</v>
      </c>
      <c r="F122" s="43" t="str">
        <f t="shared" si="12"/>
        <v>N/A</v>
      </c>
      <c r="G122" s="46">
        <v>61.333333332999999</v>
      </c>
      <c r="H122" s="43" t="str">
        <f t="shared" si="13"/>
        <v>N/A</v>
      </c>
      <c r="I122" s="12">
        <v>-76.2</v>
      </c>
      <c r="J122" s="12">
        <v>-48</v>
      </c>
      <c r="K122" s="44" t="s">
        <v>732</v>
      </c>
      <c r="L122" s="9" t="str">
        <f t="shared" si="16"/>
        <v>No</v>
      </c>
    </row>
    <row r="123" spans="1:12" ht="25.5" x14ac:dyDescent="0.2">
      <c r="A123" s="45" t="s">
        <v>643</v>
      </c>
      <c r="B123" s="34" t="s">
        <v>217</v>
      </c>
      <c r="C123" s="46">
        <v>13833901</v>
      </c>
      <c r="D123" s="43" t="str">
        <f t="shared" ref="D123:D131" si="17">IF($B123="N/A","N/A",IF(C123&gt;10,"No",IF(C123&lt;-10,"No","Yes")))</f>
        <v>N/A</v>
      </c>
      <c r="E123" s="46">
        <v>2438</v>
      </c>
      <c r="F123" s="43" t="str">
        <f t="shared" ref="F123:F131" si="18">IF($B123="N/A","N/A",IF(E123&gt;10,"No",IF(E123&lt;-10,"No","Yes")))</f>
        <v>N/A</v>
      </c>
      <c r="G123" s="46">
        <v>0</v>
      </c>
      <c r="H123" s="43" t="str">
        <f t="shared" ref="H123:H131" si="19">IF($B123="N/A","N/A",IF(G123&gt;10,"No",IF(G123&lt;-10,"No","Yes")))</f>
        <v>N/A</v>
      </c>
      <c r="I123" s="12">
        <v>-100</v>
      </c>
      <c r="J123" s="12">
        <v>-100</v>
      </c>
      <c r="K123" s="44" t="s">
        <v>732</v>
      </c>
      <c r="L123" s="9" t="str">
        <f t="shared" si="16"/>
        <v>No</v>
      </c>
    </row>
    <row r="124" spans="1:12" x14ac:dyDescent="0.2">
      <c r="A124" s="45" t="s">
        <v>644</v>
      </c>
      <c r="B124" s="34" t="s">
        <v>217</v>
      </c>
      <c r="C124" s="35">
        <v>591</v>
      </c>
      <c r="D124" s="43" t="str">
        <f t="shared" si="17"/>
        <v>N/A</v>
      </c>
      <c r="E124" s="35">
        <v>11</v>
      </c>
      <c r="F124" s="43" t="str">
        <f t="shared" si="18"/>
        <v>N/A</v>
      </c>
      <c r="G124" s="35">
        <v>0</v>
      </c>
      <c r="H124" s="43" t="str">
        <f t="shared" si="19"/>
        <v>N/A</v>
      </c>
      <c r="I124" s="12">
        <v>-99.8</v>
      </c>
      <c r="J124" s="12">
        <v>-100</v>
      </c>
      <c r="K124" s="44" t="s">
        <v>732</v>
      </c>
      <c r="L124" s="9" t="str">
        <f t="shared" si="16"/>
        <v>No</v>
      </c>
    </row>
    <row r="125" spans="1:12" ht="25.5" x14ac:dyDescent="0.2">
      <c r="A125" s="45" t="s">
        <v>1464</v>
      </c>
      <c r="B125" s="34" t="s">
        <v>217</v>
      </c>
      <c r="C125" s="46">
        <v>23407.615904999999</v>
      </c>
      <c r="D125" s="43" t="str">
        <f t="shared" si="17"/>
        <v>N/A</v>
      </c>
      <c r="E125" s="46">
        <v>2438</v>
      </c>
      <c r="F125" s="43" t="str">
        <f t="shared" si="18"/>
        <v>N/A</v>
      </c>
      <c r="G125" s="46" t="s">
        <v>1743</v>
      </c>
      <c r="H125" s="43" t="str">
        <f t="shared" si="19"/>
        <v>N/A</v>
      </c>
      <c r="I125" s="12">
        <v>-89.6</v>
      </c>
      <c r="J125" s="12" t="s">
        <v>1743</v>
      </c>
      <c r="K125" s="44" t="s">
        <v>732</v>
      </c>
      <c r="L125" s="9" t="str">
        <f t="shared" si="16"/>
        <v>N/A</v>
      </c>
    </row>
    <row r="126" spans="1:12" ht="25.5" x14ac:dyDescent="0.2">
      <c r="A126" s="45" t="s">
        <v>645</v>
      </c>
      <c r="B126" s="34" t="s">
        <v>217</v>
      </c>
      <c r="C126" s="46">
        <v>10958202</v>
      </c>
      <c r="D126" s="43" t="str">
        <f t="shared" si="17"/>
        <v>N/A</v>
      </c>
      <c r="E126" s="46">
        <v>4272</v>
      </c>
      <c r="F126" s="43" t="str">
        <f t="shared" si="18"/>
        <v>N/A</v>
      </c>
      <c r="G126" s="46">
        <v>3175</v>
      </c>
      <c r="H126" s="43" t="str">
        <f t="shared" si="19"/>
        <v>N/A</v>
      </c>
      <c r="I126" s="12">
        <v>-100</v>
      </c>
      <c r="J126" s="12">
        <v>-25.7</v>
      </c>
      <c r="K126" s="44" t="s">
        <v>732</v>
      </c>
      <c r="L126" s="9" t="str">
        <f t="shared" si="16"/>
        <v>Yes</v>
      </c>
    </row>
    <row r="127" spans="1:12" x14ac:dyDescent="0.2">
      <c r="A127" s="45" t="s">
        <v>646</v>
      </c>
      <c r="B127" s="34" t="s">
        <v>217</v>
      </c>
      <c r="C127" s="35">
        <v>6575</v>
      </c>
      <c r="D127" s="43" t="str">
        <f t="shared" si="17"/>
        <v>N/A</v>
      </c>
      <c r="E127" s="35">
        <v>22</v>
      </c>
      <c r="F127" s="43" t="str">
        <f t="shared" si="18"/>
        <v>N/A</v>
      </c>
      <c r="G127" s="35">
        <v>11</v>
      </c>
      <c r="H127" s="43" t="str">
        <f t="shared" si="19"/>
        <v>N/A</v>
      </c>
      <c r="I127" s="12">
        <v>-99.7</v>
      </c>
      <c r="J127" s="12">
        <v>-68.2</v>
      </c>
      <c r="K127" s="44" t="s">
        <v>732</v>
      </c>
      <c r="L127" s="9" t="str">
        <f t="shared" si="16"/>
        <v>No</v>
      </c>
    </row>
    <row r="128" spans="1:12" ht="25.5" x14ac:dyDescent="0.2">
      <c r="A128" s="45" t="s">
        <v>1465</v>
      </c>
      <c r="B128" s="34" t="s">
        <v>217</v>
      </c>
      <c r="C128" s="46">
        <v>1666.646692</v>
      </c>
      <c r="D128" s="43" t="str">
        <f t="shared" si="17"/>
        <v>N/A</v>
      </c>
      <c r="E128" s="46">
        <v>194.18181817999999</v>
      </c>
      <c r="F128" s="43" t="str">
        <f t="shared" si="18"/>
        <v>N/A</v>
      </c>
      <c r="G128" s="46">
        <v>453.57142857000002</v>
      </c>
      <c r="H128" s="43" t="str">
        <f t="shared" si="19"/>
        <v>N/A</v>
      </c>
      <c r="I128" s="12">
        <v>-88.3</v>
      </c>
      <c r="J128" s="12">
        <v>133.6</v>
      </c>
      <c r="K128" s="44" t="s">
        <v>732</v>
      </c>
      <c r="L128" s="9" t="str">
        <f t="shared" si="16"/>
        <v>No</v>
      </c>
    </row>
    <row r="129" spans="1:12" ht="25.5" x14ac:dyDescent="0.2">
      <c r="A129" s="45" t="s">
        <v>647</v>
      </c>
      <c r="B129" s="34" t="s">
        <v>217</v>
      </c>
      <c r="C129" s="46">
        <v>13325364</v>
      </c>
      <c r="D129" s="43" t="str">
        <f t="shared" si="17"/>
        <v>N/A</v>
      </c>
      <c r="E129" s="46">
        <v>0</v>
      </c>
      <c r="F129" s="43" t="str">
        <f t="shared" si="18"/>
        <v>N/A</v>
      </c>
      <c r="G129" s="46">
        <v>0</v>
      </c>
      <c r="H129" s="43" t="str">
        <f t="shared" si="19"/>
        <v>N/A</v>
      </c>
      <c r="I129" s="12">
        <v>-100</v>
      </c>
      <c r="J129" s="12" t="s">
        <v>1743</v>
      </c>
      <c r="K129" s="44" t="s">
        <v>732</v>
      </c>
      <c r="L129" s="9" t="str">
        <f t="shared" si="16"/>
        <v>N/A</v>
      </c>
    </row>
    <row r="130" spans="1:12" x14ac:dyDescent="0.2">
      <c r="A130" s="45" t="s">
        <v>648</v>
      </c>
      <c r="B130" s="34" t="s">
        <v>217</v>
      </c>
      <c r="C130" s="35">
        <v>963</v>
      </c>
      <c r="D130" s="43" t="str">
        <f t="shared" si="17"/>
        <v>N/A</v>
      </c>
      <c r="E130" s="35">
        <v>0</v>
      </c>
      <c r="F130" s="43" t="str">
        <f t="shared" si="18"/>
        <v>N/A</v>
      </c>
      <c r="G130" s="35">
        <v>0</v>
      </c>
      <c r="H130" s="43" t="str">
        <f t="shared" si="19"/>
        <v>N/A</v>
      </c>
      <c r="I130" s="12">
        <v>-100</v>
      </c>
      <c r="J130" s="12" t="s">
        <v>1743</v>
      </c>
      <c r="K130" s="44" t="s">
        <v>732</v>
      </c>
      <c r="L130" s="9" t="str">
        <f t="shared" si="16"/>
        <v>N/A</v>
      </c>
    </row>
    <row r="131" spans="1:12" ht="25.5" x14ac:dyDescent="0.2">
      <c r="A131" s="45" t="s">
        <v>1466</v>
      </c>
      <c r="B131" s="34" t="s">
        <v>217</v>
      </c>
      <c r="C131" s="46">
        <v>13837.345794000001</v>
      </c>
      <c r="D131" s="43" t="str">
        <f t="shared" si="17"/>
        <v>N/A</v>
      </c>
      <c r="E131" s="46" t="s">
        <v>1743</v>
      </c>
      <c r="F131" s="43" t="str">
        <f t="shared" si="18"/>
        <v>N/A</v>
      </c>
      <c r="G131" s="46" t="s">
        <v>1743</v>
      </c>
      <c r="H131" s="43" t="str">
        <f t="shared" si="19"/>
        <v>N/A</v>
      </c>
      <c r="I131" s="12" t="s">
        <v>1743</v>
      </c>
      <c r="J131" s="12" t="s">
        <v>1743</v>
      </c>
      <c r="K131" s="44" t="s">
        <v>732</v>
      </c>
      <c r="L131" s="9" t="str">
        <f t="shared" si="16"/>
        <v>N/A</v>
      </c>
    </row>
    <row r="132" spans="1:12" x14ac:dyDescent="0.2">
      <c r="A132" s="45" t="s">
        <v>1467</v>
      </c>
      <c r="B132" s="34" t="s">
        <v>217</v>
      </c>
      <c r="C132" s="46">
        <v>165.35128465</v>
      </c>
      <c r="D132" s="43" t="str">
        <f t="shared" ref="D132:D143" si="20">IF($B132="N/A","N/A",IF(C132&gt;10,"No",IF(C132&lt;-10,"No","Yes")))</f>
        <v>N/A</v>
      </c>
      <c r="E132" s="46">
        <v>120.75232775000001</v>
      </c>
      <c r="F132" s="43" t="str">
        <f t="shared" ref="F132:F143" si="21">IF($B132="N/A","N/A",IF(E132&gt;10,"No",IF(E132&lt;-10,"No","Yes")))</f>
        <v>N/A</v>
      </c>
      <c r="G132" s="46">
        <v>207.30672268999999</v>
      </c>
      <c r="H132" s="43" t="str">
        <f t="shared" ref="H132:H143" si="22">IF($B132="N/A","N/A",IF(G132&gt;10,"No",IF(G132&lt;-10,"No","Yes")))</f>
        <v>N/A</v>
      </c>
      <c r="I132" s="12">
        <v>-27</v>
      </c>
      <c r="J132" s="12">
        <v>71.680000000000007</v>
      </c>
      <c r="K132" s="44" t="s">
        <v>732</v>
      </c>
      <c r="L132" s="9" t="str">
        <f t="shared" ref="L132:L143" si="23">IF(J132="Div by 0", "N/A", IF(K132="N/A","N/A", IF(J132&gt;VALUE(MID(K132,1,2)), "No", IF(J132&lt;-1*VALUE(MID(K132,1,2)), "No", "Yes"))))</f>
        <v>No</v>
      </c>
    </row>
    <row r="133" spans="1:12" x14ac:dyDescent="0.2">
      <c r="A133" s="45" t="s">
        <v>1468</v>
      </c>
      <c r="B133" s="34" t="s">
        <v>217</v>
      </c>
      <c r="C133" s="46">
        <v>122.07170841</v>
      </c>
      <c r="D133" s="43" t="str">
        <f t="shared" si="20"/>
        <v>N/A</v>
      </c>
      <c r="E133" s="46">
        <v>68.740963855000004</v>
      </c>
      <c r="F133" s="43" t="str">
        <f t="shared" si="21"/>
        <v>N/A</v>
      </c>
      <c r="G133" s="46">
        <v>104.5412844</v>
      </c>
      <c r="H133" s="43" t="str">
        <f t="shared" si="22"/>
        <v>N/A</v>
      </c>
      <c r="I133" s="12">
        <v>-43.7</v>
      </c>
      <c r="J133" s="12">
        <v>52.08</v>
      </c>
      <c r="K133" s="44" t="s">
        <v>732</v>
      </c>
      <c r="L133" s="9" t="str">
        <f t="shared" si="23"/>
        <v>No</v>
      </c>
    </row>
    <row r="134" spans="1:12" x14ac:dyDescent="0.2">
      <c r="A134" s="45" t="s">
        <v>1469</v>
      </c>
      <c r="B134" s="34" t="s">
        <v>217</v>
      </c>
      <c r="C134" s="46">
        <v>257.51338380999999</v>
      </c>
      <c r="D134" s="43" t="str">
        <f t="shared" si="20"/>
        <v>N/A</v>
      </c>
      <c r="E134" s="46">
        <v>222.90449437999999</v>
      </c>
      <c r="F134" s="43" t="str">
        <f t="shared" si="21"/>
        <v>N/A</v>
      </c>
      <c r="G134" s="46">
        <v>61.058252426999999</v>
      </c>
      <c r="H134" s="43" t="str">
        <f t="shared" si="22"/>
        <v>N/A</v>
      </c>
      <c r="I134" s="12">
        <v>-13.4</v>
      </c>
      <c r="J134" s="12">
        <v>-72.599999999999994</v>
      </c>
      <c r="K134" s="44" t="s">
        <v>732</v>
      </c>
      <c r="L134" s="9" t="str">
        <f t="shared" si="23"/>
        <v>No</v>
      </c>
    </row>
    <row r="135" spans="1:12" x14ac:dyDescent="0.2">
      <c r="A135" s="45" t="s">
        <v>1470</v>
      </c>
      <c r="B135" s="34" t="s">
        <v>217</v>
      </c>
      <c r="C135" s="46">
        <v>6882.5031102000003</v>
      </c>
      <c r="D135" s="43" t="str">
        <f t="shared" si="20"/>
        <v>N/A</v>
      </c>
      <c r="E135" s="46">
        <v>391.41340781999997</v>
      </c>
      <c r="F135" s="43" t="str">
        <f t="shared" si="21"/>
        <v>N/A</v>
      </c>
      <c r="G135" s="46">
        <v>215.73949579999999</v>
      </c>
      <c r="H135" s="43" t="str">
        <f t="shared" si="22"/>
        <v>N/A</v>
      </c>
      <c r="I135" s="12">
        <v>-94.3</v>
      </c>
      <c r="J135" s="12">
        <v>-44.9</v>
      </c>
      <c r="K135" s="44" t="s">
        <v>732</v>
      </c>
      <c r="L135" s="9" t="str">
        <f t="shared" si="23"/>
        <v>No</v>
      </c>
    </row>
    <row r="136" spans="1:12" x14ac:dyDescent="0.2">
      <c r="A136" s="45" t="s">
        <v>1471</v>
      </c>
      <c r="B136" s="34" t="s">
        <v>217</v>
      </c>
      <c r="C136" s="46">
        <v>9078.3957847999991</v>
      </c>
      <c r="D136" s="43" t="str">
        <f t="shared" si="20"/>
        <v>N/A</v>
      </c>
      <c r="E136" s="46">
        <v>561.18975904000001</v>
      </c>
      <c r="F136" s="43" t="str">
        <f t="shared" si="21"/>
        <v>N/A</v>
      </c>
      <c r="G136" s="46">
        <v>396.40366971999998</v>
      </c>
      <c r="H136" s="43" t="str">
        <f t="shared" si="22"/>
        <v>N/A</v>
      </c>
      <c r="I136" s="12">
        <v>-93.8</v>
      </c>
      <c r="J136" s="12">
        <v>-29.4</v>
      </c>
      <c r="K136" s="44" t="s">
        <v>732</v>
      </c>
      <c r="L136" s="9" t="str">
        <f t="shared" si="23"/>
        <v>Yes</v>
      </c>
    </row>
    <row r="137" spans="1:12" x14ac:dyDescent="0.2">
      <c r="A137" s="45" t="s">
        <v>1472</v>
      </c>
      <c r="B137" s="34" t="s">
        <v>217</v>
      </c>
      <c r="C137" s="46">
        <v>2188.1666844000001</v>
      </c>
      <c r="D137" s="43" t="str">
        <f t="shared" si="20"/>
        <v>N/A</v>
      </c>
      <c r="E137" s="46">
        <v>134.12359551</v>
      </c>
      <c r="F137" s="43" t="str">
        <f t="shared" si="21"/>
        <v>N/A</v>
      </c>
      <c r="G137" s="46">
        <v>76.398058251999998</v>
      </c>
      <c r="H137" s="43" t="str">
        <f t="shared" si="22"/>
        <v>N/A</v>
      </c>
      <c r="I137" s="12">
        <v>-93.9</v>
      </c>
      <c r="J137" s="12">
        <v>-43</v>
      </c>
      <c r="K137" s="44" t="s">
        <v>732</v>
      </c>
      <c r="L137" s="9" t="str">
        <f t="shared" si="23"/>
        <v>No</v>
      </c>
    </row>
    <row r="138" spans="1:12" x14ac:dyDescent="0.2">
      <c r="A138" s="45" t="s">
        <v>1473</v>
      </c>
      <c r="B138" s="34" t="s">
        <v>217</v>
      </c>
      <c r="C138" s="46">
        <v>139.70290736999999</v>
      </c>
      <c r="D138" s="43" t="str">
        <f t="shared" si="20"/>
        <v>N/A</v>
      </c>
      <c r="E138" s="46">
        <v>156.98137803</v>
      </c>
      <c r="F138" s="43" t="str">
        <f t="shared" si="21"/>
        <v>N/A</v>
      </c>
      <c r="G138" s="46">
        <v>106.39915966</v>
      </c>
      <c r="H138" s="43" t="str">
        <f t="shared" si="22"/>
        <v>N/A</v>
      </c>
      <c r="I138" s="12">
        <v>12.37</v>
      </c>
      <c r="J138" s="12">
        <v>-32.200000000000003</v>
      </c>
      <c r="K138" s="44" t="s">
        <v>732</v>
      </c>
      <c r="L138" s="9" t="str">
        <f t="shared" si="23"/>
        <v>No</v>
      </c>
    </row>
    <row r="139" spans="1:12" x14ac:dyDescent="0.2">
      <c r="A139" s="45" t="s">
        <v>1474</v>
      </c>
      <c r="B139" s="34" t="s">
        <v>217</v>
      </c>
      <c r="C139" s="46">
        <v>97.716687329999999</v>
      </c>
      <c r="D139" s="43" t="str">
        <f t="shared" si="20"/>
        <v>N/A</v>
      </c>
      <c r="E139" s="46">
        <v>5.5361445783000001</v>
      </c>
      <c r="F139" s="43" t="str">
        <f t="shared" si="21"/>
        <v>N/A</v>
      </c>
      <c r="G139" s="46">
        <v>23.724770641999999</v>
      </c>
      <c r="H139" s="43" t="str">
        <f t="shared" si="22"/>
        <v>N/A</v>
      </c>
      <c r="I139" s="12">
        <v>-94.3</v>
      </c>
      <c r="J139" s="12">
        <v>328.5</v>
      </c>
      <c r="K139" s="44" t="s">
        <v>732</v>
      </c>
      <c r="L139" s="9" t="str">
        <f t="shared" si="23"/>
        <v>No</v>
      </c>
    </row>
    <row r="140" spans="1:12" x14ac:dyDescent="0.2">
      <c r="A140" s="45" t="s">
        <v>1475</v>
      </c>
      <c r="B140" s="34" t="s">
        <v>217</v>
      </c>
      <c r="C140" s="46">
        <v>230.31438625999999</v>
      </c>
      <c r="D140" s="43" t="str">
        <f t="shared" si="20"/>
        <v>N/A</v>
      </c>
      <c r="E140" s="46">
        <v>461.67415729999999</v>
      </c>
      <c r="F140" s="43" t="str">
        <f t="shared" si="21"/>
        <v>N/A</v>
      </c>
      <c r="G140" s="46">
        <v>202.62135921999999</v>
      </c>
      <c r="H140" s="43" t="str">
        <f t="shared" si="22"/>
        <v>N/A</v>
      </c>
      <c r="I140" s="12">
        <v>100.5</v>
      </c>
      <c r="J140" s="12">
        <v>-56.1</v>
      </c>
      <c r="K140" s="44" t="s">
        <v>732</v>
      </c>
      <c r="L140" s="9" t="str">
        <f t="shared" si="23"/>
        <v>No</v>
      </c>
    </row>
    <row r="141" spans="1:12" x14ac:dyDescent="0.2">
      <c r="A141" s="45" t="s">
        <v>1476</v>
      </c>
      <c r="B141" s="34" t="s">
        <v>217</v>
      </c>
      <c r="C141" s="46">
        <v>4623.6547329000005</v>
      </c>
      <c r="D141" s="43" t="str">
        <f t="shared" si="20"/>
        <v>N/A</v>
      </c>
      <c r="E141" s="46">
        <v>366.58100559000002</v>
      </c>
      <c r="F141" s="43" t="str">
        <f t="shared" si="21"/>
        <v>N/A</v>
      </c>
      <c r="G141" s="46">
        <v>355.22268908000001</v>
      </c>
      <c r="H141" s="43" t="str">
        <f t="shared" si="22"/>
        <v>N/A</v>
      </c>
      <c r="I141" s="12">
        <v>-92.1</v>
      </c>
      <c r="J141" s="12">
        <v>-3.1</v>
      </c>
      <c r="K141" s="44" t="s">
        <v>732</v>
      </c>
      <c r="L141" s="9" t="str">
        <f t="shared" si="23"/>
        <v>Yes</v>
      </c>
    </row>
    <row r="142" spans="1:12" x14ac:dyDescent="0.2">
      <c r="A142" s="45" t="s">
        <v>1477</v>
      </c>
      <c r="B142" s="34" t="s">
        <v>217</v>
      </c>
      <c r="C142" s="46">
        <v>2796.3278452999998</v>
      </c>
      <c r="D142" s="43" t="str">
        <f t="shared" si="20"/>
        <v>N/A</v>
      </c>
      <c r="E142" s="46">
        <v>270.43674699000002</v>
      </c>
      <c r="F142" s="43" t="str">
        <f t="shared" si="21"/>
        <v>N/A</v>
      </c>
      <c r="G142" s="46">
        <v>347.03669724999997</v>
      </c>
      <c r="H142" s="43" t="str">
        <f t="shared" si="22"/>
        <v>N/A</v>
      </c>
      <c r="I142" s="12">
        <v>-90.3</v>
      </c>
      <c r="J142" s="12">
        <v>28.32</v>
      </c>
      <c r="K142" s="44" t="s">
        <v>732</v>
      </c>
      <c r="L142" s="9" t="str">
        <f t="shared" si="23"/>
        <v>Yes</v>
      </c>
    </row>
    <row r="143" spans="1:12" x14ac:dyDescent="0.2">
      <c r="A143" s="45" t="s">
        <v>1478</v>
      </c>
      <c r="B143" s="34" t="s">
        <v>217</v>
      </c>
      <c r="C143" s="46">
        <v>8564.0647329000003</v>
      </c>
      <c r="D143" s="43" t="str">
        <f t="shared" si="20"/>
        <v>N/A</v>
      </c>
      <c r="E143" s="46">
        <v>482.29775281000002</v>
      </c>
      <c r="F143" s="43" t="str">
        <f t="shared" si="21"/>
        <v>N/A</v>
      </c>
      <c r="G143" s="46">
        <v>247.04854369</v>
      </c>
      <c r="H143" s="43" t="str">
        <f t="shared" si="22"/>
        <v>N/A</v>
      </c>
      <c r="I143" s="12">
        <v>-94.4</v>
      </c>
      <c r="J143" s="12">
        <v>-48.8</v>
      </c>
      <c r="K143" s="44" t="s">
        <v>732</v>
      </c>
      <c r="L143" s="9" t="str">
        <f t="shared" si="23"/>
        <v>No</v>
      </c>
    </row>
    <row r="144" spans="1:12" x14ac:dyDescent="0.2">
      <c r="A144" s="45" t="s">
        <v>89</v>
      </c>
      <c r="B144" s="34" t="s">
        <v>217</v>
      </c>
      <c r="C144" s="8">
        <v>4.2832995266999996</v>
      </c>
      <c r="D144" s="43" t="str">
        <f t="shared" ref="D144:D161" si="24">IF($B144="N/A","N/A",IF(C144&gt;10,"No",IF(C144&lt;-10,"No","Yes")))</f>
        <v>N/A</v>
      </c>
      <c r="E144" s="8">
        <v>6.1452513966</v>
      </c>
      <c r="F144" s="43" t="str">
        <f t="shared" ref="F144:F161" si="25">IF($B144="N/A","N/A",IF(E144&gt;10,"No",IF(E144&lt;-10,"No","Yes")))</f>
        <v>N/A</v>
      </c>
      <c r="G144" s="8">
        <v>6.7226890756</v>
      </c>
      <c r="H144" s="43" t="str">
        <f t="shared" ref="H144:H161" si="26">IF($B144="N/A","N/A",IF(G144&gt;10,"No",IF(G144&lt;-10,"No","Yes")))</f>
        <v>N/A</v>
      </c>
      <c r="I144" s="12">
        <v>43.47</v>
      </c>
      <c r="J144" s="12">
        <v>9.3960000000000008</v>
      </c>
      <c r="K144" s="44" t="s">
        <v>732</v>
      </c>
      <c r="L144" s="9" t="str">
        <f t="shared" ref="L144:L161" si="27">IF(J144="Div by 0", "N/A", IF(K144="N/A","N/A", IF(J144&gt;VALUE(MID(K144,1,2)), "No", IF(J144&lt;-1*VALUE(MID(K144,1,2)), "No", "Yes"))))</f>
        <v>Yes</v>
      </c>
    </row>
    <row r="145" spans="1:12" x14ac:dyDescent="0.2">
      <c r="A145" s="45" t="s">
        <v>477</v>
      </c>
      <c r="B145" s="34" t="s">
        <v>217</v>
      </c>
      <c r="C145" s="8">
        <v>3.9176791469999999</v>
      </c>
      <c r="D145" s="43" t="str">
        <f t="shared" si="24"/>
        <v>N/A</v>
      </c>
      <c r="E145" s="8">
        <v>6.0240963855</v>
      </c>
      <c r="F145" s="43" t="str">
        <f t="shared" si="25"/>
        <v>N/A</v>
      </c>
      <c r="G145" s="8">
        <v>7.3394495412999996</v>
      </c>
      <c r="H145" s="43" t="str">
        <f t="shared" si="26"/>
        <v>N/A</v>
      </c>
      <c r="I145" s="12">
        <v>53.77</v>
      </c>
      <c r="J145" s="12">
        <v>21.83</v>
      </c>
      <c r="K145" s="44" t="s">
        <v>732</v>
      </c>
      <c r="L145" s="9" t="str">
        <f t="shared" si="27"/>
        <v>Yes</v>
      </c>
    </row>
    <row r="146" spans="1:12" x14ac:dyDescent="0.2">
      <c r="A146" s="45" t="s">
        <v>478</v>
      </c>
      <c r="B146" s="34" t="s">
        <v>217</v>
      </c>
      <c r="C146" s="8">
        <v>5.0549216166999997</v>
      </c>
      <c r="D146" s="43" t="str">
        <f t="shared" si="24"/>
        <v>N/A</v>
      </c>
      <c r="E146" s="8">
        <v>6.7415730336999999</v>
      </c>
      <c r="F146" s="43" t="str">
        <f t="shared" si="25"/>
        <v>N/A</v>
      </c>
      <c r="G146" s="8">
        <v>5.8252427184000002</v>
      </c>
      <c r="H146" s="43" t="str">
        <f t="shared" si="26"/>
        <v>N/A</v>
      </c>
      <c r="I146" s="12">
        <v>33.369999999999997</v>
      </c>
      <c r="J146" s="12">
        <v>-13.6</v>
      </c>
      <c r="K146" s="44" t="s">
        <v>732</v>
      </c>
      <c r="L146" s="9" t="str">
        <f t="shared" si="27"/>
        <v>Yes</v>
      </c>
    </row>
    <row r="147" spans="1:12" x14ac:dyDescent="0.2">
      <c r="A147" s="45" t="s">
        <v>1479</v>
      </c>
      <c r="B147" s="34" t="s">
        <v>217</v>
      </c>
      <c r="C147" s="8">
        <v>13.252197431000001</v>
      </c>
      <c r="D147" s="43" t="str">
        <f t="shared" si="24"/>
        <v>N/A</v>
      </c>
      <c r="E147" s="8">
        <v>13.780260708</v>
      </c>
      <c r="F147" s="43" t="str">
        <f t="shared" si="25"/>
        <v>N/A</v>
      </c>
      <c r="G147" s="8">
        <v>5.8823529411999997</v>
      </c>
      <c r="H147" s="43" t="str">
        <f t="shared" si="26"/>
        <v>N/A</v>
      </c>
      <c r="I147" s="12">
        <v>3.9849999999999999</v>
      </c>
      <c r="J147" s="12">
        <v>-57.3</v>
      </c>
      <c r="K147" s="44" t="s">
        <v>732</v>
      </c>
      <c r="L147" s="9" t="str">
        <f t="shared" si="27"/>
        <v>No</v>
      </c>
    </row>
    <row r="148" spans="1:12" x14ac:dyDescent="0.2">
      <c r="A148" s="45" t="s">
        <v>1480</v>
      </c>
      <c r="B148" s="34" t="s">
        <v>217</v>
      </c>
      <c r="C148" s="8">
        <v>17.788246962999999</v>
      </c>
      <c r="D148" s="43" t="str">
        <f t="shared" si="24"/>
        <v>N/A</v>
      </c>
      <c r="E148" s="8">
        <v>20.180722891999999</v>
      </c>
      <c r="F148" s="43" t="str">
        <f t="shared" si="25"/>
        <v>N/A</v>
      </c>
      <c r="G148" s="8">
        <v>9.1743119265999997</v>
      </c>
      <c r="H148" s="43" t="str">
        <f t="shared" si="26"/>
        <v>N/A</v>
      </c>
      <c r="I148" s="12">
        <v>13.45</v>
      </c>
      <c r="J148" s="12">
        <v>-54.5</v>
      </c>
      <c r="K148" s="44" t="s">
        <v>732</v>
      </c>
      <c r="L148" s="9" t="str">
        <f t="shared" si="27"/>
        <v>No</v>
      </c>
    </row>
    <row r="149" spans="1:12" x14ac:dyDescent="0.2">
      <c r="A149" s="45" t="s">
        <v>1481</v>
      </c>
      <c r="B149" s="34" t="s">
        <v>217</v>
      </c>
      <c r="C149" s="8">
        <v>3.5405780099999999</v>
      </c>
      <c r="D149" s="43" t="str">
        <f t="shared" si="24"/>
        <v>N/A</v>
      </c>
      <c r="E149" s="8">
        <v>3.9325842697</v>
      </c>
      <c r="F149" s="43" t="str">
        <f t="shared" si="25"/>
        <v>N/A</v>
      </c>
      <c r="G149" s="8">
        <v>2.9126213592000001</v>
      </c>
      <c r="H149" s="43" t="str">
        <f t="shared" si="26"/>
        <v>N/A</v>
      </c>
      <c r="I149" s="12">
        <v>11.07</v>
      </c>
      <c r="J149" s="12">
        <v>-25.9</v>
      </c>
      <c r="K149" s="44" t="s">
        <v>732</v>
      </c>
      <c r="L149" s="9" t="str">
        <f t="shared" si="27"/>
        <v>Yes</v>
      </c>
    </row>
    <row r="150" spans="1:12" x14ac:dyDescent="0.2">
      <c r="A150" s="45" t="s">
        <v>90</v>
      </c>
      <c r="B150" s="34" t="s">
        <v>217</v>
      </c>
      <c r="C150" s="8">
        <v>63.404327248000001</v>
      </c>
      <c r="D150" s="43" t="str">
        <f t="shared" si="24"/>
        <v>N/A</v>
      </c>
      <c r="E150" s="8">
        <v>14.897579143</v>
      </c>
      <c r="F150" s="43" t="str">
        <f t="shared" si="25"/>
        <v>N/A</v>
      </c>
      <c r="G150" s="8">
        <v>8.4033613445000004</v>
      </c>
      <c r="H150" s="43" t="str">
        <f t="shared" si="26"/>
        <v>N/A</v>
      </c>
      <c r="I150" s="12">
        <v>-76.5</v>
      </c>
      <c r="J150" s="12">
        <v>-43.6</v>
      </c>
      <c r="K150" s="44" t="s">
        <v>732</v>
      </c>
      <c r="L150" s="9" t="str">
        <f t="shared" si="27"/>
        <v>No</v>
      </c>
    </row>
    <row r="151" spans="1:12" x14ac:dyDescent="0.2">
      <c r="A151" s="45" t="s">
        <v>479</v>
      </c>
      <c r="B151" s="34" t="s">
        <v>217</v>
      </c>
      <c r="C151" s="8">
        <v>66.560872798999995</v>
      </c>
      <c r="D151" s="43" t="str">
        <f t="shared" si="24"/>
        <v>N/A</v>
      </c>
      <c r="E151" s="8">
        <v>16.265060241</v>
      </c>
      <c r="F151" s="43" t="str">
        <f t="shared" si="25"/>
        <v>N/A</v>
      </c>
      <c r="G151" s="8">
        <v>10.091743119</v>
      </c>
      <c r="H151" s="43" t="str">
        <f t="shared" si="26"/>
        <v>N/A</v>
      </c>
      <c r="I151" s="12">
        <v>-75.599999999999994</v>
      </c>
      <c r="J151" s="12">
        <v>-38</v>
      </c>
      <c r="K151" s="44" t="s">
        <v>732</v>
      </c>
      <c r="L151" s="9" t="str">
        <f t="shared" si="27"/>
        <v>No</v>
      </c>
    </row>
    <row r="152" spans="1:12" x14ac:dyDescent="0.2">
      <c r="A152" s="45" t="s">
        <v>480</v>
      </c>
      <c r="B152" s="34" t="s">
        <v>217</v>
      </c>
      <c r="C152" s="8">
        <v>56.77722086</v>
      </c>
      <c r="D152" s="43" t="str">
        <f t="shared" si="24"/>
        <v>N/A</v>
      </c>
      <c r="E152" s="8">
        <v>14.04494382</v>
      </c>
      <c r="F152" s="43" t="str">
        <f t="shared" si="25"/>
        <v>N/A</v>
      </c>
      <c r="G152" s="8">
        <v>5.8252427184000002</v>
      </c>
      <c r="H152" s="43" t="str">
        <f t="shared" si="26"/>
        <v>N/A</v>
      </c>
      <c r="I152" s="12">
        <v>-75.3</v>
      </c>
      <c r="J152" s="12">
        <v>-58.5</v>
      </c>
      <c r="K152" s="44" t="s">
        <v>732</v>
      </c>
      <c r="L152" s="9" t="str">
        <f t="shared" si="27"/>
        <v>No</v>
      </c>
    </row>
    <row r="153" spans="1:12" x14ac:dyDescent="0.2">
      <c r="A153" s="45" t="s">
        <v>117</v>
      </c>
      <c r="B153" s="34" t="s">
        <v>217</v>
      </c>
      <c r="C153" s="8">
        <v>89.519945909</v>
      </c>
      <c r="D153" s="43" t="str">
        <f t="shared" si="24"/>
        <v>N/A</v>
      </c>
      <c r="E153" s="8">
        <v>53.445065176999996</v>
      </c>
      <c r="F153" s="43" t="str">
        <f t="shared" si="25"/>
        <v>N/A</v>
      </c>
      <c r="G153" s="8">
        <v>52.100840335999997</v>
      </c>
      <c r="H153" s="43" t="str">
        <f t="shared" si="26"/>
        <v>N/A</v>
      </c>
      <c r="I153" s="12">
        <v>-40.299999999999997</v>
      </c>
      <c r="J153" s="12">
        <v>-2.52</v>
      </c>
      <c r="K153" s="44" t="s">
        <v>732</v>
      </c>
      <c r="L153" s="9" t="str">
        <f t="shared" si="27"/>
        <v>Yes</v>
      </c>
    </row>
    <row r="154" spans="1:12" x14ac:dyDescent="0.2">
      <c r="A154" s="45" t="s">
        <v>481</v>
      </c>
      <c r="B154" s="34" t="s">
        <v>217</v>
      </c>
      <c r="C154" s="8">
        <v>88.648648648999995</v>
      </c>
      <c r="D154" s="43" t="str">
        <f t="shared" si="24"/>
        <v>N/A</v>
      </c>
      <c r="E154" s="8">
        <v>52.108433734999998</v>
      </c>
      <c r="F154" s="43" t="str">
        <f t="shared" si="25"/>
        <v>N/A</v>
      </c>
      <c r="G154" s="8">
        <v>50.458715595999998</v>
      </c>
      <c r="H154" s="43" t="str">
        <f t="shared" si="26"/>
        <v>N/A</v>
      </c>
      <c r="I154" s="12">
        <v>-41.2</v>
      </c>
      <c r="J154" s="12">
        <v>-3.17</v>
      </c>
      <c r="K154" s="44" t="s">
        <v>732</v>
      </c>
      <c r="L154" s="9" t="str">
        <f t="shared" si="27"/>
        <v>Yes</v>
      </c>
    </row>
    <row r="155" spans="1:12" x14ac:dyDescent="0.2">
      <c r="A155" s="45" t="s">
        <v>482</v>
      </c>
      <c r="B155" s="34" t="s">
        <v>217</v>
      </c>
      <c r="C155" s="8">
        <v>91.543137463999997</v>
      </c>
      <c r="D155" s="43" t="str">
        <f t="shared" si="24"/>
        <v>N/A</v>
      </c>
      <c r="E155" s="8">
        <v>60.674157303000001</v>
      </c>
      <c r="F155" s="43" t="str">
        <f t="shared" si="25"/>
        <v>N/A</v>
      </c>
      <c r="G155" s="8">
        <v>54.368932039000001</v>
      </c>
      <c r="H155" s="43" t="str">
        <f t="shared" si="26"/>
        <v>N/A</v>
      </c>
      <c r="I155" s="12">
        <v>-33.700000000000003</v>
      </c>
      <c r="J155" s="12">
        <v>-10.4</v>
      </c>
      <c r="K155" s="44" t="s">
        <v>732</v>
      </c>
      <c r="L155" s="9" t="str">
        <f t="shared" si="27"/>
        <v>Yes</v>
      </c>
    </row>
    <row r="156" spans="1:12" x14ac:dyDescent="0.2">
      <c r="A156" s="45" t="s">
        <v>1482</v>
      </c>
      <c r="B156" s="34" t="s">
        <v>217</v>
      </c>
      <c r="C156" s="35">
        <v>6.1286503551999996</v>
      </c>
      <c r="D156" s="43" t="str">
        <f t="shared" si="24"/>
        <v>N/A</v>
      </c>
      <c r="E156" s="35">
        <v>1.3636363636</v>
      </c>
      <c r="F156" s="43" t="str">
        <f t="shared" si="25"/>
        <v>N/A</v>
      </c>
      <c r="G156" s="35">
        <v>1.25</v>
      </c>
      <c r="H156" s="43" t="str">
        <f t="shared" si="26"/>
        <v>N/A</v>
      </c>
      <c r="I156" s="12">
        <v>-77.7</v>
      </c>
      <c r="J156" s="12">
        <v>-8.33</v>
      </c>
      <c r="K156" s="44" t="s">
        <v>732</v>
      </c>
      <c r="L156" s="9" t="str">
        <f t="shared" si="27"/>
        <v>Yes</v>
      </c>
    </row>
    <row r="157" spans="1:12" x14ac:dyDescent="0.2">
      <c r="A157" s="45" t="s">
        <v>1483</v>
      </c>
      <c r="B157" s="34" t="s">
        <v>217</v>
      </c>
      <c r="C157" s="35">
        <v>4.8025316456000002</v>
      </c>
      <c r="D157" s="43" t="str">
        <f t="shared" si="24"/>
        <v>N/A</v>
      </c>
      <c r="E157" s="35">
        <v>0.65</v>
      </c>
      <c r="F157" s="43" t="str">
        <f t="shared" si="25"/>
        <v>N/A</v>
      </c>
      <c r="G157" s="35">
        <v>0</v>
      </c>
      <c r="H157" s="43" t="str">
        <f t="shared" si="26"/>
        <v>N/A</v>
      </c>
      <c r="I157" s="12">
        <v>-86.5</v>
      </c>
      <c r="J157" s="12">
        <v>-100</v>
      </c>
      <c r="K157" s="44" t="s">
        <v>732</v>
      </c>
      <c r="L157" s="9" t="str">
        <f t="shared" si="27"/>
        <v>No</v>
      </c>
    </row>
    <row r="158" spans="1:12" x14ac:dyDescent="0.2">
      <c r="A158" s="45" t="s">
        <v>1484</v>
      </c>
      <c r="B158" s="34" t="s">
        <v>217</v>
      </c>
      <c r="C158" s="35">
        <v>8.3333333333000006</v>
      </c>
      <c r="D158" s="43" t="str">
        <f t="shared" si="24"/>
        <v>N/A</v>
      </c>
      <c r="E158" s="35">
        <v>2.5833333333000001</v>
      </c>
      <c r="F158" s="43" t="str">
        <f t="shared" si="25"/>
        <v>N/A</v>
      </c>
      <c r="G158" s="35">
        <v>0.5</v>
      </c>
      <c r="H158" s="43" t="str">
        <f t="shared" si="26"/>
        <v>N/A</v>
      </c>
      <c r="I158" s="12">
        <v>-69</v>
      </c>
      <c r="J158" s="12">
        <v>-80.599999999999994</v>
      </c>
      <c r="K158" s="44" t="s">
        <v>732</v>
      </c>
      <c r="L158" s="9" t="str">
        <f t="shared" si="27"/>
        <v>No</v>
      </c>
    </row>
    <row r="159" spans="1:12" x14ac:dyDescent="0.2">
      <c r="A159" s="45" t="s">
        <v>1485</v>
      </c>
      <c r="B159" s="34" t="s">
        <v>217</v>
      </c>
      <c r="C159" s="35">
        <v>249.25994897999999</v>
      </c>
      <c r="D159" s="43" t="str">
        <f t="shared" si="24"/>
        <v>N/A</v>
      </c>
      <c r="E159" s="35">
        <v>13.986486486</v>
      </c>
      <c r="F159" s="43" t="str">
        <f t="shared" si="25"/>
        <v>N/A</v>
      </c>
      <c r="G159" s="35">
        <v>6.7142857142999999</v>
      </c>
      <c r="H159" s="43" t="str">
        <f t="shared" si="26"/>
        <v>N/A</v>
      </c>
      <c r="I159" s="12">
        <v>-94.4</v>
      </c>
      <c r="J159" s="12">
        <v>-52</v>
      </c>
      <c r="K159" s="44" t="s">
        <v>732</v>
      </c>
      <c r="L159" s="9" t="str">
        <f t="shared" si="27"/>
        <v>No</v>
      </c>
    </row>
    <row r="160" spans="1:12" x14ac:dyDescent="0.2">
      <c r="A160" s="45" t="s">
        <v>1486</v>
      </c>
      <c r="B160" s="34" t="s">
        <v>217</v>
      </c>
      <c r="C160" s="35">
        <v>248.97323668999999</v>
      </c>
      <c r="D160" s="43" t="str">
        <f t="shared" si="24"/>
        <v>N/A</v>
      </c>
      <c r="E160" s="35">
        <v>14.791044776</v>
      </c>
      <c r="F160" s="43" t="str">
        <f t="shared" si="25"/>
        <v>N/A</v>
      </c>
      <c r="G160" s="35">
        <v>9.4</v>
      </c>
      <c r="H160" s="43" t="str">
        <f t="shared" si="26"/>
        <v>N/A</v>
      </c>
      <c r="I160" s="12">
        <v>-94.1</v>
      </c>
      <c r="J160" s="12">
        <v>-36.4</v>
      </c>
      <c r="K160" s="44" t="s">
        <v>732</v>
      </c>
      <c r="L160" s="9" t="str">
        <f t="shared" si="27"/>
        <v>No</v>
      </c>
    </row>
    <row r="161" spans="1:12" x14ac:dyDescent="0.2">
      <c r="A161" s="45" t="s">
        <v>1487</v>
      </c>
      <c r="B161" s="34" t="s">
        <v>217</v>
      </c>
      <c r="C161" s="35">
        <v>253.10843373</v>
      </c>
      <c r="D161" s="43" t="str">
        <f t="shared" si="24"/>
        <v>N/A</v>
      </c>
      <c r="E161" s="35">
        <v>6.2857142857000001</v>
      </c>
      <c r="F161" s="43" t="str">
        <f t="shared" si="25"/>
        <v>N/A</v>
      </c>
      <c r="G161" s="35">
        <v>0</v>
      </c>
      <c r="H161" s="43" t="str">
        <f t="shared" si="26"/>
        <v>N/A</v>
      </c>
      <c r="I161" s="12">
        <v>-97.5</v>
      </c>
      <c r="J161" s="12">
        <v>-100</v>
      </c>
      <c r="K161" s="44" t="s">
        <v>732</v>
      </c>
      <c r="L161" s="9" t="str">
        <f t="shared" si="27"/>
        <v>No</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0</v>
      </c>
      <c r="F163" s="43" t="str">
        <f t="shared" si="29"/>
        <v>N/A</v>
      </c>
      <c r="G163" s="35">
        <v>0</v>
      </c>
      <c r="H163" s="43" t="str">
        <f t="shared" si="30"/>
        <v>N/A</v>
      </c>
      <c r="I163" s="12">
        <v>-100</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11</v>
      </c>
      <c r="D165" s="43" t="str">
        <f t="shared" si="28"/>
        <v>N/A</v>
      </c>
      <c r="E165" s="35">
        <v>0</v>
      </c>
      <c r="F165" s="43" t="str">
        <f t="shared" si="29"/>
        <v>N/A</v>
      </c>
      <c r="G165" s="35">
        <v>0</v>
      </c>
      <c r="H165" s="43" t="str">
        <f t="shared" si="30"/>
        <v>N/A</v>
      </c>
      <c r="I165" s="12">
        <v>-100</v>
      </c>
      <c r="J165" s="12" t="s">
        <v>1743</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19</v>
      </c>
      <c r="D167" s="43" t="str">
        <f t="shared" si="28"/>
        <v>N/A</v>
      </c>
      <c r="E167" s="35">
        <v>0</v>
      </c>
      <c r="F167" s="43" t="str">
        <f t="shared" si="29"/>
        <v>N/A</v>
      </c>
      <c r="G167" s="35">
        <v>0</v>
      </c>
      <c r="H167" s="43" t="str">
        <f t="shared" si="30"/>
        <v>N/A</v>
      </c>
      <c r="I167" s="12">
        <v>-100</v>
      </c>
      <c r="J167" s="12" t="s">
        <v>1743</v>
      </c>
      <c r="K167" s="14" t="s">
        <v>217</v>
      </c>
      <c r="L167" s="9" t="str">
        <f t="shared" si="31"/>
        <v>N/A</v>
      </c>
    </row>
    <row r="168" spans="1:12" x14ac:dyDescent="0.2">
      <c r="A168" s="45" t="s">
        <v>125</v>
      </c>
      <c r="B168" s="34" t="s">
        <v>217</v>
      </c>
      <c r="C168" s="46">
        <v>550588</v>
      </c>
      <c r="D168" s="43" t="str">
        <f t="shared" si="28"/>
        <v>N/A</v>
      </c>
      <c r="E168" s="46">
        <v>73505</v>
      </c>
      <c r="F168" s="43" t="str">
        <f t="shared" si="29"/>
        <v>N/A</v>
      </c>
      <c r="G168" s="46">
        <v>43326</v>
      </c>
      <c r="H168" s="43" t="str">
        <f t="shared" si="30"/>
        <v>N/A</v>
      </c>
      <c r="I168" s="12">
        <v>-86.6</v>
      </c>
      <c r="J168" s="12">
        <v>-41.1</v>
      </c>
      <c r="K168" s="14" t="s">
        <v>217</v>
      </c>
      <c r="L168" s="9" t="str">
        <f t="shared" si="31"/>
        <v>N/A</v>
      </c>
    </row>
    <row r="169" spans="1:12" x14ac:dyDescent="0.2">
      <c r="A169" s="45" t="s">
        <v>1624</v>
      </c>
      <c r="B169" s="34" t="s">
        <v>217</v>
      </c>
      <c r="C169" s="46">
        <v>260991</v>
      </c>
      <c r="D169" s="43" t="str">
        <f t="shared" si="28"/>
        <v>N/A</v>
      </c>
      <c r="E169" s="46">
        <v>13197</v>
      </c>
      <c r="F169" s="43" t="str">
        <f t="shared" si="29"/>
        <v>N/A</v>
      </c>
      <c r="G169" s="46">
        <v>31070</v>
      </c>
      <c r="H169" s="43" t="str">
        <f t="shared" si="30"/>
        <v>N/A</v>
      </c>
      <c r="I169" s="12">
        <v>-94.9</v>
      </c>
      <c r="J169" s="12">
        <v>135.4</v>
      </c>
      <c r="K169" s="14" t="s">
        <v>217</v>
      </c>
      <c r="L169" s="9" t="str">
        <f t="shared" si="31"/>
        <v>N/A</v>
      </c>
    </row>
    <row r="170" spans="1:12" x14ac:dyDescent="0.2">
      <c r="A170" s="45" t="s">
        <v>1381</v>
      </c>
      <c r="B170" s="34" t="s">
        <v>217</v>
      </c>
      <c r="C170" s="46">
        <v>244290</v>
      </c>
      <c r="D170" s="43" t="str">
        <f t="shared" si="28"/>
        <v>N/A</v>
      </c>
      <c r="E170" s="46">
        <v>8217</v>
      </c>
      <c r="F170" s="43" t="str">
        <f t="shared" si="29"/>
        <v>N/A</v>
      </c>
      <c r="G170" s="46">
        <v>30741</v>
      </c>
      <c r="H170" s="43" t="str">
        <f t="shared" si="30"/>
        <v>N/A</v>
      </c>
      <c r="I170" s="12">
        <v>-96.6</v>
      </c>
      <c r="J170" s="12">
        <v>274.10000000000002</v>
      </c>
      <c r="K170" s="14" t="s">
        <v>217</v>
      </c>
      <c r="L170" s="9" t="str">
        <f t="shared" si="31"/>
        <v>N/A</v>
      </c>
    </row>
    <row r="171" spans="1:12" x14ac:dyDescent="0.2">
      <c r="A171" s="45" t="s">
        <v>1618</v>
      </c>
      <c r="B171" s="34" t="s">
        <v>217</v>
      </c>
      <c r="C171" s="46">
        <v>57817</v>
      </c>
      <c r="D171" s="43" t="str">
        <f t="shared" si="28"/>
        <v>N/A</v>
      </c>
      <c r="E171" s="46">
        <v>71617</v>
      </c>
      <c r="F171" s="43" t="str">
        <f t="shared" si="29"/>
        <v>N/A</v>
      </c>
      <c r="G171" s="46">
        <v>16780</v>
      </c>
      <c r="H171" s="43" t="str">
        <f t="shared" si="30"/>
        <v>N/A</v>
      </c>
      <c r="I171" s="12">
        <v>23.87</v>
      </c>
      <c r="J171" s="12">
        <v>-76.599999999999994</v>
      </c>
      <c r="K171" s="14" t="s">
        <v>217</v>
      </c>
      <c r="L171" s="9" t="str">
        <f t="shared" si="31"/>
        <v>N/A</v>
      </c>
    </row>
    <row r="172" spans="1:12" x14ac:dyDescent="0.2">
      <c r="A172" s="45" t="s">
        <v>1619</v>
      </c>
      <c r="B172" s="34" t="s">
        <v>217</v>
      </c>
      <c r="C172" s="46">
        <v>550117</v>
      </c>
      <c r="D172" s="43" t="str">
        <f t="shared" si="28"/>
        <v>N/A</v>
      </c>
      <c r="E172" s="46">
        <v>16973</v>
      </c>
      <c r="F172" s="43" t="str">
        <f t="shared" si="29"/>
        <v>N/A</v>
      </c>
      <c r="G172" s="46">
        <v>11434</v>
      </c>
      <c r="H172" s="43" t="str">
        <f t="shared" si="30"/>
        <v>N/A</v>
      </c>
      <c r="I172" s="12">
        <v>-96.9</v>
      </c>
      <c r="J172" s="12">
        <v>-32.6</v>
      </c>
      <c r="K172" s="14" t="s">
        <v>217</v>
      </c>
      <c r="L172" s="9" t="str">
        <f t="shared" si="31"/>
        <v>N/A</v>
      </c>
    </row>
    <row r="173" spans="1:12" ht="25.5" x14ac:dyDescent="0.2">
      <c r="A173" s="45" t="s">
        <v>1382</v>
      </c>
      <c r="B173" s="34" t="s">
        <v>217</v>
      </c>
      <c r="C173" s="46">
        <v>20430</v>
      </c>
      <c r="D173" s="43" t="str">
        <f t="shared" ref="D173:D187" si="32">IF($B173="N/A","N/A",IF(C173&gt;10,"No",IF(C173&lt;-10,"No","Yes")))</f>
        <v>N/A</v>
      </c>
      <c r="E173" s="46">
        <v>0</v>
      </c>
      <c r="F173" s="43" t="str">
        <f t="shared" ref="F173:F187" si="33">IF($B173="N/A","N/A",IF(E173&gt;10,"No",IF(E173&lt;-10,"No","Yes")))</f>
        <v>N/A</v>
      </c>
      <c r="G173" s="46">
        <v>0</v>
      </c>
      <c r="H173" s="43" t="str">
        <f t="shared" ref="H173:H187" si="34">IF($B173="N/A","N/A",IF(G173&gt;10,"No",IF(G173&lt;-10,"No","Yes")))</f>
        <v>N/A</v>
      </c>
      <c r="I173" s="12">
        <v>-100</v>
      </c>
      <c r="J173" s="12" t="s">
        <v>1743</v>
      </c>
      <c r="K173" s="44" t="s">
        <v>732</v>
      </c>
      <c r="L173" s="9" t="str">
        <f t="shared" ref="L173:L187" si="35">IF(J173="Div by 0", "N/A", IF(K173="N/A","N/A", IF(J173&gt;VALUE(MID(K173,1,2)), "No", IF(J173&lt;-1*VALUE(MID(K173,1,2)), "No", "Yes"))))</f>
        <v>N/A</v>
      </c>
    </row>
    <row r="174" spans="1:12" x14ac:dyDescent="0.2">
      <c r="A174" s="45" t="s">
        <v>649</v>
      </c>
      <c r="B174" s="34" t="s">
        <v>217</v>
      </c>
      <c r="C174" s="35">
        <v>106</v>
      </c>
      <c r="D174" s="43" t="str">
        <f t="shared" si="32"/>
        <v>N/A</v>
      </c>
      <c r="E174" s="35">
        <v>0</v>
      </c>
      <c r="F174" s="43" t="str">
        <f t="shared" si="33"/>
        <v>N/A</v>
      </c>
      <c r="G174" s="35">
        <v>0</v>
      </c>
      <c r="H174" s="43" t="str">
        <f t="shared" si="34"/>
        <v>N/A</v>
      </c>
      <c r="I174" s="12">
        <v>-100</v>
      </c>
      <c r="J174" s="12" t="s">
        <v>1743</v>
      </c>
      <c r="K174" s="44" t="s">
        <v>732</v>
      </c>
      <c r="L174" s="9" t="str">
        <f t="shared" si="35"/>
        <v>N/A</v>
      </c>
    </row>
    <row r="175" spans="1:12" ht="25.5" x14ac:dyDescent="0.2">
      <c r="A175" s="45" t="s">
        <v>1383</v>
      </c>
      <c r="B175" s="34" t="s">
        <v>217</v>
      </c>
      <c r="C175" s="46">
        <v>192.73584905999999</v>
      </c>
      <c r="D175" s="43" t="str">
        <f t="shared" si="32"/>
        <v>N/A</v>
      </c>
      <c r="E175" s="46" t="s">
        <v>1743</v>
      </c>
      <c r="F175" s="43" t="str">
        <f t="shared" si="33"/>
        <v>N/A</v>
      </c>
      <c r="G175" s="46" t="s">
        <v>1743</v>
      </c>
      <c r="H175" s="43" t="str">
        <f t="shared" si="34"/>
        <v>N/A</v>
      </c>
      <c r="I175" s="12" t="s">
        <v>1743</v>
      </c>
      <c r="J175" s="12" t="s">
        <v>1743</v>
      </c>
      <c r="K175" s="44" t="s">
        <v>732</v>
      </c>
      <c r="L175" s="9" t="str">
        <f t="shared" si="35"/>
        <v>N/A</v>
      </c>
    </row>
    <row r="176" spans="1:12" ht="25.5" x14ac:dyDescent="0.2">
      <c r="A176" s="45" t="s">
        <v>1384</v>
      </c>
      <c r="B176" s="34" t="s">
        <v>217</v>
      </c>
      <c r="C176" s="46">
        <v>0</v>
      </c>
      <c r="D176" s="43" t="str">
        <f t="shared" si="32"/>
        <v>N/A</v>
      </c>
      <c r="E176" s="46">
        <v>0</v>
      </c>
      <c r="F176" s="43" t="str">
        <f t="shared" si="33"/>
        <v>N/A</v>
      </c>
      <c r="G176" s="46">
        <v>0</v>
      </c>
      <c r="H176" s="43" t="str">
        <f t="shared" si="34"/>
        <v>N/A</v>
      </c>
      <c r="I176" s="12" t="s">
        <v>1743</v>
      </c>
      <c r="J176" s="12" t="s">
        <v>1743</v>
      </c>
      <c r="K176" s="44" t="s">
        <v>732</v>
      </c>
      <c r="L176" s="9" t="str">
        <f t="shared" si="35"/>
        <v>N/A</v>
      </c>
    </row>
    <row r="177" spans="1:12" x14ac:dyDescent="0.2">
      <c r="A177" s="45" t="s">
        <v>516</v>
      </c>
      <c r="B177" s="34" t="s">
        <v>217</v>
      </c>
      <c r="C177" s="35">
        <v>0</v>
      </c>
      <c r="D177" s="43" t="str">
        <f t="shared" si="32"/>
        <v>N/A</v>
      </c>
      <c r="E177" s="35">
        <v>0</v>
      </c>
      <c r="F177" s="43" t="str">
        <f t="shared" si="33"/>
        <v>N/A</v>
      </c>
      <c r="G177" s="35">
        <v>0</v>
      </c>
      <c r="H177" s="43" t="str">
        <f t="shared" si="34"/>
        <v>N/A</v>
      </c>
      <c r="I177" s="12" t="s">
        <v>1743</v>
      </c>
      <c r="J177" s="12" t="s">
        <v>1743</v>
      </c>
      <c r="K177" s="44" t="s">
        <v>732</v>
      </c>
      <c r="L177" s="9" t="str">
        <f t="shared" si="35"/>
        <v>N/A</v>
      </c>
    </row>
    <row r="178" spans="1:12" ht="25.5" x14ac:dyDescent="0.2">
      <c r="A178" s="45" t="s">
        <v>1385</v>
      </c>
      <c r="B178" s="34" t="s">
        <v>217</v>
      </c>
      <c r="C178" s="46" t="s">
        <v>1743</v>
      </c>
      <c r="D178" s="43" t="str">
        <f t="shared" si="32"/>
        <v>N/A</v>
      </c>
      <c r="E178" s="46" t="s">
        <v>1743</v>
      </c>
      <c r="F178" s="43" t="str">
        <f t="shared" si="33"/>
        <v>N/A</v>
      </c>
      <c r="G178" s="46" t="s">
        <v>1743</v>
      </c>
      <c r="H178" s="43" t="str">
        <f t="shared" si="34"/>
        <v>N/A</v>
      </c>
      <c r="I178" s="12" t="s">
        <v>1743</v>
      </c>
      <c r="J178" s="12" t="s">
        <v>1743</v>
      </c>
      <c r="K178" s="44" t="s">
        <v>732</v>
      </c>
      <c r="L178" s="9" t="str">
        <f t="shared" si="35"/>
        <v>N/A</v>
      </c>
    </row>
    <row r="179" spans="1:12" ht="25.5" x14ac:dyDescent="0.2">
      <c r="A179" s="45" t="s">
        <v>1386</v>
      </c>
      <c r="B179" s="34" t="s">
        <v>217</v>
      </c>
      <c r="C179" s="46">
        <v>1864320</v>
      </c>
      <c r="D179" s="43" t="str">
        <f t="shared" si="32"/>
        <v>N/A</v>
      </c>
      <c r="E179" s="46">
        <v>3461</v>
      </c>
      <c r="F179" s="43" t="str">
        <f t="shared" si="33"/>
        <v>N/A</v>
      </c>
      <c r="G179" s="46">
        <v>5214</v>
      </c>
      <c r="H179" s="43" t="str">
        <f t="shared" si="34"/>
        <v>N/A</v>
      </c>
      <c r="I179" s="12">
        <v>-99.8</v>
      </c>
      <c r="J179" s="12">
        <v>50.65</v>
      </c>
      <c r="K179" s="44" t="s">
        <v>732</v>
      </c>
      <c r="L179" s="9" t="str">
        <f t="shared" si="35"/>
        <v>No</v>
      </c>
    </row>
    <row r="180" spans="1:12" x14ac:dyDescent="0.2">
      <c r="A180" s="45" t="s">
        <v>517</v>
      </c>
      <c r="B180" s="34" t="s">
        <v>217</v>
      </c>
      <c r="C180" s="35">
        <v>3496</v>
      </c>
      <c r="D180" s="43" t="str">
        <f t="shared" si="32"/>
        <v>N/A</v>
      </c>
      <c r="E180" s="35">
        <v>25</v>
      </c>
      <c r="F180" s="43" t="str">
        <f t="shared" si="33"/>
        <v>N/A</v>
      </c>
      <c r="G180" s="35">
        <v>11</v>
      </c>
      <c r="H180" s="43" t="str">
        <f t="shared" si="34"/>
        <v>N/A</v>
      </c>
      <c r="I180" s="12">
        <v>-99.3</v>
      </c>
      <c r="J180" s="12">
        <v>-56</v>
      </c>
      <c r="K180" s="44" t="s">
        <v>732</v>
      </c>
      <c r="L180" s="9" t="str">
        <f t="shared" si="35"/>
        <v>No</v>
      </c>
    </row>
    <row r="181" spans="1:12" ht="25.5" x14ac:dyDescent="0.2">
      <c r="A181" s="45" t="s">
        <v>1387</v>
      </c>
      <c r="B181" s="34" t="s">
        <v>217</v>
      </c>
      <c r="C181" s="46">
        <v>533.27231121</v>
      </c>
      <c r="D181" s="43" t="str">
        <f t="shared" si="32"/>
        <v>N/A</v>
      </c>
      <c r="E181" s="46">
        <v>138.44</v>
      </c>
      <c r="F181" s="43" t="str">
        <f t="shared" si="33"/>
        <v>N/A</v>
      </c>
      <c r="G181" s="46">
        <v>474</v>
      </c>
      <c r="H181" s="43" t="str">
        <f t="shared" si="34"/>
        <v>N/A</v>
      </c>
      <c r="I181" s="12">
        <v>-74</v>
      </c>
      <c r="J181" s="12">
        <v>242.4</v>
      </c>
      <c r="K181" s="44" t="s">
        <v>732</v>
      </c>
      <c r="L181" s="9" t="str">
        <f t="shared" si="35"/>
        <v>No</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88864958</v>
      </c>
      <c r="D185" s="43" t="str">
        <f t="shared" si="32"/>
        <v>N/A</v>
      </c>
      <c r="E185" s="46">
        <v>19264</v>
      </c>
      <c r="F185" s="43" t="str">
        <f t="shared" si="33"/>
        <v>N/A</v>
      </c>
      <c r="G185" s="46">
        <v>0</v>
      </c>
      <c r="H185" s="43" t="str">
        <f t="shared" si="34"/>
        <v>N/A</v>
      </c>
      <c r="I185" s="12">
        <v>-100</v>
      </c>
      <c r="J185" s="12">
        <v>-100</v>
      </c>
      <c r="K185" s="44" t="s">
        <v>732</v>
      </c>
      <c r="L185" s="9" t="str">
        <f t="shared" si="35"/>
        <v>No</v>
      </c>
    </row>
    <row r="186" spans="1:12" ht="25.5" x14ac:dyDescent="0.2">
      <c r="A186" s="45" t="s">
        <v>519</v>
      </c>
      <c r="B186" s="34" t="s">
        <v>217</v>
      </c>
      <c r="C186" s="35">
        <v>3353</v>
      </c>
      <c r="D186" s="43" t="str">
        <f t="shared" si="32"/>
        <v>N/A</v>
      </c>
      <c r="E186" s="35">
        <v>22</v>
      </c>
      <c r="F186" s="43" t="str">
        <f t="shared" si="33"/>
        <v>N/A</v>
      </c>
      <c r="G186" s="35">
        <v>0</v>
      </c>
      <c r="H186" s="43" t="str">
        <f t="shared" si="34"/>
        <v>N/A</v>
      </c>
      <c r="I186" s="12">
        <v>-99.3</v>
      </c>
      <c r="J186" s="12">
        <v>-100</v>
      </c>
      <c r="K186" s="44" t="s">
        <v>732</v>
      </c>
      <c r="L186" s="9" t="str">
        <f t="shared" si="35"/>
        <v>No</v>
      </c>
    </row>
    <row r="187" spans="1:12" ht="25.5" x14ac:dyDescent="0.2">
      <c r="A187" s="45" t="s">
        <v>1391</v>
      </c>
      <c r="B187" s="34" t="s">
        <v>217</v>
      </c>
      <c r="C187" s="46">
        <v>26503.118998000002</v>
      </c>
      <c r="D187" s="43" t="str">
        <f t="shared" si="32"/>
        <v>N/A</v>
      </c>
      <c r="E187" s="46">
        <v>875.63636364000001</v>
      </c>
      <c r="F187" s="43" t="str">
        <f t="shared" si="33"/>
        <v>N/A</v>
      </c>
      <c r="G187" s="46" t="s">
        <v>1743</v>
      </c>
      <c r="H187" s="43" t="str">
        <f t="shared" si="34"/>
        <v>N/A</v>
      </c>
      <c r="I187" s="12">
        <v>-96.7</v>
      </c>
      <c r="J187" s="12" t="s">
        <v>1743</v>
      </c>
      <c r="K187" s="44" t="s">
        <v>732</v>
      </c>
      <c r="L187" s="9" t="str">
        <f t="shared" si="35"/>
        <v>N/A</v>
      </c>
    </row>
    <row r="188" spans="1:12" x14ac:dyDescent="0.2">
      <c r="A188" s="4" t="s">
        <v>1392</v>
      </c>
      <c r="B188" s="34" t="s">
        <v>217</v>
      </c>
      <c r="C188" s="46">
        <v>89036069</v>
      </c>
      <c r="D188" s="43" t="str">
        <f t="shared" ref="D188:D203" si="36">IF($B188="N/A","N/A",IF(C188&gt;10,"No",IF(C188&lt;-10,"No","Yes")))</f>
        <v>N/A</v>
      </c>
      <c r="E188" s="46">
        <v>19264</v>
      </c>
      <c r="F188" s="43" t="str">
        <f t="shared" ref="F188:F203" si="37">IF($B188="N/A","N/A",IF(E188&gt;10,"No",IF(E188&lt;-10,"No","Yes")))</f>
        <v>N/A</v>
      </c>
      <c r="G188" s="46" t="s">
        <v>1743</v>
      </c>
      <c r="H188" s="43" t="str">
        <f t="shared" ref="H188:H203" si="38">IF($B188="N/A","N/A",IF(G188&gt;10,"No",IF(G188&lt;-10,"No","Yes")))</f>
        <v>N/A</v>
      </c>
      <c r="I188" s="12">
        <v>-100</v>
      </c>
      <c r="J188" s="12" t="s">
        <v>1743</v>
      </c>
      <c r="K188" s="44" t="s">
        <v>732</v>
      </c>
      <c r="L188" s="9" t="str">
        <f t="shared" ref="L188:L203" si="39">IF(J188="Div by 0", "N/A", IF(K188="N/A","N/A", IF(J188&gt;VALUE(MID(K188,1,2)), "No", IF(J188&lt;-1*VALUE(MID(K188,1,2)), "No", "Yes"))))</f>
        <v>N/A</v>
      </c>
    </row>
    <row r="189" spans="1:12" x14ac:dyDescent="0.2">
      <c r="A189" s="4" t="s">
        <v>1489</v>
      </c>
      <c r="B189" s="34" t="s">
        <v>217</v>
      </c>
      <c r="C189" s="35">
        <v>3877</v>
      </c>
      <c r="D189" s="43" t="str">
        <f t="shared" si="36"/>
        <v>N/A</v>
      </c>
      <c r="E189" s="35">
        <v>22</v>
      </c>
      <c r="F189" s="43" t="str">
        <f t="shared" si="37"/>
        <v>N/A</v>
      </c>
      <c r="G189" s="35" t="s">
        <v>1743</v>
      </c>
      <c r="H189" s="43" t="str">
        <f t="shared" si="38"/>
        <v>N/A</v>
      </c>
      <c r="I189" s="12">
        <v>-99.4</v>
      </c>
      <c r="J189" s="12" t="s">
        <v>1743</v>
      </c>
      <c r="K189" s="44" t="s">
        <v>732</v>
      </c>
      <c r="L189" s="9" t="str">
        <f t="shared" si="39"/>
        <v>N/A</v>
      </c>
    </row>
    <row r="190" spans="1:12" x14ac:dyDescent="0.2">
      <c r="A190" s="4" t="s">
        <v>1490</v>
      </c>
      <c r="B190" s="34" t="s">
        <v>217</v>
      </c>
      <c r="C190" s="46">
        <v>22965.197059999999</v>
      </c>
      <c r="D190" s="43" t="str">
        <f t="shared" si="36"/>
        <v>N/A</v>
      </c>
      <c r="E190" s="46">
        <v>875.63636364000001</v>
      </c>
      <c r="F190" s="43" t="str">
        <f t="shared" si="37"/>
        <v>N/A</v>
      </c>
      <c r="G190" s="46" t="s">
        <v>1743</v>
      </c>
      <c r="H190" s="43" t="str">
        <f t="shared" si="38"/>
        <v>N/A</v>
      </c>
      <c r="I190" s="12">
        <v>-96.2</v>
      </c>
      <c r="J190" s="12" t="s">
        <v>1743</v>
      </c>
      <c r="K190" s="44" t="s">
        <v>732</v>
      </c>
      <c r="L190" s="9" t="str">
        <f t="shared" si="39"/>
        <v>N/A</v>
      </c>
    </row>
    <row r="191" spans="1:12" x14ac:dyDescent="0.2">
      <c r="A191" s="4" t="s">
        <v>1491</v>
      </c>
      <c r="B191" s="34" t="s">
        <v>217</v>
      </c>
      <c r="C191" s="46">
        <v>14252.047881</v>
      </c>
      <c r="D191" s="43" t="str">
        <f t="shared" si="36"/>
        <v>N/A</v>
      </c>
      <c r="E191" s="46">
        <v>773.64705881999998</v>
      </c>
      <c r="F191" s="43" t="str">
        <f t="shared" si="37"/>
        <v>N/A</v>
      </c>
      <c r="G191" s="46" t="s">
        <v>1743</v>
      </c>
      <c r="H191" s="43" t="str">
        <f t="shared" si="38"/>
        <v>N/A</v>
      </c>
      <c r="I191" s="12">
        <v>-94.6</v>
      </c>
      <c r="J191" s="12" t="s">
        <v>1743</v>
      </c>
      <c r="K191" s="44" t="s">
        <v>732</v>
      </c>
      <c r="L191" s="9" t="str">
        <f t="shared" si="39"/>
        <v>N/A</v>
      </c>
    </row>
    <row r="192" spans="1:12" x14ac:dyDescent="0.2">
      <c r="A192" s="4" t="s">
        <v>1492</v>
      </c>
      <c r="B192" s="34" t="s">
        <v>217</v>
      </c>
      <c r="C192" s="46">
        <v>36525.510554</v>
      </c>
      <c r="D192" s="43" t="str">
        <f t="shared" si="36"/>
        <v>N/A</v>
      </c>
      <c r="E192" s="46">
        <v>1222.4000000000001</v>
      </c>
      <c r="F192" s="43" t="str">
        <f t="shared" si="37"/>
        <v>N/A</v>
      </c>
      <c r="G192" s="46" t="s">
        <v>1743</v>
      </c>
      <c r="H192" s="43" t="str">
        <f t="shared" si="38"/>
        <v>N/A</v>
      </c>
      <c r="I192" s="12">
        <v>-96.7</v>
      </c>
      <c r="J192" s="12" t="s">
        <v>1743</v>
      </c>
      <c r="K192" s="44" t="s">
        <v>732</v>
      </c>
      <c r="L192" s="9" t="str">
        <f t="shared" si="39"/>
        <v>N/A</v>
      </c>
    </row>
    <row r="193" spans="1:12" x14ac:dyDescent="0.2">
      <c r="A193" s="45" t="s">
        <v>1493</v>
      </c>
      <c r="B193" s="34" t="s">
        <v>217</v>
      </c>
      <c r="C193" s="9">
        <v>13.106828938</v>
      </c>
      <c r="D193" s="43" t="str">
        <f t="shared" si="36"/>
        <v>N/A</v>
      </c>
      <c r="E193" s="9">
        <v>4.0968342644</v>
      </c>
      <c r="F193" s="43" t="str">
        <f t="shared" si="37"/>
        <v>N/A</v>
      </c>
      <c r="G193" s="9">
        <v>0</v>
      </c>
      <c r="H193" s="43" t="str">
        <f t="shared" si="38"/>
        <v>N/A</v>
      </c>
      <c r="I193" s="12">
        <v>-68.7</v>
      </c>
      <c r="J193" s="12">
        <v>-100</v>
      </c>
      <c r="K193" s="44" t="s">
        <v>732</v>
      </c>
      <c r="L193" s="9" t="str">
        <f t="shared" si="39"/>
        <v>No</v>
      </c>
    </row>
    <row r="194" spans="1:12" x14ac:dyDescent="0.2">
      <c r="A194" s="45" t="s">
        <v>1494</v>
      </c>
      <c r="B194" s="34" t="s">
        <v>217</v>
      </c>
      <c r="C194" s="9">
        <v>11.703446566</v>
      </c>
      <c r="D194" s="43" t="str">
        <f t="shared" si="36"/>
        <v>N/A</v>
      </c>
      <c r="E194" s="9">
        <v>5.1204819277000002</v>
      </c>
      <c r="F194" s="43" t="str">
        <f t="shared" si="37"/>
        <v>N/A</v>
      </c>
      <c r="G194" s="9">
        <v>0</v>
      </c>
      <c r="H194" s="43" t="str">
        <f t="shared" si="38"/>
        <v>N/A</v>
      </c>
      <c r="I194" s="12">
        <v>-56.2</v>
      </c>
      <c r="J194" s="12">
        <v>-100</v>
      </c>
      <c r="K194" s="44" t="s">
        <v>732</v>
      </c>
      <c r="L194" s="9" t="str">
        <f t="shared" si="39"/>
        <v>No</v>
      </c>
    </row>
    <row r="195" spans="1:12" x14ac:dyDescent="0.2">
      <c r="A195" s="45" t="s">
        <v>1495</v>
      </c>
      <c r="B195" s="34" t="s">
        <v>217</v>
      </c>
      <c r="C195" s="9">
        <v>16.167217659999999</v>
      </c>
      <c r="D195" s="43" t="str">
        <f t="shared" si="36"/>
        <v>N/A</v>
      </c>
      <c r="E195" s="9">
        <v>2.808988764</v>
      </c>
      <c r="F195" s="43" t="str">
        <f t="shared" si="37"/>
        <v>N/A</v>
      </c>
      <c r="G195" s="9">
        <v>0</v>
      </c>
      <c r="H195" s="43" t="str">
        <f t="shared" si="38"/>
        <v>N/A</v>
      </c>
      <c r="I195" s="12">
        <v>-82.6</v>
      </c>
      <c r="J195" s="12">
        <v>-100</v>
      </c>
      <c r="K195" s="44" t="s">
        <v>732</v>
      </c>
      <c r="L195" s="9" t="str">
        <f t="shared" si="39"/>
        <v>No</v>
      </c>
    </row>
    <row r="196" spans="1:12" ht="25.5" x14ac:dyDescent="0.2">
      <c r="A196" s="4" t="s">
        <v>1404</v>
      </c>
      <c r="B196" s="34" t="s">
        <v>217</v>
      </c>
      <c r="C196" s="46">
        <v>88864958</v>
      </c>
      <c r="D196" s="43" t="str">
        <f t="shared" si="36"/>
        <v>N/A</v>
      </c>
      <c r="E196" s="46">
        <v>19264</v>
      </c>
      <c r="F196" s="43" t="str">
        <f t="shared" si="37"/>
        <v>N/A</v>
      </c>
      <c r="G196" s="46" t="s">
        <v>1743</v>
      </c>
      <c r="H196" s="43" t="str">
        <f t="shared" si="38"/>
        <v>N/A</v>
      </c>
      <c r="I196" s="12">
        <v>-100</v>
      </c>
      <c r="J196" s="12" t="s">
        <v>1743</v>
      </c>
      <c r="K196" s="44" t="s">
        <v>732</v>
      </c>
      <c r="L196" s="9" t="str">
        <f t="shared" si="39"/>
        <v>N/A</v>
      </c>
    </row>
    <row r="197" spans="1:12" x14ac:dyDescent="0.2">
      <c r="A197" s="4" t="s">
        <v>1496</v>
      </c>
      <c r="B197" s="34" t="s">
        <v>217</v>
      </c>
      <c r="C197" s="35">
        <v>3353</v>
      </c>
      <c r="D197" s="43" t="str">
        <f t="shared" si="36"/>
        <v>N/A</v>
      </c>
      <c r="E197" s="35">
        <v>22</v>
      </c>
      <c r="F197" s="43" t="str">
        <f t="shared" si="37"/>
        <v>N/A</v>
      </c>
      <c r="G197" s="35" t="s">
        <v>1743</v>
      </c>
      <c r="H197" s="43" t="str">
        <f t="shared" si="38"/>
        <v>N/A</v>
      </c>
      <c r="I197" s="12">
        <v>-99.3</v>
      </c>
      <c r="J197" s="12" t="s">
        <v>1743</v>
      </c>
      <c r="K197" s="44" t="s">
        <v>732</v>
      </c>
      <c r="L197" s="9" t="str">
        <f t="shared" si="39"/>
        <v>N/A</v>
      </c>
    </row>
    <row r="198" spans="1:12" ht="25.5" x14ac:dyDescent="0.2">
      <c r="A198" s="4" t="s">
        <v>1497</v>
      </c>
      <c r="B198" s="34" t="s">
        <v>217</v>
      </c>
      <c r="C198" s="46">
        <v>26503.118998000002</v>
      </c>
      <c r="D198" s="43" t="str">
        <f t="shared" si="36"/>
        <v>N/A</v>
      </c>
      <c r="E198" s="46">
        <v>875.63636364000001</v>
      </c>
      <c r="F198" s="43" t="str">
        <f t="shared" si="37"/>
        <v>N/A</v>
      </c>
      <c r="G198" s="46" t="s">
        <v>1743</v>
      </c>
      <c r="H198" s="43" t="str">
        <f t="shared" si="38"/>
        <v>N/A</v>
      </c>
      <c r="I198" s="12">
        <v>-96.7</v>
      </c>
      <c r="J198" s="12" t="s">
        <v>1743</v>
      </c>
      <c r="K198" s="44" t="s">
        <v>732</v>
      </c>
      <c r="L198" s="9" t="str">
        <f t="shared" si="39"/>
        <v>N/A</v>
      </c>
    </row>
    <row r="199" spans="1:12" ht="25.5" x14ac:dyDescent="0.2">
      <c r="A199" s="4" t="s">
        <v>1498</v>
      </c>
      <c r="B199" s="34" t="s">
        <v>217</v>
      </c>
      <c r="C199" s="46">
        <v>17811.414672999999</v>
      </c>
      <c r="D199" s="43" t="str">
        <f t="shared" si="36"/>
        <v>N/A</v>
      </c>
      <c r="E199" s="46">
        <v>773.64705881999998</v>
      </c>
      <c r="F199" s="43" t="str">
        <f t="shared" si="37"/>
        <v>N/A</v>
      </c>
      <c r="G199" s="46" t="s">
        <v>1743</v>
      </c>
      <c r="H199" s="43" t="str">
        <f t="shared" si="38"/>
        <v>N/A</v>
      </c>
      <c r="I199" s="12">
        <v>-95.7</v>
      </c>
      <c r="J199" s="12" t="s">
        <v>1743</v>
      </c>
      <c r="K199" s="44" t="s">
        <v>732</v>
      </c>
      <c r="L199" s="9" t="str">
        <f t="shared" si="39"/>
        <v>N/A</v>
      </c>
    </row>
    <row r="200" spans="1:12" ht="25.5" x14ac:dyDescent="0.2">
      <c r="A200" s="4" t="s">
        <v>1499</v>
      </c>
      <c r="B200" s="34" t="s">
        <v>217</v>
      </c>
      <c r="C200" s="46">
        <v>37615.992522</v>
      </c>
      <c r="D200" s="43" t="str">
        <f t="shared" si="36"/>
        <v>N/A</v>
      </c>
      <c r="E200" s="46">
        <v>1222.4000000000001</v>
      </c>
      <c r="F200" s="43" t="str">
        <f t="shared" si="37"/>
        <v>N/A</v>
      </c>
      <c r="G200" s="46" t="s">
        <v>1743</v>
      </c>
      <c r="H200" s="43" t="str">
        <f t="shared" si="38"/>
        <v>N/A</v>
      </c>
      <c r="I200" s="12">
        <v>-96.8</v>
      </c>
      <c r="J200" s="12" t="s">
        <v>1743</v>
      </c>
      <c r="K200" s="44" t="s">
        <v>732</v>
      </c>
      <c r="L200" s="9" t="str">
        <f t="shared" si="39"/>
        <v>N/A</v>
      </c>
    </row>
    <row r="201" spans="1:12" ht="25.5" x14ac:dyDescent="0.2">
      <c r="A201" s="4" t="s">
        <v>1500</v>
      </c>
      <c r="B201" s="34" t="s">
        <v>217</v>
      </c>
      <c r="C201" s="9">
        <v>11.335361731000001</v>
      </c>
      <c r="D201" s="43" t="str">
        <f t="shared" si="36"/>
        <v>N/A</v>
      </c>
      <c r="E201" s="9">
        <v>4.0968342644</v>
      </c>
      <c r="F201" s="43" t="str">
        <f t="shared" si="37"/>
        <v>N/A</v>
      </c>
      <c r="G201" s="9">
        <v>0</v>
      </c>
      <c r="H201" s="43" t="str">
        <f t="shared" si="38"/>
        <v>N/A</v>
      </c>
      <c r="I201" s="12">
        <v>-63.9</v>
      </c>
      <c r="J201" s="12">
        <v>-100</v>
      </c>
      <c r="K201" s="44" t="s">
        <v>732</v>
      </c>
      <c r="L201" s="9" t="str">
        <f t="shared" si="39"/>
        <v>No</v>
      </c>
    </row>
    <row r="202" spans="1:12" ht="25.5" x14ac:dyDescent="0.2">
      <c r="A202" s="4" t="s">
        <v>1501</v>
      </c>
      <c r="B202" s="34" t="s">
        <v>217</v>
      </c>
      <c r="C202" s="9">
        <v>9.3280436400000006</v>
      </c>
      <c r="D202" s="43" t="str">
        <f t="shared" si="36"/>
        <v>N/A</v>
      </c>
      <c r="E202" s="9">
        <v>5.1204819277000002</v>
      </c>
      <c r="F202" s="43" t="str">
        <f t="shared" si="37"/>
        <v>N/A</v>
      </c>
      <c r="G202" s="9">
        <v>0</v>
      </c>
      <c r="H202" s="43" t="str">
        <f t="shared" si="38"/>
        <v>N/A</v>
      </c>
      <c r="I202" s="12">
        <v>-45.1</v>
      </c>
      <c r="J202" s="12">
        <v>-100</v>
      </c>
      <c r="K202" s="44" t="s">
        <v>732</v>
      </c>
      <c r="L202" s="9" t="str">
        <f t="shared" si="39"/>
        <v>No</v>
      </c>
    </row>
    <row r="203" spans="1:12" ht="25.5" x14ac:dyDescent="0.2">
      <c r="A203" s="4" t="s">
        <v>1502</v>
      </c>
      <c r="B203" s="34" t="s">
        <v>217</v>
      </c>
      <c r="C203" s="9">
        <v>15.687320037999999</v>
      </c>
      <c r="D203" s="43" t="str">
        <f t="shared" si="36"/>
        <v>N/A</v>
      </c>
      <c r="E203" s="9">
        <v>2.808988764</v>
      </c>
      <c r="F203" s="43" t="str">
        <f t="shared" si="37"/>
        <v>N/A</v>
      </c>
      <c r="G203" s="9">
        <v>0</v>
      </c>
      <c r="H203" s="43" t="str">
        <f t="shared" si="38"/>
        <v>N/A</v>
      </c>
      <c r="I203" s="12">
        <v>-82.1</v>
      </c>
      <c r="J203" s="12">
        <v>-100</v>
      </c>
      <c r="K203" s="44" t="s">
        <v>732</v>
      </c>
      <c r="L203" s="9" t="str">
        <f t="shared" si="39"/>
        <v>No</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49300</v>
      </c>
      <c r="D6" s="43" t="str">
        <f>IF($B6="N/A","N/A",IF(C6&gt;10,"No",IF(C6&lt;-10,"No","Yes")))</f>
        <v>N/A</v>
      </c>
      <c r="E6" s="35">
        <v>6771</v>
      </c>
      <c r="F6" s="43" t="str">
        <f>IF($B6="N/A","N/A",IF(E6&gt;10,"No",IF(E6&lt;-10,"No","Yes")))</f>
        <v>N/A</v>
      </c>
      <c r="G6" s="35">
        <v>6877</v>
      </c>
      <c r="H6" s="43" t="str">
        <f>IF($B6="N/A","N/A",IF(G6&gt;10,"No",IF(G6&lt;-10,"No","Yes")))</f>
        <v>N/A</v>
      </c>
      <c r="I6" s="12">
        <v>-86.3</v>
      </c>
      <c r="J6" s="12">
        <v>1.5649999999999999</v>
      </c>
      <c r="K6" s="44" t="s">
        <v>732</v>
      </c>
      <c r="L6" s="9" t="str">
        <f t="shared" ref="L6:L46" si="0">IF(J6="Div by 0", "N/A", IF(K6="N/A","N/A", IF(J6&gt;VALUE(MID(K6,1,2)), "No", IF(J6&lt;-1*VALUE(MID(K6,1,2)), "No", "Yes"))))</f>
        <v>Yes</v>
      </c>
    </row>
    <row r="7" spans="1:12" x14ac:dyDescent="0.2">
      <c r="A7" s="45" t="s">
        <v>10</v>
      </c>
      <c r="B7" s="34" t="s">
        <v>217</v>
      </c>
      <c r="C7" s="35">
        <v>41843</v>
      </c>
      <c r="D7" s="43" t="str">
        <f>IF($B7="N/A","N/A",IF(C7&gt;10,"No",IF(C7&lt;-10,"No","Yes")))</f>
        <v>N/A</v>
      </c>
      <c r="E7" s="35">
        <v>2033</v>
      </c>
      <c r="F7" s="43" t="str">
        <f>IF($B7="N/A","N/A",IF(E7&gt;10,"No",IF(E7&lt;-10,"No","Yes")))</f>
        <v>N/A</v>
      </c>
      <c r="G7" s="35">
        <v>2017</v>
      </c>
      <c r="H7" s="43" t="str">
        <f>IF($B7="N/A","N/A",IF(G7&gt;10,"No",IF(G7&lt;-10,"No","Yes")))</f>
        <v>N/A</v>
      </c>
      <c r="I7" s="12">
        <v>-95.1</v>
      </c>
      <c r="J7" s="12">
        <v>-0.78700000000000003</v>
      </c>
      <c r="K7" s="44" t="s">
        <v>732</v>
      </c>
      <c r="L7" s="9" t="str">
        <f t="shared" si="0"/>
        <v>Yes</v>
      </c>
    </row>
    <row r="8" spans="1:12" x14ac:dyDescent="0.2">
      <c r="A8" s="45" t="s">
        <v>91</v>
      </c>
      <c r="B8" s="9" t="s">
        <v>301</v>
      </c>
      <c r="C8" s="8">
        <v>84.874239351</v>
      </c>
      <c r="D8" s="43" t="str">
        <f>IF($B8="N/A","N/A",IF(C8&gt;90,"No",IF(C8&lt;65,"No","Yes")))</f>
        <v>Yes</v>
      </c>
      <c r="E8" s="8">
        <v>30.025107074000001</v>
      </c>
      <c r="F8" s="43" t="str">
        <f>IF($B8="N/A","N/A",IF(E8&gt;90,"No",IF(E8&lt;65,"No","Yes")))</f>
        <v>No</v>
      </c>
      <c r="G8" s="8">
        <v>29.329649556</v>
      </c>
      <c r="H8" s="43" t="str">
        <f>IF($B8="N/A","N/A",IF(G8&gt;90,"No",IF(G8&lt;65,"No","Yes")))</f>
        <v>No</v>
      </c>
      <c r="I8" s="12">
        <v>-64.599999999999994</v>
      </c>
      <c r="J8" s="12">
        <v>-2.3199999999999998</v>
      </c>
      <c r="K8" s="44" t="s">
        <v>732</v>
      </c>
      <c r="L8" s="9" t="str">
        <f t="shared" si="0"/>
        <v>Yes</v>
      </c>
    </row>
    <row r="9" spans="1:12" x14ac:dyDescent="0.2">
      <c r="A9" s="45" t="s">
        <v>92</v>
      </c>
      <c r="B9" s="9" t="s">
        <v>302</v>
      </c>
      <c r="C9" s="8">
        <v>91.456402945999997</v>
      </c>
      <c r="D9" s="43" t="str">
        <f>IF($B9="N/A","N/A",IF(C9&gt;100,"No",IF(C9&lt;90,"No","Yes")))</f>
        <v>Yes</v>
      </c>
      <c r="E9" s="8">
        <v>60</v>
      </c>
      <c r="F9" s="43" t="str">
        <f>IF($B9="N/A","N/A",IF(E9&gt;100,"No",IF(E9&lt;90,"No","Yes")))</f>
        <v>No</v>
      </c>
      <c r="G9" s="8">
        <v>56.302521007999999</v>
      </c>
      <c r="H9" s="43" t="str">
        <f>IF($B9="N/A","N/A",IF(G9&gt;100,"No",IF(G9&lt;90,"No","Yes")))</f>
        <v>No</v>
      </c>
      <c r="I9" s="12">
        <v>-34.4</v>
      </c>
      <c r="J9" s="12">
        <v>-6.16</v>
      </c>
      <c r="K9" s="44" t="s">
        <v>732</v>
      </c>
      <c r="L9" s="9" t="str">
        <f t="shared" si="0"/>
        <v>Yes</v>
      </c>
    </row>
    <row r="10" spans="1:12" x14ac:dyDescent="0.2">
      <c r="A10" s="45" t="s">
        <v>93</v>
      </c>
      <c r="B10" s="9" t="s">
        <v>303</v>
      </c>
      <c r="C10" s="8">
        <v>92.627126352999994</v>
      </c>
      <c r="D10" s="43" t="str">
        <f>IF($B10="N/A","N/A",IF(C10&gt;100,"No",IF(C10&lt;85,"No","Yes")))</f>
        <v>Yes</v>
      </c>
      <c r="E10" s="8">
        <v>57.186544343000001</v>
      </c>
      <c r="F10" s="43" t="str">
        <f>IF($B10="N/A","N/A",IF(E10&gt;100,"No",IF(E10&lt;85,"No","Yes")))</f>
        <v>No</v>
      </c>
      <c r="G10" s="8">
        <v>51.807228916</v>
      </c>
      <c r="H10" s="43" t="str">
        <f>IF($B10="N/A","N/A",IF(G10&gt;100,"No",IF(G10&lt;85,"No","Yes")))</f>
        <v>No</v>
      </c>
      <c r="I10" s="12">
        <v>-38.299999999999997</v>
      </c>
      <c r="J10" s="12">
        <v>-9.41</v>
      </c>
      <c r="K10" s="44" t="s">
        <v>732</v>
      </c>
      <c r="L10" s="9" t="str">
        <f t="shared" si="0"/>
        <v>Yes</v>
      </c>
    </row>
    <row r="11" spans="1:12" x14ac:dyDescent="0.2">
      <c r="A11" s="45" t="s">
        <v>94</v>
      </c>
      <c r="B11" s="9" t="s">
        <v>304</v>
      </c>
      <c r="C11" s="8">
        <v>28.695255474</v>
      </c>
      <c r="D11" s="43" t="str">
        <f>IF($B11="N/A","N/A",IF(C11&gt;100,"No",IF(C11&lt;80,"No","Yes")))</f>
        <v>No</v>
      </c>
      <c r="E11" s="8">
        <v>22.979156074999999</v>
      </c>
      <c r="F11" s="43" t="str">
        <f>IF($B11="N/A","N/A",IF(E11&gt;100,"No",IF(E11&lt;80,"No","Yes")))</f>
        <v>No</v>
      </c>
      <c r="G11" s="8">
        <v>22.762148337999999</v>
      </c>
      <c r="H11" s="43" t="str">
        <f>IF($B11="N/A","N/A",IF(G11&gt;100,"No",IF(G11&lt;80,"No","Yes")))</f>
        <v>No</v>
      </c>
      <c r="I11" s="12">
        <v>-19.899999999999999</v>
      </c>
      <c r="J11" s="12">
        <v>-0.94399999999999995</v>
      </c>
      <c r="K11" s="44" t="s">
        <v>732</v>
      </c>
      <c r="L11" s="9" t="str">
        <f t="shared" si="0"/>
        <v>Yes</v>
      </c>
    </row>
    <row r="12" spans="1:12" x14ac:dyDescent="0.2">
      <c r="A12" s="45" t="s">
        <v>95</v>
      </c>
      <c r="B12" s="9" t="s">
        <v>304</v>
      </c>
      <c r="C12" s="8">
        <v>39.293598234000001</v>
      </c>
      <c r="D12" s="43" t="str">
        <f>IF($B12="N/A","N/A",IF(C12&gt;100,"No",IF(C12&lt;80,"No","Yes")))</f>
        <v>No</v>
      </c>
      <c r="E12" s="8">
        <v>28.45984867</v>
      </c>
      <c r="F12" s="43" t="str">
        <f>IF($B12="N/A","N/A",IF(E12&gt;100,"No",IF(E12&lt;80,"No","Yes")))</f>
        <v>No</v>
      </c>
      <c r="G12" s="8">
        <v>31.323598681</v>
      </c>
      <c r="H12" s="43" t="str">
        <f>IF($B12="N/A","N/A",IF(G12&gt;100,"No",IF(G12&lt;80,"No","Yes")))</f>
        <v>No</v>
      </c>
      <c r="I12" s="12">
        <v>-27.6</v>
      </c>
      <c r="J12" s="12">
        <v>10.06</v>
      </c>
      <c r="K12" s="44" t="s">
        <v>732</v>
      </c>
      <c r="L12" s="9" t="str">
        <f t="shared" si="0"/>
        <v>Yes</v>
      </c>
    </row>
    <row r="13" spans="1:12" x14ac:dyDescent="0.2">
      <c r="A13" s="3" t="s">
        <v>96</v>
      </c>
      <c r="B13" s="34" t="s">
        <v>217</v>
      </c>
      <c r="C13" s="35">
        <v>39767.230000000003</v>
      </c>
      <c r="D13" s="43" t="str">
        <f t="shared" ref="D13:D44" si="1">IF($B13="N/A","N/A",IF(C13&gt;10,"No",IF(C13&lt;-10,"No","Yes")))</f>
        <v>N/A</v>
      </c>
      <c r="E13" s="35">
        <v>1311.08</v>
      </c>
      <c r="F13" s="43" t="str">
        <f t="shared" ref="F13:F44" si="2">IF($B13="N/A","N/A",IF(E13&gt;10,"No",IF(E13&lt;-10,"No","Yes")))</f>
        <v>N/A</v>
      </c>
      <c r="G13" s="35">
        <v>1506.81</v>
      </c>
      <c r="H13" s="43" t="str">
        <f t="shared" ref="H13:H44" si="3">IF($B13="N/A","N/A",IF(G13&gt;10,"No",IF(G13&lt;-10,"No","Yes")))</f>
        <v>N/A</v>
      </c>
      <c r="I13" s="12">
        <v>-96.7</v>
      </c>
      <c r="J13" s="12">
        <v>14.93</v>
      </c>
      <c r="K13" s="44" t="s">
        <v>732</v>
      </c>
      <c r="L13" s="9" t="str">
        <f t="shared" si="0"/>
        <v>Yes</v>
      </c>
    </row>
    <row r="14" spans="1:12" x14ac:dyDescent="0.2">
      <c r="A14" s="3" t="s">
        <v>100</v>
      </c>
      <c r="B14" s="34" t="s">
        <v>217</v>
      </c>
      <c r="C14" s="35">
        <v>21045</v>
      </c>
      <c r="D14" s="43" t="str">
        <f t="shared" si="1"/>
        <v>N/A</v>
      </c>
      <c r="E14" s="35">
        <v>380</v>
      </c>
      <c r="F14" s="43" t="str">
        <f t="shared" si="2"/>
        <v>N/A</v>
      </c>
      <c r="G14" s="35">
        <v>119</v>
      </c>
      <c r="H14" s="43" t="str">
        <f t="shared" si="3"/>
        <v>N/A</v>
      </c>
      <c r="I14" s="12">
        <v>-98.2</v>
      </c>
      <c r="J14" s="12">
        <v>-68.7</v>
      </c>
      <c r="K14" s="44" t="s">
        <v>732</v>
      </c>
      <c r="L14" s="9" t="str">
        <f t="shared" si="0"/>
        <v>No</v>
      </c>
    </row>
    <row r="15" spans="1:12" x14ac:dyDescent="0.2">
      <c r="A15" s="3" t="s">
        <v>984</v>
      </c>
      <c r="B15" s="34" t="s">
        <v>217</v>
      </c>
      <c r="C15" s="35">
        <v>7616</v>
      </c>
      <c r="D15" s="43" t="str">
        <f t="shared" si="1"/>
        <v>N/A</v>
      </c>
      <c r="E15" s="35">
        <v>63</v>
      </c>
      <c r="F15" s="43" t="str">
        <f t="shared" si="2"/>
        <v>N/A</v>
      </c>
      <c r="G15" s="35">
        <v>11</v>
      </c>
      <c r="H15" s="43" t="str">
        <f t="shared" si="3"/>
        <v>N/A</v>
      </c>
      <c r="I15" s="12">
        <v>-99.2</v>
      </c>
      <c r="J15" s="12">
        <v>-92.1</v>
      </c>
      <c r="K15" s="44" t="s">
        <v>732</v>
      </c>
      <c r="L15" s="9" t="str">
        <f t="shared" si="0"/>
        <v>No</v>
      </c>
    </row>
    <row r="16" spans="1:12" x14ac:dyDescent="0.2">
      <c r="A16" s="3" t="s">
        <v>985</v>
      </c>
      <c r="B16" s="34" t="s">
        <v>217</v>
      </c>
      <c r="C16" s="35">
        <v>2637</v>
      </c>
      <c r="D16" s="43" t="str">
        <f t="shared" si="1"/>
        <v>N/A</v>
      </c>
      <c r="E16" s="35">
        <v>108</v>
      </c>
      <c r="F16" s="43" t="str">
        <f t="shared" si="2"/>
        <v>N/A</v>
      </c>
      <c r="G16" s="35">
        <v>52</v>
      </c>
      <c r="H16" s="43" t="str">
        <f t="shared" si="3"/>
        <v>N/A</v>
      </c>
      <c r="I16" s="12">
        <v>-95.9</v>
      </c>
      <c r="J16" s="12">
        <v>-51.9</v>
      </c>
      <c r="K16" s="44" t="s">
        <v>732</v>
      </c>
      <c r="L16" s="9" t="str">
        <f t="shared" si="0"/>
        <v>No</v>
      </c>
    </row>
    <row r="17" spans="1:12" x14ac:dyDescent="0.2">
      <c r="A17" s="3" t="s">
        <v>986</v>
      </c>
      <c r="B17" s="34" t="s">
        <v>217</v>
      </c>
      <c r="C17" s="35">
        <v>10761</v>
      </c>
      <c r="D17" s="43" t="str">
        <f t="shared" si="1"/>
        <v>N/A</v>
      </c>
      <c r="E17" s="35">
        <v>209</v>
      </c>
      <c r="F17" s="43" t="str">
        <f t="shared" si="2"/>
        <v>N/A</v>
      </c>
      <c r="G17" s="35">
        <v>62</v>
      </c>
      <c r="H17" s="43" t="str">
        <f t="shared" si="3"/>
        <v>N/A</v>
      </c>
      <c r="I17" s="12">
        <v>-98.1</v>
      </c>
      <c r="J17" s="12">
        <v>-70.3</v>
      </c>
      <c r="K17" s="44" t="s">
        <v>732</v>
      </c>
      <c r="L17" s="9" t="str">
        <f t="shared" si="0"/>
        <v>No</v>
      </c>
    </row>
    <row r="18" spans="1:12" x14ac:dyDescent="0.2">
      <c r="A18" s="3" t="s">
        <v>987</v>
      </c>
      <c r="B18" s="34" t="s">
        <v>217</v>
      </c>
      <c r="C18" s="35">
        <v>31</v>
      </c>
      <c r="D18" s="43" t="str">
        <f t="shared" si="1"/>
        <v>N/A</v>
      </c>
      <c r="E18" s="35">
        <v>0</v>
      </c>
      <c r="F18" s="43" t="str">
        <f t="shared" si="2"/>
        <v>N/A</v>
      </c>
      <c r="G18" s="35">
        <v>0</v>
      </c>
      <c r="H18" s="43" t="str">
        <f t="shared" si="3"/>
        <v>N/A</v>
      </c>
      <c r="I18" s="12">
        <v>-100</v>
      </c>
      <c r="J18" s="12" t="s">
        <v>1743</v>
      </c>
      <c r="K18" s="44" t="s">
        <v>732</v>
      </c>
      <c r="L18" s="9" t="str">
        <f t="shared" si="0"/>
        <v>N/A</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21986</v>
      </c>
      <c r="D20" s="43" t="str">
        <f t="shared" si="1"/>
        <v>N/A</v>
      </c>
      <c r="E20" s="35">
        <v>327</v>
      </c>
      <c r="F20" s="43" t="str">
        <f t="shared" si="2"/>
        <v>N/A</v>
      </c>
      <c r="G20" s="35">
        <v>166</v>
      </c>
      <c r="H20" s="43" t="str">
        <f t="shared" si="3"/>
        <v>N/A</v>
      </c>
      <c r="I20" s="12">
        <v>-98.5</v>
      </c>
      <c r="J20" s="12">
        <v>-49.2</v>
      </c>
      <c r="K20" s="44" t="s">
        <v>732</v>
      </c>
      <c r="L20" s="9" t="str">
        <f t="shared" si="0"/>
        <v>No</v>
      </c>
    </row>
    <row r="21" spans="1:12" x14ac:dyDescent="0.2">
      <c r="A21" s="3" t="s">
        <v>989</v>
      </c>
      <c r="B21" s="34" t="s">
        <v>217</v>
      </c>
      <c r="C21" s="35">
        <v>14630</v>
      </c>
      <c r="D21" s="43" t="str">
        <f t="shared" si="1"/>
        <v>N/A</v>
      </c>
      <c r="E21" s="35">
        <v>109</v>
      </c>
      <c r="F21" s="43" t="str">
        <f t="shared" si="2"/>
        <v>N/A</v>
      </c>
      <c r="G21" s="35">
        <v>20</v>
      </c>
      <c r="H21" s="43" t="str">
        <f t="shared" si="3"/>
        <v>N/A</v>
      </c>
      <c r="I21" s="12">
        <v>-99.3</v>
      </c>
      <c r="J21" s="12">
        <v>-81.7</v>
      </c>
      <c r="K21" s="44" t="s">
        <v>732</v>
      </c>
      <c r="L21" s="9" t="str">
        <f t="shared" si="0"/>
        <v>No</v>
      </c>
    </row>
    <row r="22" spans="1:12" x14ac:dyDescent="0.2">
      <c r="A22" s="3" t="s">
        <v>990</v>
      </c>
      <c r="B22" s="34" t="s">
        <v>217</v>
      </c>
      <c r="C22" s="35">
        <v>464</v>
      </c>
      <c r="D22" s="43" t="str">
        <f t="shared" si="1"/>
        <v>N/A</v>
      </c>
      <c r="E22" s="35">
        <v>57</v>
      </c>
      <c r="F22" s="43" t="str">
        <f t="shared" si="2"/>
        <v>N/A</v>
      </c>
      <c r="G22" s="35">
        <v>30</v>
      </c>
      <c r="H22" s="43" t="str">
        <f t="shared" si="3"/>
        <v>N/A</v>
      </c>
      <c r="I22" s="12">
        <v>-87.7</v>
      </c>
      <c r="J22" s="12">
        <v>-47.4</v>
      </c>
      <c r="K22" s="44" t="s">
        <v>732</v>
      </c>
      <c r="L22" s="9" t="str">
        <f t="shared" si="0"/>
        <v>No</v>
      </c>
    </row>
    <row r="23" spans="1:12" x14ac:dyDescent="0.2">
      <c r="A23" s="3" t="s">
        <v>991</v>
      </c>
      <c r="B23" s="34" t="s">
        <v>217</v>
      </c>
      <c r="C23" s="35">
        <v>6819</v>
      </c>
      <c r="D23" s="43" t="str">
        <f t="shared" si="1"/>
        <v>N/A</v>
      </c>
      <c r="E23" s="35">
        <v>137</v>
      </c>
      <c r="F23" s="43" t="str">
        <f t="shared" si="2"/>
        <v>N/A</v>
      </c>
      <c r="G23" s="35">
        <v>98</v>
      </c>
      <c r="H23" s="43" t="str">
        <f t="shared" si="3"/>
        <v>N/A</v>
      </c>
      <c r="I23" s="12">
        <v>-98</v>
      </c>
      <c r="J23" s="12">
        <v>-28.5</v>
      </c>
      <c r="K23" s="44" t="s">
        <v>732</v>
      </c>
      <c r="L23" s="9" t="str">
        <f t="shared" si="0"/>
        <v>Yes</v>
      </c>
    </row>
    <row r="24" spans="1:12" x14ac:dyDescent="0.2">
      <c r="A24" s="3" t="s">
        <v>992</v>
      </c>
      <c r="B24" s="34" t="s">
        <v>217</v>
      </c>
      <c r="C24" s="35">
        <v>53</v>
      </c>
      <c r="D24" s="43" t="str">
        <f t="shared" si="1"/>
        <v>N/A</v>
      </c>
      <c r="E24" s="35">
        <v>11</v>
      </c>
      <c r="F24" s="43" t="str">
        <f t="shared" si="2"/>
        <v>N/A</v>
      </c>
      <c r="G24" s="35">
        <v>0</v>
      </c>
      <c r="H24" s="43" t="str">
        <f t="shared" si="3"/>
        <v>N/A</v>
      </c>
      <c r="I24" s="12">
        <v>-98.1</v>
      </c>
      <c r="J24" s="12">
        <v>-100</v>
      </c>
      <c r="K24" s="44" t="s">
        <v>732</v>
      </c>
      <c r="L24" s="9" t="str">
        <f t="shared" si="0"/>
        <v>No</v>
      </c>
    </row>
    <row r="25" spans="1:12" x14ac:dyDescent="0.2">
      <c r="A25" s="3" t="s">
        <v>993</v>
      </c>
      <c r="B25" s="34" t="s">
        <v>217</v>
      </c>
      <c r="C25" s="35">
        <v>20</v>
      </c>
      <c r="D25" s="43" t="str">
        <f t="shared" si="1"/>
        <v>N/A</v>
      </c>
      <c r="E25" s="35">
        <v>23</v>
      </c>
      <c r="F25" s="43" t="str">
        <f t="shared" si="2"/>
        <v>N/A</v>
      </c>
      <c r="G25" s="35">
        <v>18</v>
      </c>
      <c r="H25" s="43" t="str">
        <f t="shared" si="3"/>
        <v>N/A</v>
      </c>
      <c r="I25" s="12">
        <v>15</v>
      </c>
      <c r="J25" s="12">
        <v>-21.7</v>
      </c>
      <c r="K25" s="44" t="s">
        <v>732</v>
      </c>
      <c r="L25" s="9" t="str">
        <f t="shared" si="0"/>
        <v>Yes</v>
      </c>
    </row>
    <row r="26" spans="1:12" x14ac:dyDescent="0.2">
      <c r="A26" s="3" t="s">
        <v>104</v>
      </c>
      <c r="B26" s="34" t="s">
        <v>217</v>
      </c>
      <c r="C26" s="35">
        <v>2192</v>
      </c>
      <c r="D26" s="43" t="str">
        <f t="shared" si="1"/>
        <v>N/A</v>
      </c>
      <c r="E26" s="35">
        <v>1967</v>
      </c>
      <c r="F26" s="43" t="str">
        <f t="shared" si="2"/>
        <v>N/A</v>
      </c>
      <c r="G26" s="35">
        <v>2346</v>
      </c>
      <c r="H26" s="43" t="str">
        <f t="shared" si="3"/>
        <v>N/A</v>
      </c>
      <c r="I26" s="12">
        <v>-10.3</v>
      </c>
      <c r="J26" s="12">
        <v>19.27</v>
      </c>
      <c r="K26" s="44" t="s">
        <v>732</v>
      </c>
      <c r="L26" s="9" t="str">
        <f t="shared" si="0"/>
        <v>Yes</v>
      </c>
    </row>
    <row r="27" spans="1:12" x14ac:dyDescent="0.2">
      <c r="A27" s="3" t="s">
        <v>994</v>
      </c>
      <c r="B27" s="34" t="s">
        <v>217</v>
      </c>
      <c r="C27" s="35">
        <v>779</v>
      </c>
      <c r="D27" s="43" t="str">
        <f t="shared" si="1"/>
        <v>N/A</v>
      </c>
      <c r="E27" s="35">
        <v>815</v>
      </c>
      <c r="F27" s="43" t="str">
        <f t="shared" si="2"/>
        <v>N/A</v>
      </c>
      <c r="G27" s="35">
        <v>932</v>
      </c>
      <c r="H27" s="43" t="str">
        <f t="shared" si="3"/>
        <v>N/A</v>
      </c>
      <c r="I27" s="12">
        <v>4.6210000000000004</v>
      </c>
      <c r="J27" s="12">
        <v>14.36</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1040</v>
      </c>
      <c r="D30" s="43" t="str">
        <f t="shared" si="1"/>
        <v>N/A</v>
      </c>
      <c r="E30" s="35">
        <v>851</v>
      </c>
      <c r="F30" s="43" t="str">
        <f t="shared" si="2"/>
        <v>N/A</v>
      </c>
      <c r="G30" s="35">
        <v>1235</v>
      </c>
      <c r="H30" s="43" t="str">
        <f t="shared" si="3"/>
        <v>N/A</v>
      </c>
      <c r="I30" s="12">
        <v>-18.2</v>
      </c>
      <c r="J30" s="12">
        <v>45.12</v>
      </c>
      <c r="K30" s="44" t="s">
        <v>732</v>
      </c>
      <c r="L30" s="9" t="str">
        <f t="shared" si="0"/>
        <v>No</v>
      </c>
    </row>
    <row r="31" spans="1:12" x14ac:dyDescent="0.2">
      <c r="A31" s="3" t="s">
        <v>998</v>
      </c>
      <c r="B31" s="34" t="s">
        <v>217</v>
      </c>
      <c r="C31" s="35">
        <v>17</v>
      </c>
      <c r="D31" s="43" t="str">
        <f t="shared" si="1"/>
        <v>N/A</v>
      </c>
      <c r="E31" s="35">
        <v>11</v>
      </c>
      <c r="F31" s="43" t="str">
        <f t="shared" si="2"/>
        <v>N/A</v>
      </c>
      <c r="G31" s="35">
        <v>20</v>
      </c>
      <c r="H31" s="43" t="str">
        <f t="shared" si="3"/>
        <v>N/A</v>
      </c>
      <c r="I31" s="12">
        <v>-41.2</v>
      </c>
      <c r="J31" s="12">
        <v>100</v>
      </c>
      <c r="K31" s="44" t="s">
        <v>732</v>
      </c>
      <c r="L31" s="9" t="str">
        <f t="shared" si="0"/>
        <v>No</v>
      </c>
    </row>
    <row r="32" spans="1:12" x14ac:dyDescent="0.2">
      <c r="A32" s="3" t="s">
        <v>999</v>
      </c>
      <c r="B32" s="34" t="s">
        <v>217</v>
      </c>
      <c r="C32" s="35">
        <v>228</v>
      </c>
      <c r="D32" s="43" t="str">
        <f t="shared" si="1"/>
        <v>N/A</v>
      </c>
      <c r="E32" s="35">
        <v>195</v>
      </c>
      <c r="F32" s="43" t="str">
        <f t="shared" si="2"/>
        <v>N/A</v>
      </c>
      <c r="G32" s="35">
        <v>158</v>
      </c>
      <c r="H32" s="43" t="str">
        <f t="shared" si="3"/>
        <v>N/A</v>
      </c>
      <c r="I32" s="12">
        <v>-14.5</v>
      </c>
      <c r="J32" s="12">
        <v>-19</v>
      </c>
      <c r="K32" s="44" t="s">
        <v>732</v>
      </c>
      <c r="L32" s="9" t="str">
        <f t="shared" si="0"/>
        <v>Yes</v>
      </c>
    </row>
    <row r="33" spans="1:12" x14ac:dyDescent="0.2">
      <c r="A33" s="3" t="s">
        <v>1000</v>
      </c>
      <c r="B33" s="34" t="s">
        <v>217</v>
      </c>
      <c r="C33" s="35">
        <v>128</v>
      </c>
      <c r="D33" s="43" t="str">
        <f t="shared" si="1"/>
        <v>N/A</v>
      </c>
      <c r="E33" s="35">
        <v>96</v>
      </c>
      <c r="F33" s="43" t="str">
        <f t="shared" si="2"/>
        <v>N/A</v>
      </c>
      <c r="G33" s="35">
        <v>11</v>
      </c>
      <c r="H33" s="43" t="str">
        <f t="shared" si="3"/>
        <v>N/A</v>
      </c>
      <c r="I33" s="12">
        <v>-25</v>
      </c>
      <c r="J33" s="12">
        <v>-99</v>
      </c>
      <c r="K33" s="44" t="s">
        <v>732</v>
      </c>
      <c r="L33" s="9" t="str">
        <f t="shared" si="0"/>
        <v>No</v>
      </c>
    </row>
    <row r="34" spans="1:12" x14ac:dyDescent="0.2">
      <c r="A34" s="3" t="s">
        <v>105</v>
      </c>
      <c r="B34" s="34" t="s">
        <v>217</v>
      </c>
      <c r="C34" s="35">
        <v>4077</v>
      </c>
      <c r="D34" s="43" t="str">
        <f t="shared" si="1"/>
        <v>N/A</v>
      </c>
      <c r="E34" s="35">
        <v>4097</v>
      </c>
      <c r="F34" s="43" t="str">
        <f t="shared" si="2"/>
        <v>N/A</v>
      </c>
      <c r="G34" s="35">
        <v>4246</v>
      </c>
      <c r="H34" s="43" t="str">
        <f t="shared" si="3"/>
        <v>N/A</v>
      </c>
      <c r="I34" s="12">
        <v>0.49059999999999998</v>
      </c>
      <c r="J34" s="12">
        <v>3.637</v>
      </c>
      <c r="K34" s="44" t="s">
        <v>732</v>
      </c>
      <c r="L34" s="9" t="str">
        <f t="shared" si="0"/>
        <v>Yes</v>
      </c>
    </row>
    <row r="35" spans="1:12" x14ac:dyDescent="0.2">
      <c r="A35" s="3" t="s">
        <v>1001</v>
      </c>
      <c r="B35" s="34" t="s">
        <v>217</v>
      </c>
      <c r="C35" s="35">
        <v>727</v>
      </c>
      <c r="D35" s="43" t="str">
        <f t="shared" si="1"/>
        <v>N/A</v>
      </c>
      <c r="E35" s="35">
        <v>754</v>
      </c>
      <c r="F35" s="43" t="str">
        <f t="shared" si="2"/>
        <v>N/A</v>
      </c>
      <c r="G35" s="35">
        <v>733</v>
      </c>
      <c r="H35" s="43" t="str">
        <f t="shared" si="3"/>
        <v>N/A</v>
      </c>
      <c r="I35" s="12">
        <v>3.714</v>
      </c>
      <c r="J35" s="12">
        <v>-2.79</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11</v>
      </c>
      <c r="D37" s="43" t="str">
        <f t="shared" si="1"/>
        <v>N/A</v>
      </c>
      <c r="E37" s="35">
        <v>11</v>
      </c>
      <c r="F37" s="43" t="str">
        <f t="shared" si="2"/>
        <v>N/A</v>
      </c>
      <c r="G37" s="35">
        <v>11</v>
      </c>
      <c r="H37" s="43" t="str">
        <f t="shared" si="3"/>
        <v>N/A</v>
      </c>
      <c r="I37" s="12">
        <v>100</v>
      </c>
      <c r="J37" s="12">
        <v>100</v>
      </c>
      <c r="K37" s="44" t="s">
        <v>732</v>
      </c>
      <c r="L37" s="9" t="str">
        <f t="shared" si="0"/>
        <v>No</v>
      </c>
    </row>
    <row r="38" spans="1:12" x14ac:dyDescent="0.2">
      <c r="A38" s="3" t="s">
        <v>1004</v>
      </c>
      <c r="B38" s="34" t="s">
        <v>217</v>
      </c>
      <c r="C38" s="35">
        <v>0</v>
      </c>
      <c r="D38" s="43" t="str">
        <f t="shared" si="1"/>
        <v>N/A</v>
      </c>
      <c r="E38" s="35">
        <v>0</v>
      </c>
      <c r="F38" s="43" t="str">
        <f t="shared" si="2"/>
        <v>N/A</v>
      </c>
      <c r="G38" s="35">
        <v>0</v>
      </c>
      <c r="H38" s="43" t="str">
        <f t="shared" si="3"/>
        <v>N/A</v>
      </c>
      <c r="I38" s="12" t="s">
        <v>1743</v>
      </c>
      <c r="J38" s="12" t="s">
        <v>1743</v>
      </c>
      <c r="K38" s="44" t="s">
        <v>732</v>
      </c>
      <c r="L38" s="9" t="str">
        <f t="shared" si="0"/>
        <v>N/A</v>
      </c>
    </row>
    <row r="39" spans="1:12" x14ac:dyDescent="0.2">
      <c r="A39" s="3" t="s">
        <v>1005</v>
      </c>
      <c r="B39" s="34" t="s">
        <v>217</v>
      </c>
      <c r="C39" s="35">
        <v>33</v>
      </c>
      <c r="D39" s="43" t="str">
        <f t="shared" si="1"/>
        <v>N/A</v>
      </c>
      <c r="E39" s="35">
        <v>30</v>
      </c>
      <c r="F39" s="43" t="str">
        <f t="shared" si="2"/>
        <v>N/A</v>
      </c>
      <c r="G39" s="35">
        <v>39</v>
      </c>
      <c r="H39" s="43" t="str">
        <f t="shared" si="3"/>
        <v>N/A</v>
      </c>
      <c r="I39" s="12">
        <v>-9.09</v>
      </c>
      <c r="J39" s="12">
        <v>30</v>
      </c>
      <c r="K39" s="44" t="s">
        <v>732</v>
      </c>
      <c r="L39" s="9" t="str">
        <f t="shared" si="0"/>
        <v>Yes</v>
      </c>
    </row>
    <row r="40" spans="1:12" x14ac:dyDescent="0.2">
      <c r="A40" s="3" t="s">
        <v>1006</v>
      </c>
      <c r="B40" s="34" t="s">
        <v>217</v>
      </c>
      <c r="C40" s="35">
        <v>3316</v>
      </c>
      <c r="D40" s="43" t="str">
        <f t="shared" si="1"/>
        <v>N/A</v>
      </c>
      <c r="E40" s="35">
        <v>3311</v>
      </c>
      <c r="F40" s="43" t="str">
        <f t="shared" si="2"/>
        <v>N/A</v>
      </c>
      <c r="G40" s="35">
        <v>3470</v>
      </c>
      <c r="H40" s="43" t="str">
        <f t="shared" si="3"/>
        <v>N/A</v>
      </c>
      <c r="I40" s="12">
        <v>-0.151</v>
      </c>
      <c r="J40" s="12">
        <v>4.8019999999999996</v>
      </c>
      <c r="K40" s="44" t="s">
        <v>732</v>
      </c>
      <c r="L40" s="9" t="str">
        <f t="shared" si="0"/>
        <v>Yes</v>
      </c>
    </row>
    <row r="41" spans="1:12" x14ac:dyDescent="0.2">
      <c r="A41" s="45" t="s">
        <v>84</v>
      </c>
      <c r="B41" s="34" t="s">
        <v>217</v>
      </c>
      <c r="C41" s="46">
        <v>570851296</v>
      </c>
      <c r="D41" s="43" t="str">
        <f t="shared" si="1"/>
        <v>N/A</v>
      </c>
      <c r="E41" s="46">
        <v>5854405</v>
      </c>
      <c r="F41" s="43" t="str">
        <f t="shared" si="2"/>
        <v>N/A</v>
      </c>
      <c r="G41" s="46">
        <v>4534095</v>
      </c>
      <c r="H41" s="43" t="str">
        <f t="shared" si="3"/>
        <v>N/A</v>
      </c>
      <c r="I41" s="12">
        <v>-99</v>
      </c>
      <c r="J41" s="12">
        <v>-22.6</v>
      </c>
      <c r="K41" s="44" t="s">
        <v>732</v>
      </c>
      <c r="L41" s="9" t="str">
        <f t="shared" si="0"/>
        <v>Yes</v>
      </c>
    </row>
    <row r="42" spans="1:12" x14ac:dyDescent="0.2">
      <c r="A42" s="45" t="s">
        <v>1503</v>
      </c>
      <c r="B42" s="34" t="s">
        <v>217</v>
      </c>
      <c r="C42" s="46">
        <v>11579.133793000001</v>
      </c>
      <c r="D42" s="43" t="str">
        <f t="shared" si="1"/>
        <v>N/A</v>
      </c>
      <c r="E42" s="46">
        <v>864.62930143000006</v>
      </c>
      <c r="F42" s="43" t="str">
        <f t="shared" si="2"/>
        <v>N/A</v>
      </c>
      <c r="G42" s="46">
        <v>659.31292714999995</v>
      </c>
      <c r="H42" s="43" t="str">
        <f t="shared" si="3"/>
        <v>N/A</v>
      </c>
      <c r="I42" s="12">
        <v>-92.5</v>
      </c>
      <c r="J42" s="12">
        <v>-23.7</v>
      </c>
      <c r="K42" s="44" t="s">
        <v>732</v>
      </c>
      <c r="L42" s="9" t="str">
        <f t="shared" si="0"/>
        <v>Yes</v>
      </c>
    </row>
    <row r="43" spans="1:12" x14ac:dyDescent="0.2">
      <c r="A43" s="45" t="s">
        <v>1504</v>
      </c>
      <c r="B43" s="34" t="s">
        <v>217</v>
      </c>
      <c r="C43" s="46">
        <v>13642.695218000001</v>
      </c>
      <c r="D43" s="43" t="str">
        <f t="shared" si="1"/>
        <v>N/A</v>
      </c>
      <c r="E43" s="46">
        <v>2879.6876536999998</v>
      </c>
      <c r="F43" s="43" t="str">
        <f t="shared" si="2"/>
        <v>N/A</v>
      </c>
      <c r="G43" s="46">
        <v>2247.9400098999999</v>
      </c>
      <c r="H43" s="43" t="str">
        <f t="shared" si="3"/>
        <v>N/A</v>
      </c>
      <c r="I43" s="12">
        <v>-78.900000000000006</v>
      </c>
      <c r="J43" s="12">
        <v>-21.9</v>
      </c>
      <c r="K43" s="44" t="s">
        <v>732</v>
      </c>
      <c r="L43" s="9" t="str">
        <f t="shared" si="0"/>
        <v>Yes</v>
      </c>
    </row>
    <row r="44" spans="1:12" x14ac:dyDescent="0.2">
      <c r="A44" s="4" t="s">
        <v>107</v>
      </c>
      <c r="B44" s="34" t="s">
        <v>217</v>
      </c>
      <c r="C44" s="46">
        <v>287567</v>
      </c>
      <c r="D44" s="43" t="str">
        <f t="shared" si="1"/>
        <v>N/A</v>
      </c>
      <c r="E44" s="46">
        <v>166094</v>
      </c>
      <c r="F44" s="43" t="str">
        <f t="shared" si="2"/>
        <v>N/A</v>
      </c>
      <c r="G44" s="46">
        <v>104415</v>
      </c>
      <c r="H44" s="43" t="str">
        <f t="shared" si="3"/>
        <v>N/A</v>
      </c>
      <c r="I44" s="12">
        <v>-42.2</v>
      </c>
      <c r="J44" s="12">
        <v>-37.1</v>
      </c>
      <c r="K44" s="44" t="s">
        <v>732</v>
      </c>
      <c r="L44" s="9" t="str">
        <f t="shared" si="0"/>
        <v>No</v>
      </c>
    </row>
    <row r="45" spans="1:12" x14ac:dyDescent="0.2">
      <c r="A45" s="45" t="s">
        <v>162</v>
      </c>
      <c r="B45" s="47" t="s">
        <v>221</v>
      </c>
      <c r="C45" s="1">
        <v>482</v>
      </c>
      <c r="D45" s="43" t="str">
        <f>IF($B45="N/A","N/A",IF(C45&gt;0,"No",IF(C45&lt;0,"No","Yes")))</f>
        <v>No</v>
      </c>
      <c r="E45" s="1">
        <v>362</v>
      </c>
      <c r="F45" s="43" t="str">
        <f>IF($B45="N/A","N/A",IF(E45&gt;0,"No",IF(E45&lt;0,"No","Yes")))</f>
        <v>No</v>
      </c>
      <c r="G45" s="1">
        <v>270</v>
      </c>
      <c r="H45" s="43" t="str">
        <f>IF($B45="N/A","N/A",IF(G45&gt;0,"No",IF(G45&lt;0,"No","Yes")))</f>
        <v>No</v>
      </c>
      <c r="I45" s="12">
        <v>-24.9</v>
      </c>
      <c r="J45" s="12">
        <v>-25.4</v>
      </c>
      <c r="K45" s="44" t="s">
        <v>732</v>
      </c>
      <c r="L45" s="9" t="str">
        <f t="shared" si="0"/>
        <v>Yes</v>
      </c>
    </row>
    <row r="46" spans="1:12" x14ac:dyDescent="0.2">
      <c r="A46" s="45" t="s">
        <v>160</v>
      </c>
      <c r="B46" s="34" t="s">
        <v>217</v>
      </c>
      <c r="C46" s="46">
        <v>170463</v>
      </c>
      <c r="D46" s="43" t="str">
        <f t="shared" ref="D46:D47" si="4">IF($B46="N/A","N/A",IF(C46&gt;10,"No",IF(C46&lt;-10,"No","Yes")))</f>
        <v>N/A</v>
      </c>
      <c r="E46" s="46">
        <v>165797</v>
      </c>
      <c r="F46" s="43" t="str">
        <f t="shared" ref="F46:F47" si="5">IF($B46="N/A","N/A",IF(E46&gt;10,"No",IF(E46&lt;-10,"No","Yes")))</f>
        <v>N/A</v>
      </c>
      <c r="G46" s="46">
        <v>103948</v>
      </c>
      <c r="H46" s="43" t="str">
        <f t="shared" ref="H46:H47" si="6">IF($B46="N/A","N/A",IF(G46&gt;10,"No",IF(G46&lt;-10,"No","Yes")))</f>
        <v>N/A</v>
      </c>
      <c r="I46" s="12">
        <v>-2.74</v>
      </c>
      <c r="J46" s="12">
        <v>-37.299999999999997</v>
      </c>
      <c r="K46" s="44" t="s">
        <v>732</v>
      </c>
      <c r="L46" s="9" t="str">
        <f t="shared" si="0"/>
        <v>No</v>
      </c>
    </row>
    <row r="47" spans="1:12" x14ac:dyDescent="0.2">
      <c r="A47" s="45" t="s">
        <v>1290</v>
      </c>
      <c r="B47" s="34" t="s">
        <v>217</v>
      </c>
      <c r="C47" s="46">
        <v>353.65767634999997</v>
      </c>
      <c r="D47" s="43" t="str">
        <f t="shared" si="4"/>
        <v>N/A</v>
      </c>
      <c r="E47" s="46">
        <v>458.00276243000002</v>
      </c>
      <c r="F47" s="43" t="str">
        <f t="shared" si="5"/>
        <v>N/A</v>
      </c>
      <c r="G47" s="46">
        <v>384.99259259000002</v>
      </c>
      <c r="H47" s="43" t="str">
        <f t="shared" si="6"/>
        <v>N/A</v>
      </c>
      <c r="I47" s="12">
        <v>29.5</v>
      </c>
      <c r="J47" s="12">
        <v>-15.9</v>
      </c>
      <c r="K47" s="44" t="s">
        <v>732</v>
      </c>
      <c r="L47" s="9" t="str">
        <f>IF(J47="Div by 0", "N/A", IF(OR(J47="N/A",K47="N/A"),"N/A", IF(J47&gt;VALUE(MID(K47,1,2)), "No", IF(J47&lt;-1*VALUE(MID(K47,1,2)), "No", "Yes"))))</f>
        <v>Yes</v>
      </c>
    </row>
    <row r="48" spans="1:12" x14ac:dyDescent="0.2">
      <c r="A48" s="45" t="s">
        <v>1505</v>
      </c>
      <c r="B48" s="34" t="s">
        <v>217</v>
      </c>
      <c r="C48" s="46">
        <v>11873.082252</v>
      </c>
      <c r="D48" s="43" t="str">
        <f t="shared" ref="D48:D74" si="7">IF($B48="N/A","N/A",IF(C48&gt;10,"No",IF(C48&lt;-10,"No","Yes")))</f>
        <v>N/A</v>
      </c>
      <c r="E48" s="46">
        <v>1083.5999999999999</v>
      </c>
      <c r="F48" s="43" t="str">
        <f t="shared" ref="F48:F74" si="8">IF($B48="N/A","N/A",IF(E48&gt;10,"No",IF(E48&lt;-10,"No","Yes")))</f>
        <v>N/A</v>
      </c>
      <c r="G48" s="46">
        <v>808.23529412000005</v>
      </c>
      <c r="H48" s="43" t="str">
        <f t="shared" ref="H48:H74" si="9">IF($B48="N/A","N/A",IF(G48&gt;10,"No",IF(G48&lt;-10,"No","Yes")))</f>
        <v>N/A</v>
      </c>
      <c r="I48" s="12">
        <v>-90.9</v>
      </c>
      <c r="J48" s="12">
        <v>-25.4</v>
      </c>
      <c r="K48" s="44" t="s">
        <v>732</v>
      </c>
      <c r="L48" s="9" t="str">
        <f t="shared" ref="L48:L74" si="10">IF(J48="Div by 0", "N/A", IF(K48="N/A","N/A", IF(J48&gt;VALUE(MID(K48,1,2)), "No", IF(J48&lt;-1*VALUE(MID(K48,1,2)), "No", "Yes"))))</f>
        <v>Yes</v>
      </c>
    </row>
    <row r="49" spans="1:12" x14ac:dyDescent="0.2">
      <c r="A49" s="45" t="s">
        <v>1506</v>
      </c>
      <c r="B49" s="34" t="s">
        <v>217</v>
      </c>
      <c r="C49" s="46">
        <v>5505.4696690999999</v>
      </c>
      <c r="D49" s="43" t="str">
        <f t="shared" si="7"/>
        <v>N/A</v>
      </c>
      <c r="E49" s="46">
        <v>981.85714285999995</v>
      </c>
      <c r="F49" s="43" t="str">
        <f t="shared" si="8"/>
        <v>N/A</v>
      </c>
      <c r="G49" s="46">
        <v>0</v>
      </c>
      <c r="H49" s="43" t="str">
        <f t="shared" si="9"/>
        <v>N/A</v>
      </c>
      <c r="I49" s="12">
        <v>-82.2</v>
      </c>
      <c r="J49" s="12">
        <v>-100</v>
      </c>
      <c r="K49" s="44" t="s">
        <v>732</v>
      </c>
      <c r="L49" s="9" t="str">
        <f t="shared" si="10"/>
        <v>No</v>
      </c>
    </row>
    <row r="50" spans="1:12" x14ac:dyDescent="0.2">
      <c r="A50" s="45" t="s">
        <v>1507</v>
      </c>
      <c r="B50" s="34" t="s">
        <v>217</v>
      </c>
      <c r="C50" s="46">
        <v>41736.857035000001</v>
      </c>
      <c r="D50" s="43" t="str">
        <f t="shared" si="7"/>
        <v>N/A</v>
      </c>
      <c r="E50" s="46">
        <v>1515.2222222</v>
      </c>
      <c r="F50" s="43" t="str">
        <f t="shared" si="8"/>
        <v>N/A</v>
      </c>
      <c r="G50" s="46">
        <v>1216.9615385</v>
      </c>
      <c r="H50" s="43" t="str">
        <f t="shared" si="9"/>
        <v>N/A</v>
      </c>
      <c r="I50" s="12">
        <v>-96.4</v>
      </c>
      <c r="J50" s="12">
        <v>-19.7</v>
      </c>
      <c r="K50" s="44" t="s">
        <v>732</v>
      </c>
      <c r="L50" s="9" t="str">
        <f t="shared" si="10"/>
        <v>Yes</v>
      </c>
    </row>
    <row r="51" spans="1:12" x14ac:dyDescent="0.2">
      <c r="A51" s="45" t="s">
        <v>1508</v>
      </c>
      <c r="B51" s="34" t="s">
        <v>217</v>
      </c>
      <c r="C51" s="46">
        <v>9045.3192082999994</v>
      </c>
      <c r="D51" s="43" t="str">
        <f t="shared" si="7"/>
        <v>N/A</v>
      </c>
      <c r="E51" s="46">
        <v>891.22966507000001</v>
      </c>
      <c r="F51" s="43" t="str">
        <f t="shared" si="8"/>
        <v>N/A</v>
      </c>
      <c r="G51" s="46">
        <v>530.61290323000003</v>
      </c>
      <c r="H51" s="43" t="str">
        <f t="shared" si="9"/>
        <v>N/A</v>
      </c>
      <c r="I51" s="12">
        <v>-90.1</v>
      </c>
      <c r="J51" s="12">
        <v>-40.5</v>
      </c>
      <c r="K51" s="44" t="s">
        <v>732</v>
      </c>
      <c r="L51" s="9" t="str">
        <f t="shared" si="10"/>
        <v>No</v>
      </c>
    </row>
    <row r="52" spans="1:12" x14ac:dyDescent="0.2">
      <c r="A52" s="45" t="s">
        <v>1509</v>
      </c>
      <c r="B52" s="34" t="s">
        <v>217</v>
      </c>
      <c r="C52" s="46">
        <v>17502.806452000001</v>
      </c>
      <c r="D52" s="43" t="str">
        <f t="shared" si="7"/>
        <v>N/A</v>
      </c>
      <c r="E52" s="46" t="s">
        <v>1743</v>
      </c>
      <c r="F52" s="43" t="str">
        <f t="shared" si="8"/>
        <v>N/A</v>
      </c>
      <c r="G52" s="46" t="s">
        <v>1743</v>
      </c>
      <c r="H52" s="43" t="str">
        <f t="shared" si="9"/>
        <v>N/A</v>
      </c>
      <c r="I52" s="12" t="s">
        <v>1743</v>
      </c>
      <c r="J52" s="12" t="s">
        <v>1743</v>
      </c>
      <c r="K52" s="44" t="s">
        <v>732</v>
      </c>
      <c r="L52" s="9" t="str">
        <f t="shared" si="10"/>
        <v>N/A</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14362.362594</v>
      </c>
      <c r="D54" s="43" t="str">
        <f t="shared" si="7"/>
        <v>N/A</v>
      </c>
      <c r="E54" s="46">
        <v>2532.5565749000002</v>
      </c>
      <c r="F54" s="43" t="str">
        <f t="shared" si="8"/>
        <v>N/A</v>
      </c>
      <c r="G54" s="46">
        <v>1766.3795181</v>
      </c>
      <c r="H54" s="43" t="str">
        <f t="shared" si="9"/>
        <v>N/A</v>
      </c>
      <c r="I54" s="12">
        <v>-82.4</v>
      </c>
      <c r="J54" s="12">
        <v>-30.3</v>
      </c>
      <c r="K54" s="44" t="s">
        <v>732</v>
      </c>
      <c r="L54" s="9" t="str">
        <f t="shared" si="10"/>
        <v>No</v>
      </c>
    </row>
    <row r="55" spans="1:12" x14ac:dyDescent="0.2">
      <c r="A55" s="45" t="s">
        <v>1512</v>
      </c>
      <c r="B55" s="34" t="s">
        <v>217</v>
      </c>
      <c r="C55" s="46">
        <v>14454.462543</v>
      </c>
      <c r="D55" s="43" t="str">
        <f t="shared" si="7"/>
        <v>N/A</v>
      </c>
      <c r="E55" s="46">
        <v>3945.0366972000002</v>
      </c>
      <c r="F55" s="43" t="str">
        <f t="shared" si="8"/>
        <v>N/A</v>
      </c>
      <c r="G55" s="46">
        <v>8469.6</v>
      </c>
      <c r="H55" s="43" t="str">
        <f t="shared" si="9"/>
        <v>N/A</v>
      </c>
      <c r="I55" s="12">
        <v>-72.7</v>
      </c>
      <c r="J55" s="12">
        <v>114.7</v>
      </c>
      <c r="K55" s="44" t="s">
        <v>732</v>
      </c>
      <c r="L55" s="9" t="str">
        <f t="shared" si="10"/>
        <v>No</v>
      </c>
    </row>
    <row r="56" spans="1:12" ht="25.5" x14ac:dyDescent="0.2">
      <c r="A56" s="45" t="s">
        <v>1513</v>
      </c>
      <c r="B56" s="34" t="s">
        <v>217</v>
      </c>
      <c r="C56" s="46">
        <v>37264.609914000001</v>
      </c>
      <c r="D56" s="43" t="str">
        <f t="shared" si="7"/>
        <v>N/A</v>
      </c>
      <c r="E56" s="46">
        <v>3392.4210526000002</v>
      </c>
      <c r="F56" s="43" t="str">
        <f t="shared" si="8"/>
        <v>N/A</v>
      </c>
      <c r="G56" s="46">
        <v>1820.9666666999999</v>
      </c>
      <c r="H56" s="43" t="str">
        <f t="shared" si="9"/>
        <v>N/A</v>
      </c>
      <c r="I56" s="12">
        <v>-90.9</v>
      </c>
      <c r="J56" s="12">
        <v>-46.3</v>
      </c>
      <c r="K56" s="44" t="s">
        <v>732</v>
      </c>
      <c r="L56" s="9" t="str">
        <f t="shared" si="10"/>
        <v>No</v>
      </c>
    </row>
    <row r="57" spans="1:12" x14ac:dyDescent="0.2">
      <c r="A57" s="45" t="s">
        <v>1514</v>
      </c>
      <c r="B57" s="34" t="s">
        <v>217</v>
      </c>
      <c r="C57" s="46">
        <v>12411.299604</v>
      </c>
      <c r="D57" s="43" t="str">
        <f t="shared" si="7"/>
        <v>N/A</v>
      </c>
      <c r="E57" s="46">
        <v>1476.0583942000001</v>
      </c>
      <c r="F57" s="43" t="str">
        <f t="shared" si="8"/>
        <v>N/A</v>
      </c>
      <c r="G57" s="46">
        <v>665.5</v>
      </c>
      <c r="H57" s="43" t="str">
        <f t="shared" si="9"/>
        <v>N/A</v>
      </c>
      <c r="I57" s="12">
        <v>-88.1</v>
      </c>
      <c r="J57" s="12">
        <v>-54.9</v>
      </c>
      <c r="K57" s="44" t="s">
        <v>732</v>
      </c>
      <c r="L57" s="9" t="str">
        <f t="shared" si="10"/>
        <v>No</v>
      </c>
    </row>
    <row r="58" spans="1:12" x14ac:dyDescent="0.2">
      <c r="A58" s="45" t="s">
        <v>1515</v>
      </c>
      <c r="B58" s="34" t="s">
        <v>217</v>
      </c>
      <c r="C58" s="46">
        <v>44871.471698000001</v>
      </c>
      <c r="D58" s="43" t="str">
        <f t="shared" si="7"/>
        <v>N/A</v>
      </c>
      <c r="E58" s="46">
        <v>718</v>
      </c>
      <c r="F58" s="43" t="str">
        <f t="shared" si="8"/>
        <v>N/A</v>
      </c>
      <c r="G58" s="46" t="s">
        <v>1743</v>
      </c>
      <c r="H58" s="43" t="str">
        <f t="shared" si="9"/>
        <v>N/A</v>
      </c>
      <c r="I58" s="12">
        <v>-98.4</v>
      </c>
      <c r="J58" s="12" t="s">
        <v>1743</v>
      </c>
      <c r="K58" s="44" t="s">
        <v>732</v>
      </c>
      <c r="L58" s="9" t="str">
        <f t="shared" si="10"/>
        <v>N/A</v>
      </c>
    </row>
    <row r="59" spans="1:12" x14ac:dyDescent="0.2">
      <c r="A59" s="45" t="s">
        <v>1516</v>
      </c>
      <c r="B59" s="34" t="s">
        <v>217</v>
      </c>
      <c r="C59" s="46">
        <v>24.9</v>
      </c>
      <c r="D59" s="43" t="str">
        <f t="shared" si="7"/>
        <v>N/A</v>
      </c>
      <c r="E59" s="46">
        <v>79.608695651999994</v>
      </c>
      <c r="F59" s="43" t="str">
        <f t="shared" si="8"/>
        <v>N/A</v>
      </c>
      <c r="G59" s="46">
        <v>221.05555555999999</v>
      </c>
      <c r="H59" s="43" t="str">
        <f t="shared" si="9"/>
        <v>N/A</v>
      </c>
      <c r="I59" s="12">
        <v>219.7</v>
      </c>
      <c r="J59" s="12">
        <v>177.7</v>
      </c>
      <c r="K59" s="44" t="s">
        <v>732</v>
      </c>
      <c r="L59" s="9" t="str">
        <f t="shared" si="10"/>
        <v>No</v>
      </c>
    </row>
    <row r="60" spans="1:12" x14ac:dyDescent="0.2">
      <c r="A60" s="45" t="s">
        <v>1517</v>
      </c>
      <c r="B60" s="34" t="s">
        <v>217</v>
      </c>
      <c r="C60" s="46">
        <v>637.55702555000005</v>
      </c>
      <c r="D60" s="43" t="str">
        <f t="shared" si="7"/>
        <v>N/A</v>
      </c>
      <c r="E60" s="46">
        <v>731.50381290999997</v>
      </c>
      <c r="F60" s="43" t="str">
        <f t="shared" si="8"/>
        <v>N/A</v>
      </c>
      <c r="G60" s="46">
        <v>450.49701620000002</v>
      </c>
      <c r="H60" s="43" t="str">
        <f t="shared" si="9"/>
        <v>N/A</v>
      </c>
      <c r="I60" s="12">
        <v>14.74</v>
      </c>
      <c r="J60" s="12">
        <v>-38.4</v>
      </c>
      <c r="K60" s="44" t="s">
        <v>732</v>
      </c>
      <c r="L60" s="9" t="str">
        <f t="shared" si="10"/>
        <v>No</v>
      </c>
    </row>
    <row r="61" spans="1:12" x14ac:dyDescent="0.2">
      <c r="A61" s="45" t="s">
        <v>1518</v>
      </c>
      <c r="B61" s="34" t="s">
        <v>217</v>
      </c>
      <c r="C61" s="46">
        <v>263.55070603000001</v>
      </c>
      <c r="D61" s="43" t="str">
        <f t="shared" si="7"/>
        <v>N/A</v>
      </c>
      <c r="E61" s="46">
        <v>156.35705521</v>
      </c>
      <c r="F61" s="43" t="str">
        <f t="shared" si="8"/>
        <v>N/A</v>
      </c>
      <c r="G61" s="46">
        <v>190.70708155</v>
      </c>
      <c r="H61" s="43" t="str">
        <f t="shared" si="9"/>
        <v>N/A</v>
      </c>
      <c r="I61" s="12">
        <v>-40.700000000000003</v>
      </c>
      <c r="J61" s="12">
        <v>21.97</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942.35384614999998</v>
      </c>
      <c r="D64" s="43" t="str">
        <f t="shared" si="7"/>
        <v>N/A</v>
      </c>
      <c r="E64" s="46">
        <v>1266.0693302</v>
      </c>
      <c r="F64" s="43" t="str">
        <f t="shared" si="8"/>
        <v>N/A</v>
      </c>
      <c r="G64" s="46">
        <v>435.69392713000002</v>
      </c>
      <c r="H64" s="43" t="str">
        <f t="shared" si="9"/>
        <v>N/A</v>
      </c>
      <c r="I64" s="12">
        <v>34.35</v>
      </c>
      <c r="J64" s="12">
        <v>-65.599999999999994</v>
      </c>
      <c r="K64" s="44" t="s">
        <v>732</v>
      </c>
      <c r="L64" s="9" t="str">
        <f t="shared" si="10"/>
        <v>No</v>
      </c>
    </row>
    <row r="65" spans="1:12" x14ac:dyDescent="0.2">
      <c r="A65" s="45" t="s">
        <v>1522</v>
      </c>
      <c r="B65" s="34" t="s">
        <v>217</v>
      </c>
      <c r="C65" s="46">
        <v>284.23529411999999</v>
      </c>
      <c r="D65" s="43" t="str">
        <f t="shared" si="7"/>
        <v>N/A</v>
      </c>
      <c r="E65" s="46">
        <v>88.5</v>
      </c>
      <c r="F65" s="43" t="str">
        <f t="shared" si="8"/>
        <v>N/A</v>
      </c>
      <c r="G65" s="46">
        <v>238.5</v>
      </c>
      <c r="H65" s="43" t="str">
        <f t="shared" si="9"/>
        <v>N/A</v>
      </c>
      <c r="I65" s="12">
        <v>-68.900000000000006</v>
      </c>
      <c r="J65" s="12">
        <v>169.5</v>
      </c>
      <c r="K65" s="44" t="s">
        <v>732</v>
      </c>
      <c r="L65" s="9" t="str">
        <f t="shared" si="10"/>
        <v>No</v>
      </c>
    </row>
    <row r="66" spans="1:12" x14ac:dyDescent="0.2">
      <c r="A66" s="45" t="s">
        <v>1523</v>
      </c>
      <c r="B66" s="34" t="s">
        <v>217</v>
      </c>
      <c r="C66" s="46">
        <v>86.587719297999996</v>
      </c>
      <c r="D66" s="43" t="str">
        <f t="shared" si="7"/>
        <v>N/A</v>
      </c>
      <c r="E66" s="46">
        <v>39.333333332999999</v>
      </c>
      <c r="F66" s="43" t="str">
        <f t="shared" si="8"/>
        <v>N/A</v>
      </c>
      <c r="G66" s="46">
        <v>2128.3227848000001</v>
      </c>
      <c r="H66" s="43" t="str">
        <f t="shared" si="9"/>
        <v>N/A</v>
      </c>
      <c r="I66" s="12">
        <v>-54.6</v>
      </c>
      <c r="J66" s="12">
        <v>5311</v>
      </c>
      <c r="K66" s="44" t="s">
        <v>732</v>
      </c>
      <c r="L66" s="9" t="str">
        <f t="shared" si="10"/>
        <v>No</v>
      </c>
    </row>
    <row r="67" spans="1:12" x14ac:dyDescent="0.2">
      <c r="A67" s="45" t="s">
        <v>1524</v>
      </c>
      <c r="B67" s="34" t="s">
        <v>217</v>
      </c>
      <c r="C67" s="46">
        <v>1465.6015625</v>
      </c>
      <c r="D67" s="43" t="str">
        <f t="shared" si="7"/>
        <v>N/A</v>
      </c>
      <c r="E67" s="46">
        <v>2348.5104167</v>
      </c>
      <c r="F67" s="43" t="str">
        <f t="shared" si="8"/>
        <v>N/A</v>
      </c>
      <c r="G67" s="46">
        <v>0</v>
      </c>
      <c r="H67" s="43" t="str">
        <f t="shared" si="9"/>
        <v>N/A</v>
      </c>
      <c r="I67" s="12">
        <v>60.24</v>
      </c>
      <c r="J67" s="12">
        <v>-100</v>
      </c>
      <c r="K67" s="44" t="s">
        <v>732</v>
      </c>
      <c r="L67" s="9" t="str">
        <f t="shared" si="10"/>
        <v>No</v>
      </c>
    </row>
    <row r="68" spans="1:12" x14ac:dyDescent="0.2">
      <c r="A68" s="45" t="s">
        <v>1525</v>
      </c>
      <c r="B68" s="34" t="s">
        <v>217</v>
      </c>
      <c r="C68" s="46">
        <v>935.45523668999999</v>
      </c>
      <c r="D68" s="43" t="str">
        <f t="shared" si="7"/>
        <v>N/A</v>
      </c>
      <c r="E68" s="46">
        <v>775.10934829999997</v>
      </c>
      <c r="F68" s="43" t="str">
        <f t="shared" si="8"/>
        <v>N/A</v>
      </c>
      <c r="G68" s="46">
        <v>727.23268958999995</v>
      </c>
      <c r="H68" s="43" t="str">
        <f t="shared" si="9"/>
        <v>N/A</v>
      </c>
      <c r="I68" s="12">
        <v>-17.100000000000001</v>
      </c>
      <c r="J68" s="12">
        <v>-6.18</v>
      </c>
      <c r="K68" s="44" t="s">
        <v>732</v>
      </c>
      <c r="L68" s="9" t="str">
        <f t="shared" si="10"/>
        <v>Yes</v>
      </c>
    </row>
    <row r="69" spans="1:12" x14ac:dyDescent="0.2">
      <c r="A69" s="45" t="s">
        <v>1526</v>
      </c>
      <c r="B69" s="34" t="s">
        <v>217</v>
      </c>
      <c r="C69" s="46">
        <v>209.58046768</v>
      </c>
      <c r="D69" s="43" t="str">
        <f t="shared" si="7"/>
        <v>N/A</v>
      </c>
      <c r="E69" s="46">
        <v>181.45490716</v>
      </c>
      <c r="F69" s="43" t="str">
        <f t="shared" si="8"/>
        <v>N/A</v>
      </c>
      <c r="G69" s="46">
        <v>205.26466576000001</v>
      </c>
      <c r="H69" s="43" t="str">
        <f t="shared" si="9"/>
        <v>N/A</v>
      </c>
      <c r="I69" s="12">
        <v>-13.4</v>
      </c>
      <c r="J69" s="12">
        <v>13.12</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16793</v>
      </c>
      <c r="D71" s="43" t="str">
        <f t="shared" si="7"/>
        <v>N/A</v>
      </c>
      <c r="E71" s="46">
        <v>54395</v>
      </c>
      <c r="F71" s="43" t="str">
        <f t="shared" si="8"/>
        <v>N/A</v>
      </c>
      <c r="G71" s="46">
        <v>10951</v>
      </c>
      <c r="H71" s="43" t="str">
        <f t="shared" si="9"/>
        <v>N/A</v>
      </c>
      <c r="I71" s="12">
        <v>223.9</v>
      </c>
      <c r="J71" s="12">
        <v>-79.900000000000006</v>
      </c>
      <c r="K71" s="44" t="s">
        <v>732</v>
      </c>
      <c r="L71" s="9" t="str">
        <f t="shared" si="10"/>
        <v>No</v>
      </c>
    </row>
    <row r="72" spans="1:12" x14ac:dyDescent="0.2">
      <c r="A72" s="45" t="s">
        <v>1529</v>
      </c>
      <c r="B72" s="34" t="s">
        <v>217</v>
      </c>
      <c r="C72" s="46" t="s">
        <v>1743</v>
      </c>
      <c r="D72" s="43" t="str">
        <f t="shared" si="7"/>
        <v>N/A</v>
      </c>
      <c r="E72" s="46" t="s">
        <v>1743</v>
      </c>
      <c r="F72" s="43" t="str">
        <f t="shared" si="8"/>
        <v>N/A</v>
      </c>
      <c r="G72" s="46" t="s">
        <v>1743</v>
      </c>
      <c r="H72" s="43" t="str">
        <f t="shared" si="9"/>
        <v>N/A</v>
      </c>
      <c r="I72" s="12" t="s">
        <v>1743</v>
      </c>
      <c r="J72" s="12" t="s">
        <v>1743</v>
      </c>
      <c r="K72" s="44" t="s">
        <v>732</v>
      </c>
      <c r="L72" s="9" t="str">
        <f t="shared" si="10"/>
        <v>N/A</v>
      </c>
    </row>
    <row r="73" spans="1:12" x14ac:dyDescent="0.2">
      <c r="A73" s="45" t="s">
        <v>1530</v>
      </c>
      <c r="B73" s="34" t="s">
        <v>217</v>
      </c>
      <c r="C73" s="46">
        <v>1025.1515151999999</v>
      </c>
      <c r="D73" s="43" t="str">
        <f t="shared" si="7"/>
        <v>N/A</v>
      </c>
      <c r="E73" s="46">
        <v>69.8</v>
      </c>
      <c r="F73" s="43" t="str">
        <f t="shared" si="8"/>
        <v>N/A</v>
      </c>
      <c r="G73" s="46">
        <v>5.9743589744000003</v>
      </c>
      <c r="H73" s="43" t="str">
        <f t="shared" si="9"/>
        <v>N/A</v>
      </c>
      <c r="I73" s="12">
        <v>-93.2</v>
      </c>
      <c r="J73" s="12">
        <v>-91.4</v>
      </c>
      <c r="K73" s="44" t="s">
        <v>732</v>
      </c>
      <c r="L73" s="9" t="str">
        <f t="shared" si="10"/>
        <v>No</v>
      </c>
    </row>
    <row r="74" spans="1:12" x14ac:dyDescent="0.2">
      <c r="A74" s="45" t="s">
        <v>1531</v>
      </c>
      <c r="B74" s="34" t="s">
        <v>217</v>
      </c>
      <c r="C74" s="46">
        <v>1088.9212907000001</v>
      </c>
      <c r="D74" s="43" t="str">
        <f t="shared" si="7"/>
        <v>N/A</v>
      </c>
      <c r="E74" s="46">
        <v>884.30141950999996</v>
      </c>
      <c r="F74" s="43" t="str">
        <f t="shared" si="8"/>
        <v>N/A</v>
      </c>
      <c r="G74" s="46">
        <v>833.81383285000004</v>
      </c>
      <c r="H74" s="43" t="str">
        <f t="shared" si="9"/>
        <v>N/A</v>
      </c>
      <c r="I74" s="12">
        <v>-18.8</v>
      </c>
      <c r="J74" s="12">
        <v>-5.71</v>
      </c>
      <c r="K74" s="44" t="s">
        <v>732</v>
      </c>
      <c r="L74" s="9" t="str">
        <f t="shared" si="10"/>
        <v>Yes</v>
      </c>
    </row>
    <row r="75" spans="1:12" x14ac:dyDescent="0.2">
      <c r="A75" s="45" t="s">
        <v>1613</v>
      </c>
      <c r="B75" s="34" t="s">
        <v>217</v>
      </c>
      <c r="C75" s="46">
        <v>37452666</v>
      </c>
      <c r="D75" s="43" t="str">
        <f t="shared" ref="D75:D144" si="11">IF($B75="N/A","N/A",IF(C75&gt;10,"No",IF(C75&lt;-10,"No","Yes")))</f>
        <v>N/A</v>
      </c>
      <c r="E75" s="46">
        <v>3561322</v>
      </c>
      <c r="F75" s="43" t="str">
        <f t="shared" ref="F75:F144" si="12">IF($B75="N/A","N/A",IF(E75&gt;10,"No",IF(E75&lt;-10,"No","Yes")))</f>
        <v>N/A</v>
      </c>
      <c r="G75" s="46">
        <v>2612638</v>
      </c>
      <c r="H75" s="43" t="str">
        <f t="shared" ref="H75:H144" si="13">IF($B75="N/A","N/A",IF(G75&gt;10,"No",IF(G75&lt;-10,"No","Yes")))</f>
        <v>N/A</v>
      </c>
      <c r="I75" s="12">
        <v>-90.5</v>
      </c>
      <c r="J75" s="12">
        <v>-26.6</v>
      </c>
      <c r="K75" s="44" t="s">
        <v>732</v>
      </c>
      <c r="L75" s="9" t="str">
        <f t="shared" ref="L75:L135" si="14">IF(J75="Div by 0", "N/A", IF(K75="N/A","N/A", IF(J75&gt;VALUE(MID(K75,1,2)), "No", IF(J75&lt;-1*VALUE(MID(K75,1,2)), "No", "Yes"))))</f>
        <v>Yes</v>
      </c>
    </row>
    <row r="76" spans="1:12" x14ac:dyDescent="0.2">
      <c r="A76" s="45" t="s">
        <v>598</v>
      </c>
      <c r="B76" s="34" t="s">
        <v>217</v>
      </c>
      <c r="C76" s="35">
        <v>3597</v>
      </c>
      <c r="D76" s="43" t="str">
        <f t="shared" si="11"/>
        <v>N/A</v>
      </c>
      <c r="E76" s="35">
        <v>326</v>
      </c>
      <c r="F76" s="43" t="str">
        <f t="shared" si="12"/>
        <v>N/A</v>
      </c>
      <c r="G76" s="35">
        <v>339</v>
      </c>
      <c r="H76" s="43" t="str">
        <f t="shared" si="13"/>
        <v>N/A</v>
      </c>
      <c r="I76" s="12">
        <v>-90.9</v>
      </c>
      <c r="J76" s="12">
        <v>3.988</v>
      </c>
      <c r="K76" s="44" t="s">
        <v>732</v>
      </c>
      <c r="L76" s="9" t="str">
        <f t="shared" si="14"/>
        <v>Yes</v>
      </c>
    </row>
    <row r="77" spans="1:12" x14ac:dyDescent="0.2">
      <c r="A77" s="45" t="s">
        <v>1440</v>
      </c>
      <c r="B77" s="34" t="s">
        <v>217</v>
      </c>
      <c r="C77" s="46">
        <v>10412.195163</v>
      </c>
      <c r="D77" s="43" t="str">
        <f t="shared" si="11"/>
        <v>N/A</v>
      </c>
      <c r="E77" s="46">
        <v>10924.300612999999</v>
      </c>
      <c r="F77" s="43" t="str">
        <f t="shared" si="12"/>
        <v>N/A</v>
      </c>
      <c r="G77" s="46">
        <v>7706.8967552000004</v>
      </c>
      <c r="H77" s="43" t="str">
        <f t="shared" si="13"/>
        <v>N/A</v>
      </c>
      <c r="I77" s="12">
        <v>4.9180000000000001</v>
      </c>
      <c r="J77" s="12">
        <v>-29.5</v>
      </c>
      <c r="K77" s="44" t="s">
        <v>732</v>
      </c>
      <c r="L77" s="9" t="str">
        <f t="shared" si="14"/>
        <v>Yes</v>
      </c>
    </row>
    <row r="78" spans="1:12" x14ac:dyDescent="0.2">
      <c r="A78" s="45" t="s">
        <v>1441</v>
      </c>
      <c r="B78" s="34" t="s">
        <v>217</v>
      </c>
      <c r="C78" s="35">
        <v>10.927439532999999</v>
      </c>
      <c r="D78" s="43" t="str">
        <f t="shared" si="11"/>
        <v>N/A</v>
      </c>
      <c r="E78" s="35">
        <v>5.4693251533999998</v>
      </c>
      <c r="F78" s="43" t="str">
        <f t="shared" si="12"/>
        <v>N/A</v>
      </c>
      <c r="G78" s="35">
        <v>5.4631268436999996</v>
      </c>
      <c r="H78" s="43" t="str">
        <f t="shared" si="13"/>
        <v>N/A</v>
      </c>
      <c r="I78" s="12">
        <v>-49.9</v>
      </c>
      <c r="J78" s="12">
        <v>-0.113</v>
      </c>
      <c r="K78" s="44" t="s">
        <v>732</v>
      </c>
      <c r="L78" s="9" t="str">
        <f t="shared" si="14"/>
        <v>Yes</v>
      </c>
    </row>
    <row r="79" spans="1:12" ht="25.5" x14ac:dyDescent="0.2">
      <c r="A79" s="45" t="s">
        <v>599</v>
      </c>
      <c r="B79" s="34" t="s">
        <v>217</v>
      </c>
      <c r="C79" s="46">
        <v>0</v>
      </c>
      <c r="D79" s="43" t="str">
        <f t="shared" si="11"/>
        <v>N/A</v>
      </c>
      <c r="E79" s="46">
        <v>0</v>
      </c>
      <c r="F79" s="43" t="str">
        <f t="shared" si="12"/>
        <v>N/A</v>
      </c>
      <c r="G79" s="46">
        <v>0</v>
      </c>
      <c r="H79" s="43" t="str">
        <f t="shared" si="13"/>
        <v>N/A</v>
      </c>
      <c r="I79" s="12" t="s">
        <v>1743</v>
      </c>
      <c r="J79" s="12" t="s">
        <v>1743</v>
      </c>
      <c r="K79" s="44" t="s">
        <v>732</v>
      </c>
      <c r="L79" s="9" t="str">
        <f t="shared" si="14"/>
        <v>N/A</v>
      </c>
    </row>
    <row r="80" spans="1:12" x14ac:dyDescent="0.2">
      <c r="A80" s="45" t="s">
        <v>600</v>
      </c>
      <c r="B80" s="34" t="s">
        <v>217</v>
      </c>
      <c r="C80" s="35">
        <v>0</v>
      </c>
      <c r="D80" s="43" t="str">
        <f t="shared" si="11"/>
        <v>N/A</v>
      </c>
      <c r="E80" s="35">
        <v>0</v>
      </c>
      <c r="F80" s="43" t="str">
        <f t="shared" si="12"/>
        <v>N/A</v>
      </c>
      <c r="G80" s="35">
        <v>0</v>
      </c>
      <c r="H80" s="43" t="str">
        <f t="shared" si="13"/>
        <v>N/A</v>
      </c>
      <c r="I80" s="12" t="s">
        <v>1743</v>
      </c>
      <c r="J80" s="12" t="s">
        <v>1743</v>
      </c>
      <c r="K80" s="44" t="s">
        <v>732</v>
      </c>
      <c r="L80" s="9" t="str">
        <f t="shared" si="14"/>
        <v>N/A</v>
      </c>
    </row>
    <row r="81" spans="1:12" x14ac:dyDescent="0.2">
      <c r="A81" s="45" t="s">
        <v>1442</v>
      </c>
      <c r="B81" s="34" t="s">
        <v>217</v>
      </c>
      <c r="C81" s="46" t="s">
        <v>1743</v>
      </c>
      <c r="D81" s="43" t="str">
        <f t="shared" si="11"/>
        <v>N/A</v>
      </c>
      <c r="E81" s="46" t="s">
        <v>1743</v>
      </c>
      <c r="F81" s="43" t="str">
        <f t="shared" si="12"/>
        <v>N/A</v>
      </c>
      <c r="G81" s="46" t="s">
        <v>1743</v>
      </c>
      <c r="H81" s="43" t="str">
        <f t="shared" si="13"/>
        <v>N/A</v>
      </c>
      <c r="I81" s="12" t="s">
        <v>1743</v>
      </c>
      <c r="J81" s="12" t="s">
        <v>1743</v>
      </c>
      <c r="K81" s="44" t="s">
        <v>732</v>
      </c>
      <c r="L81" s="9" t="str">
        <f t="shared" si="14"/>
        <v>N/A</v>
      </c>
    </row>
    <row r="82" spans="1:12" ht="25.5" x14ac:dyDescent="0.2">
      <c r="A82" s="45" t="s">
        <v>601</v>
      </c>
      <c r="B82" s="34" t="s">
        <v>217</v>
      </c>
      <c r="C82" s="46">
        <v>0</v>
      </c>
      <c r="D82" s="43" t="str">
        <f t="shared" si="11"/>
        <v>N/A</v>
      </c>
      <c r="E82" s="46">
        <v>0</v>
      </c>
      <c r="F82" s="43" t="str">
        <f t="shared" si="12"/>
        <v>N/A</v>
      </c>
      <c r="G82" s="46">
        <v>0</v>
      </c>
      <c r="H82" s="43" t="str">
        <f t="shared" si="13"/>
        <v>N/A</v>
      </c>
      <c r="I82" s="12" t="s">
        <v>1743</v>
      </c>
      <c r="J82" s="12" t="s">
        <v>1743</v>
      </c>
      <c r="K82" s="44" t="s">
        <v>732</v>
      </c>
      <c r="L82" s="9" t="str">
        <f t="shared" si="14"/>
        <v>N/A</v>
      </c>
    </row>
    <row r="83" spans="1:12" x14ac:dyDescent="0.2">
      <c r="A83" s="45" t="s">
        <v>602</v>
      </c>
      <c r="B83" s="34" t="s">
        <v>217</v>
      </c>
      <c r="C83" s="35">
        <v>0</v>
      </c>
      <c r="D83" s="43" t="str">
        <f t="shared" si="11"/>
        <v>N/A</v>
      </c>
      <c r="E83" s="35">
        <v>0</v>
      </c>
      <c r="F83" s="43" t="str">
        <f t="shared" si="12"/>
        <v>N/A</v>
      </c>
      <c r="G83" s="35">
        <v>0</v>
      </c>
      <c r="H83" s="43" t="str">
        <f t="shared" si="13"/>
        <v>N/A</v>
      </c>
      <c r="I83" s="12" t="s">
        <v>1743</v>
      </c>
      <c r="J83" s="12" t="s">
        <v>1743</v>
      </c>
      <c r="K83" s="44" t="s">
        <v>732</v>
      </c>
      <c r="L83" s="9" t="str">
        <f t="shared" si="14"/>
        <v>N/A</v>
      </c>
    </row>
    <row r="84" spans="1:12" ht="25.5" x14ac:dyDescent="0.2">
      <c r="A84" s="4" t="s">
        <v>1443</v>
      </c>
      <c r="B84" s="34" t="s">
        <v>217</v>
      </c>
      <c r="C84" s="46" t="s">
        <v>1743</v>
      </c>
      <c r="D84" s="43" t="str">
        <f t="shared" si="11"/>
        <v>N/A</v>
      </c>
      <c r="E84" s="46" t="s">
        <v>1743</v>
      </c>
      <c r="F84" s="43" t="str">
        <f t="shared" si="12"/>
        <v>N/A</v>
      </c>
      <c r="G84" s="46" t="s">
        <v>1743</v>
      </c>
      <c r="H84" s="43" t="str">
        <f t="shared" si="13"/>
        <v>N/A</v>
      </c>
      <c r="I84" s="12" t="s">
        <v>1743</v>
      </c>
      <c r="J84" s="12" t="s">
        <v>1743</v>
      </c>
      <c r="K84" s="44" t="s">
        <v>732</v>
      </c>
      <c r="L84" s="9" t="str">
        <f t="shared" si="14"/>
        <v>N/A</v>
      </c>
    </row>
    <row r="85" spans="1:12" x14ac:dyDescent="0.2">
      <c r="A85" s="4" t="s">
        <v>603</v>
      </c>
      <c r="B85" s="34" t="s">
        <v>217</v>
      </c>
      <c r="C85" s="46">
        <v>9265966</v>
      </c>
      <c r="D85" s="43" t="str">
        <f t="shared" si="11"/>
        <v>N/A</v>
      </c>
      <c r="E85" s="46">
        <v>0</v>
      </c>
      <c r="F85" s="43" t="str">
        <f t="shared" si="12"/>
        <v>N/A</v>
      </c>
      <c r="G85" s="46">
        <v>0</v>
      </c>
      <c r="H85" s="43" t="str">
        <f t="shared" si="13"/>
        <v>N/A</v>
      </c>
      <c r="I85" s="12">
        <v>-100</v>
      </c>
      <c r="J85" s="12" t="s">
        <v>1743</v>
      </c>
      <c r="K85" s="44" t="s">
        <v>732</v>
      </c>
      <c r="L85" s="9" t="str">
        <f t="shared" si="14"/>
        <v>N/A</v>
      </c>
    </row>
    <row r="86" spans="1:12" x14ac:dyDescent="0.2">
      <c r="A86" s="4" t="s">
        <v>604</v>
      </c>
      <c r="B86" s="34" t="s">
        <v>217</v>
      </c>
      <c r="C86" s="35">
        <v>87</v>
      </c>
      <c r="D86" s="43" t="str">
        <f t="shared" si="11"/>
        <v>N/A</v>
      </c>
      <c r="E86" s="35">
        <v>0</v>
      </c>
      <c r="F86" s="43" t="str">
        <f t="shared" si="12"/>
        <v>N/A</v>
      </c>
      <c r="G86" s="35">
        <v>0</v>
      </c>
      <c r="H86" s="43" t="str">
        <f t="shared" si="13"/>
        <v>N/A</v>
      </c>
      <c r="I86" s="12">
        <v>-100</v>
      </c>
      <c r="J86" s="12" t="s">
        <v>1743</v>
      </c>
      <c r="K86" s="44" t="s">
        <v>732</v>
      </c>
      <c r="L86" s="9" t="str">
        <f t="shared" si="14"/>
        <v>N/A</v>
      </c>
    </row>
    <row r="87" spans="1:12" x14ac:dyDescent="0.2">
      <c r="A87" s="4" t="s">
        <v>1444</v>
      </c>
      <c r="B87" s="34" t="s">
        <v>217</v>
      </c>
      <c r="C87" s="46">
        <v>106505.35632000001</v>
      </c>
      <c r="D87" s="43" t="str">
        <f t="shared" si="11"/>
        <v>N/A</v>
      </c>
      <c r="E87" s="46" t="s">
        <v>1743</v>
      </c>
      <c r="F87" s="43" t="str">
        <f t="shared" si="12"/>
        <v>N/A</v>
      </c>
      <c r="G87" s="46" t="s">
        <v>1743</v>
      </c>
      <c r="H87" s="43" t="str">
        <f t="shared" si="13"/>
        <v>N/A</v>
      </c>
      <c r="I87" s="12" t="s">
        <v>1743</v>
      </c>
      <c r="J87" s="12" t="s">
        <v>1743</v>
      </c>
      <c r="K87" s="44" t="s">
        <v>732</v>
      </c>
      <c r="L87" s="9" t="str">
        <f t="shared" si="14"/>
        <v>N/A</v>
      </c>
    </row>
    <row r="88" spans="1:12" x14ac:dyDescent="0.2">
      <c r="A88" s="45" t="s">
        <v>605</v>
      </c>
      <c r="B88" s="34" t="s">
        <v>217</v>
      </c>
      <c r="C88" s="46">
        <v>215002342</v>
      </c>
      <c r="D88" s="43" t="str">
        <f t="shared" si="11"/>
        <v>N/A</v>
      </c>
      <c r="E88" s="46">
        <v>249995</v>
      </c>
      <c r="F88" s="43" t="str">
        <f t="shared" si="12"/>
        <v>N/A</v>
      </c>
      <c r="G88" s="46">
        <v>80605</v>
      </c>
      <c r="H88" s="43" t="str">
        <f t="shared" si="13"/>
        <v>N/A</v>
      </c>
      <c r="I88" s="12">
        <v>-99.9</v>
      </c>
      <c r="J88" s="12">
        <v>-67.8</v>
      </c>
      <c r="K88" s="44" t="s">
        <v>732</v>
      </c>
      <c r="L88" s="9" t="str">
        <f t="shared" si="14"/>
        <v>No</v>
      </c>
    </row>
    <row r="89" spans="1:12" x14ac:dyDescent="0.2">
      <c r="A89" s="48" t="s">
        <v>606</v>
      </c>
      <c r="B89" s="35" t="s">
        <v>217</v>
      </c>
      <c r="C89" s="35">
        <v>4406</v>
      </c>
      <c r="D89" s="43" t="str">
        <f t="shared" si="11"/>
        <v>N/A</v>
      </c>
      <c r="E89" s="35">
        <v>101</v>
      </c>
      <c r="F89" s="43" t="str">
        <f t="shared" si="12"/>
        <v>N/A</v>
      </c>
      <c r="G89" s="35">
        <v>35</v>
      </c>
      <c r="H89" s="43" t="str">
        <f t="shared" si="13"/>
        <v>N/A</v>
      </c>
      <c r="I89" s="12">
        <v>-97.7</v>
      </c>
      <c r="J89" s="12">
        <v>-65.3</v>
      </c>
      <c r="K89" s="49" t="s">
        <v>732</v>
      </c>
      <c r="L89" s="9" t="str">
        <f t="shared" si="14"/>
        <v>No</v>
      </c>
    </row>
    <row r="90" spans="1:12" x14ac:dyDescent="0.2">
      <c r="A90" s="45" t="s">
        <v>1445</v>
      </c>
      <c r="B90" s="34" t="s">
        <v>217</v>
      </c>
      <c r="C90" s="46">
        <v>48797.626419</v>
      </c>
      <c r="D90" s="43" t="str">
        <f t="shared" si="11"/>
        <v>N/A</v>
      </c>
      <c r="E90" s="46">
        <v>2475.1980198000001</v>
      </c>
      <c r="F90" s="43" t="str">
        <f t="shared" si="12"/>
        <v>N/A</v>
      </c>
      <c r="G90" s="46">
        <v>2303</v>
      </c>
      <c r="H90" s="43" t="str">
        <f t="shared" si="13"/>
        <v>N/A</v>
      </c>
      <c r="I90" s="12">
        <v>-94.9</v>
      </c>
      <c r="J90" s="12">
        <v>-6.96</v>
      </c>
      <c r="K90" s="44" t="s">
        <v>732</v>
      </c>
      <c r="L90" s="9" t="str">
        <f t="shared" si="14"/>
        <v>Yes</v>
      </c>
    </row>
    <row r="91" spans="1:12" ht="25.5" x14ac:dyDescent="0.2">
      <c r="A91" s="45" t="s">
        <v>607</v>
      </c>
      <c r="B91" s="34" t="s">
        <v>217</v>
      </c>
      <c r="C91" s="46">
        <v>17628261</v>
      </c>
      <c r="D91" s="43" t="str">
        <f t="shared" si="11"/>
        <v>N/A</v>
      </c>
      <c r="E91" s="46">
        <v>457328</v>
      </c>
      <c r="F91" s="43" t="str">
        <f t="shared" si="12"/>
        <v>N/A</v>
      </c>
      <c r="G91" s="46">
        <v>407398</v>
      </c>
      <c r="H91" s="43" t="str">
        <f t="shared" si="13"/>
        <v>N/A</v>
      </c>
      <c r="I91" s="12">
        <v>-97.4</v>
      </c>
      <c r="J91" s="12">
        <v>-10.9</v>
      </c>
      <c r="K91" s="44" t="s">
        <v>732</v>
      </c>
      <c r="L91" s="9" t="str">
        <f t="shared" si="14"/>
        <v>Yes</v>
      </c>
    </row>
    <row r="92" spans="1:12" x14ac:dyDescent="0.2">
      <c r="A92" s="45" t="s">
        <v>608</v>
      </c>
      <c r="B92" s="34" t="s">
        <v>217</v>
      </c>
      <c r="C92" s="35">
        <v>34526</v>
      </c>
      <c r="D92" s="43" t="str">
        <f t="shared" si="11"/>
        <v>N/A</v>
      </c>
      <c r="E92" s="35">
        <v>1239</v>
      </c>
      <c r="F92" s="43" t="str">
        <f t="shared" si="12"/>
        <v>N/A</v>
      </c>
      <c r="G92" s="35">
        <v>1294</v>
      </c>
      <c r="H92" s="43" t="str">
        <f t="shared" si="13"/>
        <v>N/A</v>
      </c>
      <c r="I92" s="12">
        <v>-96.4</v>
      </c>
      <c r="J92" s="12">
        <v>4.4390000000000001</v>
      </c>
      <c r="K92" s="44" t="s">
        <v>732</v>
      </c>
      <c r="L92" s="9" t="str">
        <f t="shared" si="14"/>
        <v>Yes</v>
      </c>
    </row>
    <row r="93" spans="1:12" x14ac:dyDescent="0.2">
      <c r="A93" s="45" t="s">
        <v>1446</v>
      </c>
      <c r="B93" s="34" t="s">
        <v>217</v>
      </c>
      <c r="C93" s="46">
        <v>510.57930255000002</v>
      </c>
      <c r="D93" s="43" t="str">
        <f t="shared" si="11"/>
        <v>N/A</v>
      </c>
      <c r="E93" s="46">
        <v>369.11057304000002</v>
      </c>
      <c r="F93" s="43" t="str">
        <f t="shared" si="12"/>
        <v>N/A</v>
      </c>
      <c r="G93" s="46">
        <v>314.83616691999998</v>
      </c>
      <c r="H93" s="43" t="str">
        <f t="shared" si="13"/>
        <v>N/A</v>
      </c>
      <c r="I93" s="12">
        <v>-27.7</v>
      </c>
      <c r="J93" s="12">
        <v>-14.7</v>
      </c>
      <c r="K93" s="44" t="s">
        <v>732</v>
      </c>
      <c r="L93" s="9" t="str">
        <f t="shared" si="14"/>
        <v>Yes</v>
      </c>
    </row>
    <row r="94" spans="1:12" x14ac:dyDescent="0.2">
      <c r="A94" s="45" t="s">
        <v>609</v>
      </c>
      <c r="B94" s="34" t="s">
        <v>217</v>
      </c>
      <c r="C94" s="46">
        <v>2516042</v>
      </c>
      <c r="D94" s="43" t="str">
        <f t="shared" si="11"/>
        <v>N/A</v>
      </c>
      <c r="E94" s="46">
        <v>33850</v>
      </c>
      <c r="F94" s="43" t="str">
        <f t="shared" si="12"/>
        <v>N/A</v>
      </c>
      <c r="G94" s="46">
        <v>4158</v>
      </c>
      <c r="H94" s="43" t="str">
        <f t="shared" si="13"/>
        <v>N/A</v>
      </c>
      <c r="I94" s="12">
        <v>-98.7</v>
      </c>
      <c r="J94" s="12">
        <v>-87.7</v>
      </c>
      <c r="K94" s="44" t="s">
        <v>732</v>
      </c>
      <c r="L94" s="9" t="str">
        <f t="shared" si="14"/>
        <v>No</v>
      </c>
    </row>
    <row r="95" spans="1:12" x14ac:dyDescent="0.2">
      <c r="A95" s="45" t="s">
        <v>610</v>
      </c>
      <c r="B95" s="34" t="s">
        <v>217</v>
      </c>
      <c r="C95" s="35">
        <v>7005</v>
      </c>
      <c r="D95" s="43" t="str">
        <f t="shared" si="11"/>
        <v>N/A</v>
      </c>
      <c r="E95" s="35">
        <v>121</v>
      </c>
      <c r="F95" s="43" t="str">
        <f t="shared" si="12"/>
        <v>N/A</v>
      </c>
      <c r="G95" s="35">
        <v>11</v>
      </c>
      <c r="H95" s="43" t="str">
        <f t="shared" si="13"/>
        <v>N/A</v>
      </c>
      <c r="I95" s="12">
        <v>-98.3</v>
      </c>
      <c r="J95" s="12">
        <v>-93.4</v>
      </c>
      <c r="K95" s="44" t="s">
        <v>732</v>
      </c>
      <c r="L95" s="9" t="str">
        <f t="shared" si="14"/>
        <v>No</v>
      </c>
    </row>
    <row r="96" spans="1:12" x14ac:dyDescent="0.2">
      <c r="A96" s="45" t="s">
        <v>1447</v>
      </c>
      <c r="B96" s="34" t="s">
        <v>217</v>
      </c>
      <c r="C96" s="46">
        <v>359.1780157</v>
      </c>
      <c r="D96" s="43" t="str">
        <f t="shared" si="11"/>
        <v>N/A</v>
      </c>
      <c r="E96" s="46">
        <v>279.75206611999999</v>
      </c>
      <c r="F96" s="43" t="str">
        <f t="shared" si="12"/>
        <v>N/A</v>
      </c>
      <c r="G96" s="46">
        <v>519.75</v>
      </c>
      <c r="H96" s="43" t="str">
        <f t="shared" si="13"/>
        <v>N/A</v>
      </c>
      <c r="I96" s="12">
        <v>-22.1</v>
      </c>
      <c r="J96" s="12">
        <v>85.79</v>
      </c>
      <c r="K96" s="44" t="s">
        <v>732</v>
      </c>
      <c r="L96" s="9" t="str">
        <f t="shared" si="14"/>
        <v>No</v>
      </c>
    </row>
    <row r="97" spans="1:12" ht="25.5" x14ac:dyDescent="0.2">
      <c r="A97" s="45" t="s">
        <v>611</v>
      </c>
      <c r="B97" s="34" t="s">
        <v>217</v>
      </c>
      <c r="C97" s="46">
        <v>424737</v>
      </c>
      <c r="D97" s="43" t="str">
        <f t="shared" si="11"/>
        <v>N/A</v>
      </c>
      <c r="E97" s="46">
        <v>126</v>
      </c>
      <c r="F97" s="43" t="str">
        <f t="shared" si="12"/>
        <v>N/A</v>
      </c>
      <c r="G97" s="46">
        <v>650</v>
      </c>
      <c r="H97" s="43" t="str">
        <f t="shared" si="13"/>
        <v>N/A</v>
      </c>
      <c r="I97" s="12">
        <v>-100</v>
      </c>
      <c r="J97" s="12">
        <v>415.9</v>
      </c>
      <c r="K97" s="44" t="s">
        <v>732</v>
      </c>
      <c r="L97" s="9" t="str">
        <f t="shared" si="14"/>
        <v>No</v>
      </c>
    </row>
    <row r="98" spans="1:12" x14ac:dyDescent="0.2">
      <c r="A98" s="45" t="s">
        <v>612</v>
      </c>
      <c r="B98" s="34" t="s">
        <v>217</v>
      </c>
      <c r="C98" s="35">
        <v>5670</v>
      </c>
      <c r="D98" s="43" t="str">
        <f t="shared" si="11"/>
        <v>N/A</v>
      </c>
      <c r="E98" s="35">
        <v>11</v>
      </c>
      <c r="F98" s="43" t="str">
        <f t="shared" si="12"/>
        <v>N/A</v>
      </c>
      <c r="G98" s="35">
        <v>11</v>
      </c>
      <c r="H98" s="43" t="str">
        <f t="shared" si="13"/>
        <v>N/A</v>
      </c>
      <c r="I98" s="12">
        <v>-99.9</v>
      </c>
      <c r="J98" s="12">
        <v>150</v>
      </c>
      <c r="K98" s="44" t="s">
        <v>732</v>
      </c>
      <c r="L98" s="9" t="str">
        <f t="shared" si="14"/>
        <v>No</v>
      </c>
    </row>
    <row r="99" spans="1:12" ht="25.5" x14ac:dyDescent="0.2">
      <c r="A99" s="45" t="s">
        <v>1448</v>
      </c>
      <c r="B99" s="34" t="s">
        <v>217</v>
      </c>
      <c r="C99" s="46">
        <v>74.909523809999996</v>
      </c>
      <c r="D99" s="43" t="str">
        <f t="shared" si="11"/>
        <v>N/A</v>
      </c>
      <c r="E99" s="46">
        <v>31.5</v>
      </c>
      <c r="F99" s="43" t="str">
        <f t="shared" si="12"/>
        <v>N/A</v>
      </c>
      <c r="G99" s="46">
        <v>65</v>
      </c>
      <c r="H99" s="43" t="str">
        <f t="shared" si="13"/>
        <v>N/A</v>
      </c>
      <c r="I99" s="12">
        <v>-57.9</v>
      </c>
      <c r="J99" s="12">
        <v>106.3</v>
      </c>
      <c r="K99" s="44" t="s">
        <v>732</v>
      </c>
      <c r="L99" s="9" t="str">
        <f t="shared" si="14"/>
        <v>No</v>
      </c>
    </row>
    <row r="100" spans="1:12" ht="25.5" x14ac:dyDescent="0.2">
      <c r="A100" s="45" t="s">
        <v>613</v>
      </c>
      <c r="B100" s="34" t="s">
        <v>217</v>
      </c>
      <c r="C100" s="46">
        <v>12892927</v>
      </c>
      <c r="D100" s="43" t="str">
        <f t="shared" si="11"/>
        <v>N/A</v>
      </c>
      <c r="E100" s="46">
        <v>331668</v>
      </c>
      <c r="F100" s="43" t="str">
        <f t="shared" si="12"/>
        <v>N/A</v>
      </c>
      <c r="G100" s="46">
        <v>732362</v>
      </c>
      <c r="H100" s="43" t="str">
        <f t="shared" si="13"/>
        <v>N/A</v>
      </c>
      <c r="I100" s="12">
        <v>-97.4</v>
      </c>
      <c r="J100" s="12">
        <v>120.8</v>
      </c>
      <c r="K100" s="44" t="s">
        <v>732</v>
      </c>
      <c r="L100" s="9" t="str">
        <f t="shared" si="14"/>
        <v>No</v>
      </c>
    </row>
    <row r="101" spans="1:12" x14ac:dyDescent="0.2">
      <c r="A101" s="45" t="s">
        <v>614</v>
      </c>
      <c r="B101" s="34" t="s">
        <v>217</v>
      </c>
      <c r="C101" s="35">
        <v>17077</v>
      </c>
      <c r="D101" s="43" t="str">
        <f t="shared" si="11"/>
        <v>N/A</v>
      </c>
      <c r="E101" s="35">
        <v>481</v>
      </c>
      <c r="F101" s="43" t="str">
        <f t="shared" si="12"/>
        <v>N/A</v>
      </c>
      <c r="G101" s="35">
        <v>879</v>
      </c>
      <c r="H101" s="43" t="str">
        <f t="shared" si="13"/>
        <v>N/A</v>
      </c>
      <c r="I101" s="12">
        <v>-97.2</v>
      </c>
      <c r="J101" s="12">
        <v>82.74</v>
      </c>
      <c r="K101" s="44" t="s">
        <v>732</v>
      </c>
      <c r="L101" s="9" t="str">
        <f t="shared" si="14"/>
        <v>No</v>
      </c>
    </row>
    <row r="102" spans="1:12" x14ac:dyDescent="0.2">
      <c r="A102" s="45" t="s">
        <v>1449</v>
      </c>
      <c r="B102" s="34" t="s">
        <v>217</v>
      </c>
      <c r="C102" s="46">
        <v>754.98781986999995</v>
      </c>
      <c r="D102" s="43" t="str">
        <f t="shared" si="11"/>
        <v>N/A</v>
      </c>
      <c r="E102" s="46">
        <v>689.53846153999996</v>
      </c>
      <c r="F102" s="43" t="str">
        <f t="shared" si="12"/>
        <v>N/A</v>
      </c>
      <c r="G102" s="46">
        <v>833.17633675000002</v>
      </c>
      <c r="H102" s="43" t="str">
        <f t="shared" si="13"/>
        <v>N/A</v>
      </c>
      <c r="I102" s="12">
        <v>-8.67</v>
      </c>
      <c r="J102" s="12">
        <v>20.83</v>
      </c>
      <c r="K102" s="44" t="s">
        <v>732</v>
      </c>
      <c r="L102" s="9" t="str">
        <f t="shared" si="14"/>
        <v>Yes</v>
      </c>
    </row>
    <row r="103" spans="1:12" x14ac:dyDescent="0.2">
      <c r="A103" s="45" t="s">
        <v>615</v>
      </c>
      <c r="B103" s="34" t="s">
        <v>217</v>
      </c>
      <c r="C103" s="46">
        <v>14310116</v>
      </c>
      <c r="D103" s="43" t="str">
        <f t="shared" si="11"/>
        <v>N/A</v>
      </c>
      <c r="E103" s="46">
        <v>156660</v>
      </c>
      <c r="F103" s="43" t="str">
        <f t="shared" si="12"/>
        <v>N/A</v>
      </c>
      <c r="G103" s="46">
        <v>183567</v>
      </c>
      <c r="H103" s="43" t="str">
        <f t="shared" si="13"/>
        <v>N/A</v>
      </c>
      <c r="I103" s="12">
        <v>-98.9</v>
      </c>
      <c r="J103" s="12">
        <v>17.18</v>
      </c>
      <c r="K103" s="44" t="s">
        <v>732</v>
      </c>
      <c r="L103" s="9" t="str">
        <f t="shared" si="14"/>
        <v>Yes</v>
      </c>
    </row>
    <row r="104" spans="1:12" x14ac:dyDescent="0.2">
      <c r="A104" s="45" t="s">
        <v>616</v>
      </c>
      <c r="B104" s="34" t="s">
        <v>217</v>
      </c>
      <c r="C104" s="35">
        <v>10776</v>
      </c>
      <c r="D104" s="43" t="str">
        <f t="shared" si="11"/>
        <v>N/A</v>
      </c>
      <c r="E104" s="35">
        <v>430</v>
      </c>
      <c r="F104" s="43" t="str">
        <f t="shared" si="12"/>
        <v>N/A</v>
      </c>
      <c r="G104" s="35">
        <v>482</v>
      </c>
      <c r="H104" s="43" t="str">
        <f t="shared" si="13"/>
        <v>N/A</v>
      </c>
      <c r="I104" s="12">
        <v>-96</v>
      </c>
      <c r="J104" s="12">
        <v>12.09</v>
      </c>
      <c r="K104" s="44" t="s">
        <v>732</v>
      </c>
      <c r="L104" s="9" t="str">
        <f t="shared" si="14"/>
        <v>Yes</v>
      </c>
    </row>
    <row r="105" spans="1:12" x14ac:dyDescent="0.2">
      <c r="A105" s="45" t="s">
        <v>1450</v>
      </c>
      <c r="B105" s="34" t="s">
        <v>217</v>
      </c>
      <c r="C105" s="46">
        <v>1327.9617668999999</v>
      </c>
      <c r="D105" s="43" t="str">
        <f t="shared" si="11"/>
        <v>N/A</v>
      </c>
      <c r="E105" s="46">
        <v>364.32558139999998</v>
      </c>
      <c r="F105" s="43" t="str">
        <f t="shared" si="12"/>
        <v>N/A</v>
      </c>
      <c r="G105" s="46">
        <v>380.84439834</v>
      </c>
      <c r="H105" s="43" t="str">
        <f t="shared" si="13"/>
        <v>N/A</v>
      </c>
      <c r="I105" s="12">
        <v>-72.599999999999994</v>
      </c>
      <c r="J105" s="12">
        <v>4.5339999999999998</v>
      </c>
      <c r="K105" s="44" t="s">
        <v>732</v>
      </c>
      <c r="L105" s="9" t="str">
        <f t="shared" si="14"/>
        <v>Yes</v>
      </c>
    </row>
    <row r="106" spans="1:12" ht="25.5" x14ac:dyDescent="0.2">
      <c r="A106" s="45" t="s">
        <v>617</v>
      </c>
      <c r="B106" s="34" t="s">
        <v>217</v>
      </c>
      <c r="C106" s="46">
        <v>107762625</v>
      </c>
      <c r="D106" s="43" t="str">
        <f t="shared" si="11"/>
        <v>N/A</v>
      </c>
      <c r="E106" s="46">
        <v>22800</v>
      </c>
      <c r="F106" s="43" t="str">
        <f t="shared" si="12"/>
        <v>N/A</v>
      </c>
      <c r="G106" s="46">
        <v>0</v>
      </c>
      <c r="H106" s="43" t="str">
        <f t="shared" si="13"/>
        <v>N/A</v>
      </c>
      <c r="I106" s="12">
        <v>-100</v>
      </c>
      <c r="J106" s="12">
        <v>-100</v>
      </c>
      <c r="K106" s="44" t="s">
        <v>732</v>
      </c>
      <c r="L106" s="9" t="str">
        <f t="shared" si="14"/>
        <v>No</v>
      </c>
    </row>
    <row r="107" spans="1:12" x14ac:dyDescent="0.2">
      <c r="A107" s="45" t="s">
        <v>618</v>
      </c>
      <c r="B107" s="34" t="s">
        <v>217</v>
      </c>
      <c r="C107" s="35">
        <v>5103</v>
      </c>
      <c r="D107" s="43" t="str">
        <f t="shared" si="11"/>
        <v>N/A</v>
      </c>
      <c r="E107" s="35">
        <v>24</v>
      </c>
      <c r="F107" s="43" t="str">
        <f t="shared" si="12"/>
        <v>N/A</v>
      </c>
      <c r="G107" s="35">
        <v>0</v>
      </c>
      <c r="H107" s="43" t="str">
        <f t="shared" si="13"/>
        <v>N/A</v>
      </c>
      <c r="I107" s="12">
        <v>-99.5</v>
      </c>
      <c r="J107" s="12">
        <v>-100</v>
      </c>
      <c r="K107" s="44" t="s">
        <v>732</v>
      </c>
      <c r="L107" s="9" t="str">
        <f t="shared" si="14"/>
        <v>No</v>
      </c>
    </row>
    <row r="108" spans="1:12" ht="25.5" x14ac:dyDescent="0.2">
      <c r="A108" s="45" t="s">
        <v>1451</v>
      </c>
      <c r="B108" s="34" t="s">
        <v>217</v>
      </c>
      <c r="C108" s="46">
        <v>21117.504409000001</v>
      </c>
      <c r="D108" s="43" t="str">
        <f t="shared" si="11"/>
        <v>N/A</v>
      </c>
      <c r="E108" s="46">
        <v>950</v>
      </c>
      <c r="F108" s="43" t="str">
        <f t="shared" si="12"/>
        <v>N/A</v>
      </c>
      <c r="G108" s="46" t="s">
        <v>1743</v>
      </c>
      <c r="H108" s="43" t="str">
        <f t="shared" si="13"/>
        <v>N/A</v>
      </c>
      <c r="I108" s="12">
        <v>-95.5</v>
      </c>
      <c r="J108" s="12" t="s">
        <v>1743</v>
      </c>
      <c r="K108" s="44" t="s">
        <v>732</v>
      </c>
      <c r="L108" s="9" t="str">
        <f t="shared" si="14"/>
        <v>N/A</v>
      </c>
    </row>
    <row r="109" spans="1:12" ht="25.5" x14ac:dyDescent="0.2">
      <c r="A109" s="45" t="s">
        <v>619</v>
      </c>
      <c r="B109" s="34" t="s">
        <v>217</v>
      </c>
      <c r="C109" s="46">
        <v>5136088</v>
      </c>
      <c r="D109" s="43" t="str">
        <f t="shared" si="11"/>
        <v>N/A</v>
      </c>
      <c r="E109" s="46">
        <v>93595</v>
      </c>
      <c r="F109" s="43" t="str">
        <f t="shared" si="12"/>
        <v>N/A</v>
      </c>
      <c r="G109" s="46">
        <v>84189</v>
      </c>
      <c r="H109" s="43" t="str">
        <f t="shared" si="13"/>
        <v>N/A</v>
      </c>
      <c r="I109" s="12">
        <v>-98.2</v>
      </c>
      <c r="J109" s="12">
        <v>-10</v>
      </c>
      <c r="K109" s="44" t="s">
        <v>732</v>
      </c>
      <c r="L109" s="9" t="str">
        <f t="shared" si="14"/>
        <v>Yes</v>
      </c>
    </row>
    <row r="110" spans="1:12" x14ac:dyDescent="0.2">
      <c r="A110" s="45" t="s">
        <v>620</v>
      </c>
      <c r="B110" s="34" t="s">
        <v>217</v>
      </c>
      <c r="C110" s="35">
        <v>26047</v>
      </c>
      <c r="D110" s="43" t="str">
        <f t="shared" si="11"/>
        <v>N/A</v>
      </c>
      <c r="E110" s="35">
        <v>743</v>
      </c>
      <c r="F110" s="43" t="str">
        <f t="shared" si="12"/>
        <v>N/A</v>
      </c>
      <c r="G110" s="35">
        <v>760</v>
      </c>
      <c r="H110" s="43" t="str">
        <f t="shared" si="13"/>
        <v>N/A</v>
      </c>
      <c r="I110" s="12">
        <v>-97.1</v>
      </c>
      <c r="J110" s="12">
        <v>2.2879999999999998</v>
      </c>
      <c r="K110" s="44" t="s">
        <v>732</v>
      </c>
      <c r="L110" s="9" t="str">
        <f t="shared" si="14"/>
        <v>Yes</v>
      </c>
    </row>
    <row r="111" spans="1:12" x14ac:dyDescent="0.2">
      <c r="A111" s="45" t="s">
        <v>1452</v>
      </c>
      <c r="B111" s="34" t="s">
        <v>217</v>
      </c>
      <c r="C111" s="46">
        <v>197.18539562999999</v>
      </c>
      <c r="D111" s="43" t="str">
        <f t="shared" si="11"/>
        <v>N/A</v>
      </c>
      <c r="E111" s="46">
        <v>125.96904441</v>
      </c>
      <c r="F111" s="43" t="str">
        <f t="shared" si="12"/>
        <v>N/A</v>
      </c>
      <c r="G111" s="46">
        <v>110.77500000000001</v>
      </c>
      <c r="H111" s="43" t="str">
        <f t="shared" si="13"/>
        <v>N/A</v>
      </c>
      <c r="I111" s="12">
        <v>-36.1</v>
      </c>
      <c r="J111" s="12">
        <v>-12.1</v>
      </c>
      <c r="K111" s="44" t="s">
        <v>732</v>
      </c>
      <c r="L111" s="9" t="str">
        <f t="shared" si="14"/>
        <v>Yes</v>
      </c>
    </row>
    <row r="112" spans="1:12" x14ac:dyDescent="0.2">
      <c r="A112" s="45" t="s">
        <v>621</v>
      </c>
      <c r="B112" s="34" t="s">
        <v>217</v>
      </c>
      <c r="C112" s="46">
        <v>49246307</v>
      </c>
      <c r="D112" s="43" t="str">
        <f t="shared" si="11"/>
        <v>N/A</v>
      </c>
      <c r="E112" s="46">
        <v>419976</v>
      </c>
      <c r="F112" s="43" t="str">
        <f t="shared" si="12"/>
        <v>N/A</v>
      </c>
      <c r="G112" s="46">
        <v>246484</v>
      </c>
      <c r="H112" s="43" t="str">
        <f t="shared" si="13"/>
        <v>N/A</v>
      </c>
      <c r="I112" s="12">
        <v>-99.1</v>
      </c>
      <c r="J112" s="12">
        <v>-41.3</v>
      </c>
      <c r="K112" s="44" t="s">
        <v>732</v>
      </c>
      <c r="L112" s="9" t="str">
        <f t="shared" si="14"/>
        <v>No</v>
      </c>
    </row>
    <row r="113" spans="1:12" x14ac:dyDescent="0.2">
      <c r="A113" s="45" t="s">
        <v>622</v>
      </c>
      <c r="B113" s="34" t="s">
        <v>217</v>
      </c>
      <c r="C113" s="35">
        <v>30073</v>
      </c>
      <c r="D113" s="43" t="str">
        <f t="shared" si="11"/>
        <v>N/A</v>
      </c>
      <c r="E113" s="35">
        <v>342</v>
      </c>
      <c r="F113" s="43" t="str">
        <f t="shared" si="12"/>
        <v>N/A</v>
      </c>
      <c r="G113" s="35">
        <v>208</v>
      </c>
      <c r="H113" s="43" t="str">
        <f t="shared" si="13"/>
        <v>N/A</v>
      </c>
      <c r="I113" s="12">
        <v>-98.9</v>
      </c>
      <c r="J113" s="12">
        <v>-39.200000000000003</v>
      </c>
      <c r="K113" s="44" t="s">
        <v>732</v>
      </c>
      <c r="L113" s="9" t="str">
        <f t="shared" si="14"/>
        <v>No</v>
      </c>
    </row>
    <row r="114" spans="1:12" x14ac:dyDescent="0.2">
      <c r="A114" s="45" t="s">
        <v>1453</v>
      </c>
      <c r="B114" s="34" t="s">
        <v>217</v>
      </c>
      <c r="C114" s="46">
        <v>1637.5588402000001</v>
      </c>
      <c r="D114" s="43" t="str">
        <f t="shared" si="11"/>
        <v>N/A</v>
      </c>
      <c r="E114" s="46">
        <v>1228</v>
      </c>
      <c r="F114" s="43" t="str">
        <f t="shared" si="12"/>
        <v>N/A</v>
      </c>
      <c r="G114" s="46">
        <v>1185.0192308000001</v>
      </c>
      <c r="H114" s="43" t="str">
        <f t="shared" si="13"/>
        <v>N/A</v>
      </c>
      <c r="I114" s="12">
        <v>-25</v>
      </c>
      <c r="J114" s="12">
        <v>-3.5</v>
      </c>
      <c r="K114" s="44" t="s">
        <v>732</v>
      </c>
      <c r="L114" s="9" t="str">
        <f t="shared" si="14"/>
        <v>Yes</v>
      </c>
    </row>
    <row r="115" spans="1:12" ht="25.5" x14ac:dyDescent="0.2">
      <c r="A115" s="45" t="s">
        <v>623</v>
      </c>
      <c r="B115" s="34" t="s">
        <v>217</v>
      </c>
      <c r="C115" s="46">
        <v>978292</v>
      </c>
      <c r="D115" s="43" t="str">
        <f t="shared" si="11"/>
        <v>N/A</v>
      </c>
      <c r="E115" s="46">
        <v>333933</v>
      </c>
      <c r="F115" s="43" t="str">
        <f t="shared" si="12"/>
        <v>N/A</v>
      </c>
      <c r="G115" s="46">
        <v>36421</v>
      </c>
      <c r="H115" s="43" t="str">
        <f t="shared" si="13"/>
        <v>N/A</v>
      </c>
      <c r="I115" s="12">
        <v>-65.900000000000006</v>
      </c>
      <c r="J115" s="12">
        <v>-89.1</v>
      </c>
      <c r="K115" s="44" t="s">
        <v>732</v>
      </c>
      <c r="L115" s="9" t="str">
        <f t="shared" si="14"/>
        <v>No</v>
      </c>
    </row>
    <row r="116" spans="1:12" x14ac:dyDescent="0.2">
      <c r="A116" s="48" t="s">
        <v>624</v>
      </c>
      <c r="B116" s="35" t="s">
        <v>217</v>
      </c>
      <c r="C116" s="35">
        <v>4693</v>
      </c>
      <c r="D116" s="43" t="str">
        <f t="shared" si="11"/>
        <v>N/A</v>
      </c>
      <c r="E116" s="35">
        <v>429</v>
      </c>
      <c r="F116" s="43" t="str">
        <f t="shared" si="12"/>
        <v>N/A</v>
      </c>
      <c r="G116" s="35">
        <v>62</v>
      </c>
      <c r="H116" s="43" t="str">
        <f t="shared" si="13"/>
        <v>N/A</v>
      </c>
      <c r="I116" s="12">
        <v>-90.9</v>
      </c>
      <c r="J116" s="12">
        <v>-85.5</v>
      </c>
      <c r="K116" s="49" t="s">
        <v>732</v>
      </c>
      <c r="L116" s="9" t="str">
        <f t="shared" si="14"/>
        <v>No</v>
      </c>
    </row>
    <row r="117" spans="1:12" ht="25.5" x14ac:dyDescent="0.2">
      <c r="A117" s="45" t="s">
        <v>1454</v>
      </c>
      <c r="B117" s="34" t="s">
        <v>217</v>
      </c>
      <c r="C117" s="46">
        <v>208.45770296000001</v>
      </c>
      <c r="D117" s="43" t="str">
        <f t="shared" si="11"/>
        <v>N/A</v>
      </c>
      <c r="E117" s="46">
        <v>778.39860139999996</v>
      </c>
      <c r="F117" s="43" t="str">
        <f t="shared" si="12"/>
        <v>N/A</v>
      </c>
      <c r="G117" s="46">
        <v>587.43548386999998</v>
      </c>
      <c r="H117" s="43" t="str">
        <f t="shared" si="13"/>
        <v>N/A</v>
      </c>
      <c r="I117" s="12">
        <v>273.39999999999998</v>
      </c>
      <c r="J117" s="12">
        <v>-24.5</v>
      </c>
      <c r="K117" s="44" t="s">
        <v>732</v>
      </c>
      <c r="L117" s="9" t="str">
        <f t="shared" si="14"/>
        <v>Yes</v>
      </c>
    </row>
    <row r="118" spans="1:12" ht="25.5" x14ac:dyDescent="0.2">
      <c r="A118" s="45" t="s">
        <v>625</v>
      </c>
      <c r="B118" s="34" t="s">
        <v>217</v>
      </c>
      <c r="C118" s="46">
        <v>12140027</v>
      </c>
      <c r="D118" s="43" t="str">
        <f t="shared" si="11"/>
        <v>N/A</v>
      </c>
      <c r="E118" s="46">
        <v>108187</v>
      </c>
      <c r="F118" s="43" t="str">
        <f t="shared" si="12"/>
        <v>N/A</v>
      </c>
      <c r="G118" s="46">
        <v>89298</v>
      </c>
      <c r="H118" s="43" t="str">
        <f t="shared" si="13"/>
        <v>N/A</v>
      </c>
      <c r="I118" s="12">
        <v>-99.1</v>
      </c>
      <c r="J118" s="12">
        <v>-17.5</v>
      </c>
      <c r="K118" s="44" t="s">
        <v>732</v>
      </c>
      <c r="L118" s="9" t="str">
        <f t="shared" si="14"/>
        <v>Yes</v>
      </c>
    </row>
    <row r="119" spans="1:12" x14ac:dyDescent="0.2">
      <c r="A119" s="45" t="s">
        <v>626</v>
      </c>
      <c r="B119" s="34" t="s">
        <v>217</v>
      </c>
      <c r="C119" s="35">
        <v>9345</v>
      </c>
      <c r="D119" s="43" t="str">
        <f t="shared" si="11"/>
        <v>N/A</v>
      </c>
      <c r="E119" s="35">
        <v>202</v>
      </c>
      <c r="F119" s="43" t="str">
        <f t="shared" si="12"/>
        <v>N/A</v>
      </c>
      <c r="G119" s="35">
        <v>168</v>
      </c>
      <c r="H119" s="43" t="str">
        <f t="shared" si="13"/>
        <v>N/A</v>
      </c>
      <c r="I119" s="12">
        <v>-97.8</v>
      </c>
      <c r="J119" s="12">
        <v>-16.8</v>
      </c>
      <c r="K119" s="44" t="s">
        <v>732</v>
      </c>
      <c r="L119" s="9" t="str">
        <f t="shared" si="14"/>
        <v>Yes</v>
      </c>
    </row>
    <row r="120" spans="1:12" ht="25.5" x14ac:dyDescent="0.2">
      <c r="A120" s="45" t="s">
        <v>1455</v>
      </c>
      <c r="B120" s="34" t="s">
        <v>217</v>
      </c>
      <c r="C120" s="46">
        <v>1299.0933118999999</v>
      </c>
      <c r="D120" s="43" t="str">
        <f t="shared" si="11"/>
        <v>N/A</v>
      </c>
      <c r="E120" s="46">
        <v>535.57920792000004</v>
      </c>
      <c r="F120" s="43" t="str">
        <f t="shared" si="12"/>
        <v>N/A</v>
      </c>
      <c r="G120" s="46">
        <v>531.53571428999999</v>
      </c>
      <c r="H120" s="43" t="str">
        <f t="shared" si="13"/>
        <v>N/A</v>
      </c>
      <c r="I120" s="12">
        <v>-58.8</v>
      </c>
      <c r="J120" s="12">
        <v>-0.755</v>
      </c>
      <c r="K120" s="44" t="s">
        <v>732</v>
      </c>
      <c r="L120" s="9" t="str">
        <f t="shared" si="14"/>
        <v>Yes</v>
      </c>
    </row>
    <row r="121" spans="1:12" ht="25.5" x14ac:dyDescent="0.2">
      <c r="A121" s="45" t="s">
        <v>627</v>
      </c>
      <c r="B121" s="34" t="s">
        <v>217</v>
      </c>
      <c r="C121" s="46">
        <v>0</v>
      </c>
      <c r="D121" s="43" t="str">
        <f t="shared" si="11"/>
        <v>N/A</v>
      </c>
      <c r="E121" s="46">
        <v>0</v>
      </c>
      <c r="F121" s="43" t="str">
        <f t="shared" si="12"/>
        <v>N/A</v>
      </c>
      <c r="G121" s="46">
        <v>0</v>
      </c>
      <c r="H121" s="43" t="str">
        <f t="shared" si="13"/>
        <v>N/A</v>
      </c>
      <c r="I121" s="12" t="s">
        <v>1743</v>
      </c>
      <c r="J121" s="12" t="s">
        <v>1743</v>
      </c>
      <c r="K121" s="44" t="s">
        <v>732</v>
      </c>
      <c r="L121" s="9" t="str">
        <f t="shared" si="14"/>
        <v>N/A</v>
      </c>
    </row>
    <row r="122" spans="1:12" x14ac:dyDescent="0.2">
      <c r="A122" s="45" t="s">
        <v>628</v>
      </c>
      <c r="B122" s="34" t="s">
        <v>217</v>
      </c>
      <c r="C122" s="35">
        <v>0</v>
      </c>
      <c r="D122" s="43" t="str">
        <f t="shared" si="11"/>
        <v>N/A</v>
      </c>
      <c r="E122" s="35">
        <v>0</v>
      </c>
      <c r="F122" s="43" t="str">
        <f t="shared" si="12"/>
        <v>N/A</v>
      </c>
      <c r="G122" s="35">
        <v>0</v>
      </c>
      <c r="H122" s="43" t="str">
        <f t="shared" si="13"/>
        <v>N/A</v>
      </c>
      <c r="I122" s="12" t="s">
        <v>1743</v>
      </c>
      <c r="J122" s="12" t="s">
        <v>1743</v>
      </c>
      <c r="K122" s="44" t="s">
        <v>732</v>
      </c>
      <c r="L122" s="9" t="str">
        <f t="shared" si="14"/>
        <v>N/A</v>
      </c>
    </row>
    <row r="123" spans="1:12" ht="25.5" x14ac:dyDescent="0.2">
      <c r="A123" s="45" t="s">
        <v>1456</v>
      </c>
      <c r="B123" s="34" t="s">
        <v>217</v>
      </c>
      <c r="C123" s="46" t="s">
        <v>1743</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661967</v>
      </c>
      <c r="D124" s="43" t="str">
        <f t="shared" si="11"/>
        <v>N/A</v>
      </c>
      <c r="E124" s="46">
        <v>0</v>
      </c>
      <c r="F124" s="43" t="str">
        <f t="shared" si="12"/>
        <v>N/A</v>
      </c>
      <c r="G124" s="46">
        <v>0</v>
      </c>
      <c r="H124" s="43" t="str">
        <f t="shared" si="13"/>
        <v>N/A</v>
      </c>
      <c r="I124" s="12">
        <v>-100</v>
      </c>
      <c r="J124" s="12" t="s">
        <v>1743</v>
      </c>
      <c r="K124" s="44" t="s">
        <v>732</v>
      </c>
      <c r="L124" s="9" t="str">
        <f t="shared" si="14"/>
        <v>N/A</v>
      </c>
    </row>
    <row r="125" spans="1:12" ht="25.5" x14ac:dyDescent="0.2">
      <c r="A125" s="45" t="s">
        <v>630</v>
      </c>
      <c r="B125" s="34" t="s">
        <v>217</v>
      </c>
      <c r="C125" s="35">
        <v>1332</v>
      </c>
      <c r="D125" s="43" t="str">
        <f t="shared" si="11"/>
        <v>N/A</v>
      </c>
      <c r="E125" s="35">
        <v>0</v>
      </c>
      <c r="F125" s="43" t="str">
        <f t="shared" si="12"/>
        <v>N/A</v>
      </c>
      <c r="G125" s="35">
        <v>0</v>
      </c>
      <c r="H125" s="43" t="str">
        <f t="shared" si="13"/>
        <v>N/A</v>
      </c>
      <c r="I125" s="12">
        <v>-100</v>
      </c>
      <c r="J125" s="12" t="s">
        <v>1743</v>
      </c>
      <c r="K125" s="44" t="s">
        <v>732</v>
      </c>
      <c r="L125" s="9" t="str">
        <f t="shared" si="14"/>
        <v>N/A</v>
      </c>
    </row>
    <row r="126" spans="1:12" ht="25.5" x14ac:dyDescent="0.2">
      <c r="A126" s="45" t="s">
        <v>1457</v>
      </c>
      <c r="B126" s="34" t="s">
        <v>217</v>
      </c>
      <c r="C126" s="46">
        <v>496.97222221999999</v>
      </c>
      <c r="D126" s="43" t="str">
        <f t="shared" si="11"/>
        <v>N/A</v>
      </c>
      <c r="E126" s="46" t="s">
        <v>1743</v>
      </c>
      <c r="F126" s="43" t="str">
        <f t="shared" si="12"/>
        <v>N/A</v>
      </c>
      <c r="G126" s="46" t="s">
        <v>1743</v>
      </c>
      <c r="H126" s="43" t="str">
        <f t="shared" si="13"/>
        <v>N/A</v>
      </c>
      <c r="I126" s="12" t="s">
        <v>1743</v>
      </c>
      <c r="J126" s="12" t="s">
        <v>1743</v>
      </c>
      <c r="K126" s="44" t="s">
        <v>732</v>
      </c>
      <c r="L126" s="9" t="str">
        <f t="shared" si="14"/>
        <v>N/A</v>
      </c>
    </row>
    <row r="127" spans="1:12" ht="25.5" x14ac:dyDescent="0.2">
      <c r="A127" s="45" t="s">
        <v>631</v>
      </c>
      <c r="B127" s="34" t="s">
        <v>217</v>
      </c>
      <c r="C127" s="46">
        <v>212</v>
      </c>
      <c r="D127" s="43" t="str">
        <f t="shared" si="11"/>
        <v>N/A</v>
      </c>
      <c r="E127" s="46">
        <v>0</v>
      </c>
      <c r="F127" s="43" t="str">
        <f t="shared" si="12"/>
        <v>N/A</v>
      </c>
      <c r="G127" s="46">
        <v>0</v>
      </c>
      <c r="H127" s="43" t="str">
        <f t="shared" si="13"/>
        <v>N/A</v>
      </c>
      <c r="I127" s="12">
        <v>-100</v>
      </c>
      <c r="J127" s="12" t="s">
        <v>1743</v>
      </c>
      <c r="K127" s="44" t="s">
        <v>732</v>
      </c>
      <c r="L127" s="9" t="str">
        <f t="shared" si="14"/>
        <v>N/A</v>
      </c>
    </row>
    <row r="128" spans="1:12" x14ac:dyDescent="0.2">
      <c r="A128" s="45" t="s">
        <v>632</v>
      </c>
      <c r="B128" s="34" t="s">
        <v>217</v>
      </c>
      <c r="C128" s="35">
        <v>11</v>
      </c>
      <c r="D128" s="43" t="str">
        <f t="shared" si="11"/>
        <v>N/A</v>
      </c>
      <c r="E128" s="35">
        <v>0</v>
      </c>
      <c r="F128" s="43" t="str">
        <f t="shared" si="12"/>
        <v>N/A</v>
      </c>
      <c r="G128" s="35">
        <v>0</v>
      </c>
      <c r="H128" s="43" t="str">
        <f t="shared" si="13"/>
        <v>N/A</v>
      </c>
      <c r="I128" s="12">
        <v>-100</v>
      </c>
      <c r="J128" s="12" t="s">
        <v>1743</v>
      </c>
      <c r="K128" s="44" t="s">
        <v>732</v>
      </c>
      <c r="L128" s="9" t="str">
        <f t="shared" si="14"/>
        <v>N/A</v>
      </c>
    </row>
    <row r="129" spans="1:12" ht="25.5" x14ac:dyDescent="0.2">
      <c r="A129" s="45" t="s">
        <v>1458</v>
      </c>
      <c r="B129" s="34" t="s">
        <v>217</v>
      </c>
      <c r="C129" s="46">
        <v>106</v>
      </c>
      <c r="D129" s="43" t="str">
        <f t="shared" si="11"/>
        <v>N/A</v>
      </c>
      <c r="E129" s="46" t="s">
        <v>1743</v>
      </c>
      <c r="F129" s="43" t="str">
        <f t="shared" si="12"/>
        <v>N/A</v>
      </c>
      <c r="G129" s="46" t="s">
        <v>1743</v>
      </c>
      <c r="H129" s="43" t="str">
        <f t="shared" si="13"/>
        <v>N/A</v>
      </c>
      <c r="I129" s="12" t="s">
        <v>1743</v>
      </c>
      <c r="J129" s="12" t="s">
        <v>1743</v>
      </c>
      <c r="K129" s="44" t="s">
        <v>732</v>
      </c>
      <c r="L129" s="9" t="str">
        <f t="shared" si="14"/>
        <v>N/A</v>
      </c>
    </row>
    <row r="130" spans="1:12" ht="25.5" x14ac:dyDescent="0.2">
      <c r="A130" s="45" t="s">
        <v>633</v>
      </c>
      <c r="B130" s="34" t="s">
        <v>217</v>
      </c>
      <c r="C130" s="46">
        <v>473272</v>
      </c>
      <c r="D130" s="43" t="str">
        <f t="shared" si="11"/>
        <v>N/A</v>
      </c>
      <c r="E130" s="46">
        <v>0</v>
      </c>
      <c r="F130" s="43" t="str">
        <f t="shared" si="12"/>
        <v>N/A</v>
      </c>
      <c r="G130" s="46">
        <v>2009</v>
      </c>
      <c r="H130" s="43" t="str">
        <f t="shared" si="13"/>
        <v>N/A</v>
      </c>
      <c r="I130" s="12">
        <v>-100</v>
      </c>
      <c r="J130" s="12" t="s">
        <v>1743</v>
      </c>
      <c r="K130" s="44" t="s">
        <v>732</v>
      </c>
      <c r="L130" s="9" t="str">
        <f t="shared" si="14"/>
        <v>N/A</v>
      </c>
    </row>
    <row r="131" spans="1:12" x14ac:dyDescent="0.2">
      <c r="A131" s="45" t="s">
        <v>634</v>
      </c>
      <c r="B131" s="34" t="s">
        <v>217</v>
      </c>
      <c r="C131" s="35">
        <v>1459</v>
      </c>
      <c r="D131" s="43" t="str">
        <f t="shared" si="11"/>
        <v>N/A</v>
      </c>
      <c r="E131" s="35">
        <v>0</v>
      </c>
      <c r="F131" s="43" t="str">
        <f t="shared" si="12"/>
        <v>N/A</v>
      </c>
      <c r="G131" s="35">
        <v>11</v>
      </c>
      <c r="H131" s="43" t="str">
        <f t="shared" si="13"/>
        <v>N/A</v>
      </c>
      <c r="I131" s="12">
        <v>-100</v>
      </c>
      <c r="J131" s="12" t="s">
        <v>1743</v>
      </c>
      <c r="K131" s="44" t="s">
        <v>732</v>
      </c>
      <c r="L131" s="9" t="str">
        <f t="shared" si="14"/>
        <v>N/A</v>
      </c>
    </row>
    <row r="132" spans="1:12" ht="25.5" x14ac:dyDescent="0.2">
      <c r="A132" s="45" t="s">
        <v>1459</v>
      </c>
      <c r="B132" s="34" t="s">
        <v>217</v>
      </c>
      <c r="C132" s="46">
        <v>324.38108292999999</v>
      </c>
      <c r="D132" s="43" t="str">
        <f t="shared" si="11"/>
        <v>N/A</v>
      </c>
      <c r="E132" s="46" t="s">
        <v>1743</v>
      </c>
      <c r="F132" s="43" t="str">
        <f t="shared" si="12"/>
        <v>N/A</v>
      </c>
      <c r="G132" s="46">
        <v>502.25</v>
      </c>
      <c r="H132" s="43" t="str">
        <f t="shared" si="13"/>
        <v>N/A</v>
      </c>
      <c r="I132" s="12" t="s">
        <v>1743</v>
      </c>
      <c r="J132" s="12" t="s">
        <v>1743</v>
      </c>
      <c r="K132" s="44" t="s">
        <v>732</v>
      </c>
      <c r="L132" s="9" t="str">
        <f t="shared" si="14"/>
        <v>N/A</v>
      </c>
    </row>
    <row r="133" spans="1:12" ht="25.5" x14ac:dyDescent="0.2">
      <c r="A133" s="45" t="s">
        <v>635</v>
      </c>
      <c r="B133" s="34" t="s">
        <v>217</v>
      </c>
      <c r="C133" s="46">
        <v>2830808</v>
      </c>
      <c r="D133" s="43" t="str">
        <f t="shared" si="11"/>
        <v>N/A</v>
      </c>
      <c r="E133" s="46">
        <v>24501</v>
      </c>
      <c r="F133" s="43" t="str">
        <f t="shared" si="12"/>
        <v>N/A</v>
      </c>
      <c r="G133" s="46">
        <v>18248</v>
      </c>
      <c r="H133" s="43" t="str">
        <f t="shared" si="13"/>
        <v>N/A</v>
      </c>
      <c r="I133" s="12">
        <v>-99.1</v>
      </c>
      <c r="J133" s="12">
        <v>-25.5</v>
      </c>
      <c r="K133" s="44" t="s">
        <v>732</v>
      </c>
      <c r="L133" s="9" t="str">
        <f t="shared" si="14"/>
        <v>Yes</v>
      </c>
    </row>
    <row r="134" spans="1:12" x14ac:dyDescent="0.2">
      <c r="A134" s="45" t="s">
        <v>636</v>
      </c>
      <c r="B134" s="34" t="s">
        <v>217</v>
      </c>
      <c r="C134" s="35">
        <v>193</v>
      </c>
      <c r="D134" s="43" t="str">
        <f t="shared" si="11"/>
        <v>N/A</v>
      </c>
      <c r="E134" s="35">
        <v>11</v>
      </c>
      <c r="F134" s="43" t="str">
        <f t="shared" si="12"/>
        <v>N/A</v>
      </c>
      <c r="G134" s="35">
        <v>11</v>
      </c>
      <c r="H134" s="43" t="str">
        <f t="shared" si="13"/>
        <v>N/A</v>
      </c>
      <c r="I134" s="12">
        <v>-94.8</v>
      </c>
      <c r="J134" s="12">
        <v>-60</v>
      </c>
      <c r="K134" s="44" t="s">
        <v>732</v>
      </c>
      <c r="L134" s="9" t="str">
        <f t="shared" si="14"/>
        <v>No</v>
      </c>
    </row>
    <row r="135" spans="1:12" x14ac:dyDescent="0.2">
      <c r="A135" s="45" t="s">
        <v>1460</v>
      </c>
      <c r="B135" s="34" t="s">
        <v>217</v>
      </c>
      <c r="C135" s="46">
        <v>14667.398964</v>
      </c>
      <c r="D135" s="43" t="str">
        <f t="shared" si="11"/>
        <v>N/A</v>
      </c>
      <c r="E135" s="46">
        <v>2450.1</v>
      </c>
      <c r="F135" s="43" t="str">
        <f t="shared" si="12"/>
        <v>N/A</v>
      </c>
      <c r="G135" s="46">
        <v>4562</v>
      </c>
      <c r="H135" s="43" t="str">
        <f t="shared" si="13"/>
        <v>N/A</v>
      </c>
      <c r="I135" s="12">
        <v>-83.3</v>
      </c>
      <c r="J135" s="12">
        <v>86.2</v>
      </c>
      <c r="K135" s="44" t="s">
        <v>732</v>
      </c>
      <c r="L135" s="9" t="str">
        <f t="shared" si="14"/>
        <v>No</v>
      </c>
    </row>
    <row r="136" spans="1:12" ht="25.5" x14ac:dyDescent="0.2">
      <c r="A136" s="45" t="s">
        <v>637</v>
      </c>
      <c r="B136" s="34" t="s">
        <v>217</v>
      </c>
      <c r="C136" s="46">
        <v>86953</v>
      </c>
      <c r="D136" s="43" t="str">
        <f t="shared" si="11"/>
        <v>N/A</v>
      </c>
      <c r="E136" s="46">
        <v>515</v>
      </c>
      <c r="F136" s="43" t="str">
        <f t="shared" si="12"/>
        <v>N/A</v>
      </c>
      <c r="G136" s="46">
        <v>326</v>
      </c>
      <c r="H136" s="43" t="str">
        <f t="shared" si="13"/>
        <v>N/A</v>
      </c>
      <c r="I136" s="12">
        <v>-99.4</v>
      </c>
      <c r="J136" s="12">
        <v>-36.700000000000003</v>
      </c>
      <c r="K136" s="44" t="s">
        <v>732</v>
      </c>
      <c r="L136" s="9" t="str">
        <f>IF(J136="Div by 0", "N/A", IF(OR(J136="N/A",K136="N/A"),"N/A", IF(J136&gt;VALUE(MID(K136,1,2)), "No", IF(J136&lt;-1*VALUE(MID(K136,1,2)), "No", "Yes"))))</f>
        <v>No</v>
      </c>
    </row>
    <row r="137" spans="1:12" x14ac:dyDescent="0.2">
      <c r="A137" s="45" t="s">
        <v>638</v>
      </c>
      <c r="B137" s="34" t="s">
        <v>217</v>
      </c>
      <c r="C137" s="35">
        <v>999</v>
      </c>
      <c r="D137" s="43" t="str">
        <f t="shared" si="11"/>
        <v>N/A</v>
      </c>
      <c r="E137" s="35">
        <v>12</v>
      </c>
      <c r="F137" s="43" t="str">
        <f t="shared" si="12"/>
        <v>N/A</v>
      </c>
      <c r="G137" s="35">
        <v>11</v>
      </c>
      <c r="H137" s="43" t="str">
        <f t="shared" si="13"/>
        <v>N/A</v>
      </c>
      <c r="I137" s="12">
        <v>-98.8</v>
      </c>
      <c r="J137" s="12">
        <v>-8.33</v>
      </c>
      <c r="K137" s="44" t="s">
        <v>732</v>
      </c>
      <c r="L137" s="9" t="str">
        <f t="shared" ref="L137:L141" si="15">IF(J137="Div by 0", "N/A", IF(OR(J137="N/A",K137="N/A"),"N/A", IF(J137&gt;VALUE(MID(K137,1,2)), "No", IF(J137&lt;-1*VALUE(MID(K137,1,2)), "No", "Yes"))))</f>
        <v>Yes</v>
      </c>
    </row>
    <row r="138" spans="1:12" ht="25.5" x14ac:dyDescent="0.2">
      <c r="A138" s="45" t="s">
        <v>1461</v>
      </c>
      <c r="B138" s="34" t="s">
        <v>217</v>
      </c>
      <c r="C138" s="46">
        <v>87.040040039999994</v>
      </c>
      <c r="D138" s="43" t="str">
        <f t="shared" si="11"/>
        <v>N/A</v>
      </c>
      <c r="E138" s="46">
        <v>42.916666667000001</v>
      </c>
      <c r="F138" s="43" t="str">
        <f t="shared" si="12"/>
        <v>N/A</v>
      </c>
      <c r="G138" s="46">
        <v>29.636363635999999</v>
      </c>
      <c r="H138" s="43" t="str">
        <f t="shared" si="13"/>
        <v>N/A</v>
      </c>
      <c r="I138" s="12">
        <v>-50.7</v>
      </c>
      <c r="J138" s="12">
        <v>-30.9</v>
      </c>
      <c r="K138" s="44" t="s">
        <v>732</v>
      </c>
      <c r="L138" s="9" t="str">
        <f t="shared" si="15"/>
        <v>No</v>
      </c>
    </row>
    <row r="139" spans="1:12" ht="25.5" x14ac:dyDescent="0.2">
      <c r="A139" s="45" t="s">
        <v>639</v>
      </c>
      <c r="B139" s="34" t="s">
        <v>217</v>
      </c>
      <c r="C139" s="46">
        <v>1680061</v>
      </c>
      <c r="D139" s="43" t="str">
        <f t="shared" si="11"/>
        <v>N/A</v>
      </c>
      <c r="E139" s="46">
        <v>0</v>
      </c>
      <c r="F139" s="43" t="str">
        <f t="shared" si="12"/>
        <v>N/A</v>
      </c>
      <c r="G139" s="46">
        <v>0</v>
      </c>
      <c r="H139" s="43" t="str">
        <f t="shared" si="13"/>
        <v>N/A</v>
      </c>
      <c r="I139" s="12">
        <v>-100</v>
      </c>
      <c r="J139" s="12" t="s">
        <v>1743</v>
      </c>
      <c r="K139" s="44" t="s">
        <v>732</v>
      </c>
      <c r="L139" s="9" t="str">
        <f t="shared" si="15"/>
        <v>N/A</v>
      </c>
    </row>
    <row r="140" spans="1:12" x14ac:dyDescent="0.2">
      <c r="A140" s="45" t="s">
        <v>640</v>
      </c>
      <c r="B140" s="34" t="s">
        <v>217</v>
      </c>
      <c r="C140" s="35">
        <v>137</v>
      </c>
      <c r="D140" s="43" t="str">
        <f t="shared" si="11"/>
        <v>N/A</v>
      </c>
      <c r="E140" s="35">
        <v>0</v>
      </c>
      <c r="F140" s="43" t="str">
        <f t="shared" si="12"/>
        <v>N/A</v>
      </c>
      <c r="G140" s="35">
        <v>0</v>
      </c>
      <c r="H140" s="43" t="str">
        <f t="shared" si="13"/>
        <v>N/A</v>
      </c>
      <c r="I140" s="12">
        <v>-100</v>
      </c>
      <c r="J140" s="12" t="s">
        <v>1743</v>
      </c>
      <c r="K140" s="44" t="s">
        <v>732</v>
      </c>
      <c r="L140" s="9" t="str">
        <f t="shared" si="15"/>
        <v>N/A</v>
      </c>
    </row>
    <row r="141" spans="1:12" ht="25.5" x14ac:dyDescent="0.2">
      <c r="A141" s="45" t="s">
        <v>1462</v>
      </c>
      <c r="B141" s="34" t="s">
        <v>217</v>
      </c>
      <c r="C141" s="46">
        <v>12263.218978000001</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13937833</v>
      </c>
      <c r="D142" s="43" t="str">
        <f t="shared" si="11"/>
        <v>N/A</v>
      </c>
      <c r="E142" s="46">
        <v>8048</v>
      </c>
      <c r="F142" s="43" t="str">
        <f t="shared" si="12"/>
        <v>N/A</v>
      </c>
      <c r="G142" s="46">
        <v>1022</v>
      </c>
      <c r="H142" s="43" t="str">
        <f t="shared" si="13"/>
        <v>N/A</v>
      </c>
      <c r="I142" s="12">
        <v>-99.9</v>
      </c>
      <c r="J142" s="12">
        <v>-87.3</v>
      </c>
      <c r="K142" s="44" t="s">
        <v>732</v>
      </c>
      <c r="L142" s="9" t="str">
        <f t="shared" ref="L142:L153" si="16">IF(J142="Div by 0", "N/A", IF(K142="N/A","N/A", IF(J142&gt;VALUE(MID(K142,1,2)), "No", IF(J142&lt;-1*VALUE(MID(K142,1,2)), "No", "Yes"))))</f>
        <v>No</v>
      </c>
    </row>
    <row r="143" spans="1:12" ht="25.5" x14ac:dyDescent="0.2">
      <c r="A143" s="45" t="s">
        <v>642</v>
      </c>
      <c r="B143" s="34" t="s">
        <v>217</v>
      </c>
      <c r="C143" s="35">
        <v>14960</v>
      </c>
      <c r="D143" s="43" t="str">
        <f t="shared" si="11"/>
        <v>N/A</v>
      </c>
      <c r="E143" s="35">
        <v>68</v>
      </c>
      <c r="F143" s="43" t="str">
        <f t="shared" si="12"/>
        <v>N/A</v>
      </c>
      <c r="G143" s="35">
        <v>14</v>
      </c>
      <c r="H143" s="43" t="str">
        <f t="shared" si="13"/>
        <v>N/A</v>
      </c>
      <c r="I143" s="12">
        <v>-99.5</v>
      </c>
      <c r="J143" s="12">
        <v>-79.400000000000006</v>
      </c>
      <c r="K143" s="44" t="s">
        <v>732</v>
      </c>
      <c r="L143" s="9" t="str">
        <f t="shared" si="16"/>
        <v>No</v>
      </c>
    </row>
    <row r="144" spans="1:12" ht="25.5" x14ac:dyDescent="0.2">
      <c r="A144" s="45" t="s">
        <v>1463</v>
      </c>
      <c r="B144" s="34" t="s">
        <v>217</v>
      </c>
      <c r="C144" s="46">
        <v>931.67332887999999</v>
      </c>
      <c r="D144" s="43" t="str">
        <f t="shared" si="11"/>
        <v>N/A</v>
      </c>
      <c r="E144" s="46">
        <v>118.35294118</v>
      </c>
      <c r="F144" s="43" t="str">
        <f t="shared" si="12"/>
        <v>N/A</v>
      </c>
      <c r="G144" s="46">
        <v>73</v>
      </c>
      <c r="H144" s="43" t="str">
        <f t="shared" si="13"/>
        <v>N/A</v>
      </c>
      <c r="I144" s="12">
        <v>-87.3</v>
      </c>
      <c r="J144" s="12">
        <v>-38.299999999999997</v>
      </c>
      <c r="K144" s="44" t="s">
        <v>732</v>
      </c>
      <c r="L144" s="9" t="str">
        <f t="shared" si="16"/>
        <v>No</v>
      </c>
    </row>
    <row r="145" spans="1:12" ht="25.5" x14ac:dyDescent="0.2">
      <c r="A145" s="45" t="s">
        <v>643</v>
      </c>
      <c r="B145" s="34" t="s">
        <v>217</v>
      </c>
      <c r="C145" s="46">
        <v>20399808</v>
      </c>
      <c r="D145" s="43" t="str">
        <f t="shared" ref="D145:D153" si="17">IF($B145="N/A","N/A",IF(C145&gt;10,"No",IF(C145&lt;-10,"No","Yes")))</f>
        <v>N/A</v>
      </c>
      <c r="E145" s="46">
        <v>2438</v>
      </c>
      <c r="F145" s="43" t="str">
        <f t="shared" ref="F145:F153" si="18">IF($B145="N/A","N/A",IF(E145&gt;10,"No",IF(E145&lt;-10,"No","Yes")))</f>
        <v>N/A</v>
      </c>
      <c r="G145" s="46">
        <v>0</v>
      </c>
      <c r="H145" s="43" t="str">
        <f t="shared" ref="H145:H153" si="19">IF($B145="N/A","N/A",IF(G145&gt;10,"No",IF(G145&lt;-10,"No","Yes")))</f>
        <v>N/A</v>
      </c>
      <c r="I145" s="12">
        <v>-100</v>
      </c>
      <c r="J145" s="12">
        <v>-100</v>
      </c>
      <c r="K145" s="44" t="s">
        <v>732</v>
      </c>
      <c r="L145" s="9" t="str">
        <f t="shared" si="16"/>
        <v>No</v>
      </c>
    </row>
    <row r="146" spans="1:12" x14ac:dyDescent="0.2">
      <c r="A146" s="45" t="s">
        <v>644</v>
      </c>
      <c r="B146" s="34" t="s">
        <v>217</v>
      </c>
      <c r="C146" s="35">
        <v>823</v>
      </c>
      <c r="D146" s="43" t="str">
        <f t="shared" si="17"/>
        <v>N/A</v>
      </c>
      <c r="E146" s="35">
        <v>11</v>
      </c>
      <c r="F146" s="43" t="str">
        <f t="shared" si="18"/>
        <v>N/A</v>
      </c>
      <c r="G146" s="35">
        <v>0</v>
      </c>
      <c r="H146" s="43" t="str">
        <f t="shared" si="19"/>
        <v>N/A</v>
      </c>
      <c r="I146" s="12">
        <v>-99.9</v>
      </c>
      <c r="J146" s="12">
        <v>-100</v>
      </c>
      <c r="K146" s="44" t="s">
        <v>732</v>
      </c>
      <c r="L146" s="9" t="str">
        <f t="shared" si="16"/>
        <v>No</v>
      </c>
    </row>
    <row r="147" spans="1:12" ht="25.5" x14ac:dyDescent="0.2">
      <c r="A147" s="45" t="s">
        <v>1464</v>
      </c>
      <c r="B147" s="34" t="s">
        <v>217</v>
      </c>
      <c r="C147" s="46">
        <v>24787.130012000001</v>
      </c>
      <c r="D147" s="43" t="str">
        <f t="shared" si="17"/>
        <v>N/A</v>
      </c>
      <c r="E147" s="46">
        <v>2438</v>
      </c>
      <c r="F147" s="43" t="str">
        <f t="shared" si="18"/>
        <v>N/A</v>
      </c>
      <c r="G147" s="46" t="s">
        <v>1743</v>
      </c>
      <c r="H147" s="43" t="str">
        <f t="shared" si="19"/>
        <v>N/A</v>
      </c>
      <c r="I147" s="12">
        <v>-90.2</v>
      </c>
      <c r="J147" s="12" t="s">
        <v>1743</v>
      </c>
      <c r="K147" s="44" t="s">
        <v>732</v>
      </c>
      <c r="L147" s="9" t="str">
        <f t="shared" si="16"/>
        <v>N/A</v>
      </c>
    </row>
    <row r="148" spans="1:12" ht="25.5" x14ac:dyDescent="0.2">
      <c r="A148" s="45" t="s">
        <v>645</v>
      </c>
      <c r="B148" s="34" t="s">
        <v>217</v>
      </c>
      <c r="C148" s="46">
        <v>25552277</v>
      </c>
      <c r="D148" s="43" t="str">
        <f t="shared" si="17"/>
        <v>N/A</v>
      </c>
      <c r="E148" s="46">
        <v>31507</v>
      </c>
      <c r="F148" s="43" t="str">
        <f t="shared" si="18"/>
        <v>N/A</v>
      </c>
      <c r="G148" s="46">
        <v>29097</v>
      </c>
      <c r="H148" s="43" t="str">
        <f t="shared" si="19"/>
        <v>N/A</v>
      </c>
      <c r="I148" s="12">
        <v>-99.9</v>
      </c>
      <c r="J148" s="12">
        <v>-7.65</v>
      </c>
      <c r="K148" s="44" t="s">
        <v>732</v>
      </c>
      <c r="L148" s="9" t="str">
        <f t="shared" si="16"/>
        <v>Yes</v>
      </c>
    </row>
    <row r="149" spans="1:12" x14ac:dyDescent="0.2">
      <c r="A149" s="45" t="s">
        <v>646</v>
      </c>
      <c r="B149" s="34" t="s">
        <v>217</v>
      </c>
      <c r="C149" s="35">
        <v>12000</v>
      </c>
      <c r="D149" s="43" t="str">
        <f t="shared" si="17"/>
        <v>N/A</v>
      </c>
      <c r="E149" s="35">
        <v>118</v>
      </c>
      <c r="F149" s="43" t="str">
        <f t="shared" si="18"/>
        <v>N/A</v>
      </c>
      <c r="G149" s="35">
        <v>71</v>
      </c>
      <c r="H149" s="43" t="str">
        <f t="shared" si="19"/>
        <v>N/A</v>
      </c>
      <c r="I149" s="12">
        <v>-99</v>
      </c>
      <c r="J149" s="12">
        <v>-39.799999999999997</v>
      </c>
      <c r="K149" s="44" t="s">
        <v>732</v>
      </c>
      <c r="L149" s="9" t="str">
        <f t="shared" si="16"/>
        <v>No</v>
      </c>
    </row>
    <row r="150" spans="1:12" ht="25.5" x14ac:dyDescent="0.2">
      <c r="A150" s="45" t="s">
        <v>1465</v>
      </c>
      <c r="B150" s="34" t="s">
        <v>217</v>
      </c>
      <c r="C150" s="46">
        <v>2129.3564167</v>
      </c>
      <c r="D150" s="43" t="str">
        <f t="shared" si="17"/>
        <v>N/A</v>
      </c>
      <c r="E150" s="46">
        <v>267.00847457999998</v>
      </c>
      <c r="F150" s="43" t="str">
        <f t="shared" si="18"/>
        <v>N/A</v>
      </c>
      <c r="G150" s="46">
        <v>409.81690141000001</v>
      </c>
      <c r="H150" s="43" t="str">
        <f t="shared" si="19"/>
        <v>N/A</v>
      </c>
      <c r="I150" s="12">
        <v>-87.5</v>
      </c>
      <c r="J150" s="12">
        <v>53.48</v>
      </c>
      <c r="K150" s="44" t="s">
        <v>732</v>
      </c>
      <c r="L150" s="9" t="str">
        <f t="shared" si="16"/>
        <v>No</v>
      </c>
    </row>
    <row r="151" spans="1:12" ht="25.5" x14ac:dyDescent="0.2">
      <c r="A151" s="45" t="s">
        <v>647</v>
      </c>
      <c r="B151" s="34" t="s">
        <v>217</v>
      </c>
      <c r="C151" s="46">
        <v>20347725</v>
      </c>
      <c r="D151" s="43" t="str">
        <f t="shared" si="17"/>
        <v>N/A</v>
      </c>
      <c r="E151" s="46">
        <v>0</v>
      </c>
      <c r="F151" s="43" t="str">
        <f t="shared" si="18"/>
        <v>N/A</v>
      </c>
      <c r="G151" s="46">
        <v>0</v>
      </c>
      <c r="H151" s="43" t="str">
        <f t="shared" si="19"/>
        <v>N/A</v>
      </c>
      <c r="I151" s="12">
        <v>-100</v>
      </c>
      <c r="J151" s="12" t="s">
        <v>1743</v>
      </c>
      <c r="K151" s="44" t="s">
        <v>732</v>
      </c>
      <c r="L151" s="9" t="str">
        <f t="shared" si="16"/>
        <v>N/A</v>
      </c>
    </row>
    <row r="152" spans="1:12" x14ac:dyDescent="0.2">
      <c r="A152" s="45" t="s">
        <v>648</v>
      </c>
      <c r="B152" s="34" t="s">
        <v>217</v>
      </c>
      <c r="C152" s="35">
        <v>1432</v>
      </c>
      <c r="D152" s="43" t="str">
        <f t="shared" si="17"/>
        <v>N/A</v>
      </c>
      <c r="E152" s="35">
        <v>0</v>
      </c>
      <c r="F152" s="43" t="str">
        <f t="shared" si="18"/>
        <v>N/A</v>
      </c>
      <c r="G152" s="35">
        <v>0</v>
      </c>
      <c r="H152" s="43" t="str">
        <f t="shared" si="19"/>
        <v>N/A</v>
      </c>
      <c r="I152" s="12">
        <v>-100</v>
      </c>
      <c r="J152" s="12" t="s">
        <v>1743</v>
      </c>
      <c r="K152" s="44" t="s">
        <v>732</v>
      </c>
      <c r="L152" s="9" t="str">
        <f t="shared" si="16"/>
        <v>N/A</v>
      </c>
    </row>
    <row r="153" spans="1:12" ht="25.5" x14ac:dyDescent="0.2">
      <c r="A153" s="45" t="s">
        <v>1466</v>
      </c>
      <c r="B153" s="34" t="s">
        <v>217</v>
      </c>
      <c r="C153" s="46">
        <v>14209.305168000001</v>
      </c>
      <c r="D153" s="43" t="str">
        <f t="shared" si="17"/>
        <v>N/A</v>
      </c>
      <c r="E153" s="46" t="s">
        <v>1743</v>
      </c>
      <c r="F153" s="43" t="str">
        <f t="shared" si="18"/>
        <v>N/A</v>
      </c>
      <c r="G153" s="46" t="s">
        <v>1743</v>
      </c>
      <c r="H153" s="43" t="str">
        <f t="shared" si="19"/>
        <v>N/A</v>
      </c>
      <c r="I153" s="12" t="s">
        <v>1743</v>
      </c>
      <c r="J153" s="12" t="s">
        <v>1743</v>
      </c>
      <c r="K153" s="44" t="s">
        <v>732</v>
      </c>
      <c r="L153" s="9" t="str">
        <f t="shared" si="16"/>
        <v>N/A</v>
      </c>
    </row>
    <row r="154" spans="1:12" x14ac:dyDescent="0.2">
      <c r="A154" s="45" t="s">
        <v>1532</v>
      </c>
      <c r="B154" s="34" t="s">
        <v>217</v>
      </c>
      <c r="C154" s="46">
        <v>759.68896552000001</v>
      </c>
      <c r="D154" s="43" t="str">
        <f t="shared" ref="D154:D173" si="20">IF($B154="N/A","N/A",IF(C154&gt;10,"No",IF(C154&lt;-10,"No","Yes")))</f>
        <v>N/A</v>
      </c>
      <c r="E154" s="46">
        <v>525.96691773999999</v>
      </c>
      <c r="F154" s="43" t="str">
        <f t="shared" ref="F154:F173" si="21">IF($B154="N/A","N/A",IF(E154&gt;10,"No",IF(E154&lt;-10,"No","Yes")))</f>
        <v>N/A</v>
      </c>
      <c r="G154" s="46">
        <v>379.90955358000002</v>
      </c>
      <c r="H154" s="43" t="str">
        <f t="shared" ref="H154:H173" si="22">IF($B154="N/A","N/A",IF(G154&gt;10,"No",IF(G154&lt;-10,"No","Yes")))</f>
        <v>N/A</v>
      </c>
      <c r="I154" s="12">
        <v>-30.8</v>
      </c>
      <c r="J154" s="12">
        <v>-27.8</v>
      </c>
      <c r="K154" s="44" t="s">
        <v>732</v>
      </c>
      <c r="L154" s="9" t="str">
        <f t="shared" ref="L154:L173" si="23">IF(J154="Div by 0", "N/A", IF(K154="N/A","N/A", IF(J154&gt;VALUE(MID(K154,1,2)), "No", IF(J154&lt;-1*VALUE(MID(K154,1,2)), "No", "Yes"))))</f>
        <v>Yes</v>
      </c>
    </row>
    <row r="155" spans="1:12" x14ac:dyDescent="0.2">
      <c r="A155" s="50" t="s">
        <v>1533</v>
      </c>
      <c r="B155" s="34" t="s">
        <v>217</v>
      </c>
      <c r="C155" s="46">
        <v>140.04504632999999</v>
      </c>
      <c r="D155" s="43" t="str">
        <f t="shared" si="20"/>
        <v>N/A</v>
      </c>
      <c r="E155" s="46">
        <v>158.39736841999999</v>
      </c>
      <c r="F155" s="43" t="str">
        <f t="shared" si="21"/>
        <v>N/A</v>
      </c>
      <c r="G155" s="46">
        <v>95.756302520999995</v>
      </c>
      <c r="H155" s="43" t="str">
        <f t="shared" si="22"/>
        <v>N/A</v>
      </c>
      <c r="I155" s="12">
        <v>13.1</v>
      </c>
      <c r="J155" s="12">
        <v>-39.5</v>
      </c>
      <c r="K155" s="44" t="s">
        <v>732</v>
      </c>
      <c r="L155" s="9" t="str">
        <f t="shared" si="23"/>
        <v>No</v>
      </c>
    </row>
    <row r="156" spans="1:12" ht="25.5" x14ac:dyDescent="0.2">
      <c r="A156" s="50" t="s">
        <v>1534</v>
      </c>
      <c r="B156" s="34" t="s">
        <v>217</v>
      </c>
      <c r="C156" s="46">
        <v>1457.6784772000001</v>
      </c>
      <c r="D156" s="43" t="str">
        <f t="shared" si="20"/>
        <v>N/A</v>
      </c>
      <c r="E156" s="46">
        <v>1066.3639144000001</v>
      </c>
      <c r="F156" s="43" t="str">
        <f t="shared" si="21"/>
        <v>N/A</v>
      </c>
      <c r="G156" s="46">
        <v>177.89759036000001</v>
      </c>
      <c r="H156" s="43" t="str">
        <f t="shared" si="22"/>
        <v>N/A</v>
      </c>
      <c r="I156" s="12">
        <v>-26.8</v>
      </c>
      <c r="J156" s="12">
        <v>-83.3</v>
      </c>
      <c r="K156" s="44" t="s">
        <v>732</v>
      </c>
      <c r="L156" s="9" t="str">
        <f t="shared" si="23"/>
        <v>No</v>
      </c>
    </row>
    <row r="157" spans="1:12" x14ac:dyDescent="0.2">
      <c r="A157" s="50" t="s">
        <v>1535</v>
      </c>
      <c r="B157" s="34" t="s">
        <v>217</v>
      </c>
      <c r="C157" s="46">
        <v>198.85629562</v>
      </c>
      <c r="D157" s="43" t="str">
        <f t="shared" si="20"/>
        <v>N/A</v>
      </c>
      <c r="E157" s="46">
        <v>604.03558719</v>
      </c>
      <c r="F157" s="43" t="str">
        <f t="shared" si="21"/>
        <v>N/A</v>
      </c>
      <c r="G157" s="46">
        <v>320.78473997999998</v>
      </c>
      <c r="H157" s="43" t="str">
        <f t="shared" si="22"/>
        <v>N/A</v>
      </c>
      <c r="I157" s="12">
        <v>203.8</v>
      </c>
      <c r="J157" s="12">
        <v>-46.9</v>
      </c>
      <c r="K157" s="44" t="s">
        <v>732</v>
      </c>
      <c r="L157" s="9" t="str">
        <f t="shared" si="23"/>
        <v>No</v>
      </c>
    </row>
    <row r="158" spans="1:12" x14ac:dyDescent="0.2">
      <c r="A158" s="50" t="s">
        <v>1536</v>
      </c>
      <c r="B158" s="34" t="s">
        <v>217</v>
      </c>
      <c r="C158" s="46">
        <v>495.70909983000001</v>
      </c>
      <c r="D158" s="43" t="str">
        <f t="shared" si="20"/>
        <v>N/A</v>
      </c>
      <c r="E158" s="46">
        <v>479.44642420999998</v>
      </c>
      <c r="F158" s="43" t="str">
        <f t="shared" si="21"/>
        <v>N/A</v>
      </c>
      <c r="G158" s="46">
        <v>428.43876590000002</v>
      </c>
      <c r="H158" s="43" t="str">
        <f t="shared" si="22"/>
        <v>N/A</v>
      </c>
      <c r="I158" s="12">
        <v>-3.28</v>
      </c>
      <c r="J158" s="12">
        <v>-10.6</v>
      </c>
      <c r="K158" s="44" t="s">
        <v>732</v>
      </c>
      <c r="L158" s="9" t="str">
        <f t="shared" si="23"/>
        <v>Yes</v>
      </c>
    </row>
    <row r="159" spans="1:12" x14ac:dyDescent="0.2">
      <c r="A159" s="45" t="s">
        <v>1537</v>
      </c>
      <c r="B159" s="34" t="s">
        <v>217</v>
      </c>
      <c r="C159" s="46">
        <v>4549.0529005999997</v>
      </c>
      <c r="D159" s="43" t="str">
        <f t="shared" si="20"/>
        <v>N/A</v>
      </c>
      <c r="E159" s="46">
        <v>36.921429625999998</v>
      </c>
      <c r="F159" s="43" t="str">
        <f t="shared" si="21"/>
        <v>N/A</v>
      </c>
      <c r="G159" s="46">
        <v>11.720953904</v>
      </c>
      <c r="H159" s="43" t="str">
        <f t="shared" si="22"/>
        <v>N/A</v>
      </c>
      <c r="I159" s="12">
        <v>-99.2</v>
      </c>
      <c r="J159" s="12">
        <v>-68.3</v>
      </c>
      <c r="K159" s="44" t="s">
        <v>732</v>
      </c>
      <c r="L159" s="9" t="str">
        <f t="shared" si="23"/>
        <v>No</v>
      </c>
    </row>
    <row r="160" spans="1:12" x14ac:dyDescent="0.2">
      <c r="A160" s="50" t="s">
        <v>1538</v>
      </c>
      <c r="B160" s="34" t="s">
        <v>217</v>
      </c>
      <c r="C160" s="46">
        <v>8844.3166072999993</v>
      </c>
      <c r="D160" s="43" t="str">
        <f t="shared" si="20"/>
        <v>N/A</v>
      </c>
      <c r="E160" s="46">
        <v>531.26052632000005</v>
      </c>
      <c r="F160" s="43" t="str">
        <f t="shared" si="21"/>
        <v>N/A</v>
      </c>
      <c r="G160" s="46">
        <v>363.09243696999999</v>
      </c>
      <c r="H160" s="43" t="str">
        <f t="shared" si="22"/>
        <v>N/A</v>
      </c>
      <c r="I160" s="12">
        <v>-94</v>
      </c>
      <c r="J160" s="12">
        <v>-31.7</v>
      </c>
      <c r="K160" s="44" t="s">
        <v>732</v>
      </c>
      <c r="L160" s="9" t="str">
        <f t="shared" si="23"/>
        <v>No</v>
      </c>
    </row>
    <row r="161" spans="1:12" ht="25.5" x14ac:dyDescent="0.2">
      <c r="A161" s="50" t="s">
        <v>1539</v>
      </c>
      <c r="B161" s="34" t="s">
        <v>217</v>
      </c>
      <c r="C161" s="46">
        <v>1734.2658965000001</v>
      </c>
      <c r="D161" s="43" t="str">
        <f t="shared" si="20"/>
        <v>N/A</v>
      </c>
      <c r="E161" s="46">
        <v>77.507645260000004</v>
      </c>
      <c r="F161" s="43" t="str">
        <f t="shared" si="21"/>
        <v>N/A</v>
      </c>
      <c r="G161" s="46">
        <v>47.403614458</v>
      </c>
      <c r="H161" s="43" t="str">
        <f t="shared" si="22"/>
        <v>N/A</v>
      </c>
      <c r="I161" s="12">
        <v>-95.5</v>
      </c>
      <c r="J161" s="12">
        <v>-38.799999999999997</v>
      </c>
      <c r="K161" s="44" t="s">
        <v>732</v>
      </c>
      <c r="L161" s="9" t="str">
        <f t="shared" si="23"/>
        <v>No</v>
      </c>
    </row>
    <row r="162" spans="1:12" x14ac:dyDescent="0.2">
      <c r="A162" s="50" t="s">
        <v>1540</v>
      </c>
      <c r="B162" s="34" t="s">
        <v>217</v>
      </c>
      <c r="C162" s="46">
        <v>0.23859489049999999</v>
      </c>
      <c r="D162" s="43" t="str">
        <f t="shared" si="20"/>
        <v>N/A</v>
      </c>
      <c r="E162" s="46">
        <v>4.7376715810999999</v>
      </c>
      <c r="F162" s="43" t="str">
        <f t="shared" si="21"/>
        <v>N/A</v>
      </c>
      <c r="G162" s="46">
        <v>7.5153452685</v>
      </c>
      <c r="H162" s="43" t="str">
        <f t="shared" si="22"/>
        <v>N/A</v>
      </c>
      <c r="I162" s="12">
        <v>1886</v>
      </c>
      <c r="J162" s="12">
        <v>58.63</v>
      </c>
      <c r="K162" s="44" t="s">
        <v>732</v>
      </c>
      <c r="L162" s="9" t="str">
        <f t="shared" si="23"/>
        <v>No</v>
      </c>
    </row>
    <row r="163" spans="1:12" x14ac:dyDescent="0.2">
      <c r="A163" s="50" t="s">
        <v>1541</v>
      </c>
      <c r="B163" s="34" t="s">
        <v>217</v>
      </c>
      <c r="C163" s="46">
        <v>2.3478047584000001</v>
      </c>
      <c r="D163" s="43" t="str">
        <f t="shared" si="20"/>
        <v>N/A</v>
      </c>
      <c r="E163" s="46">
        <v>3.2833780815</v>
      </c>
      <c r="F163" s="43" t="str">
        <f t="shared" si="21"/>
        <v>N/A</v>
      </c>
      <c r="G163" s="46">
        <v>2.8019312294000001</v>
      </c>
      <c r="H163" s="43" t="str">
        <f t="shared" si="22"/>
        <v>N/A</v>
      </c>
      <c r="I163" s="12">
        <v>39.85</v>
      </c>
      <c r="J163" s="12">
        <v>-14.7</v>
      </c>
      <c r="K163" s="44" t="s">
        <v>732</v>
      </c>
      <c r="L163" s="9" t="str">
        <f t="shared" si="23"/>
        <v>Yes</v>
      </c>
    </row>
    <row r="164" spans="1:12" x14ac:dyDescent="0.2">
      <c r="A164" s="45" t="s">
        <v>1542</v>
      </c>
      <c r="B164" s="34" t="s">
        <v>217</v>
      </c>
      <c r="C164" s="46">
        <v>998.91089249000004</v>
      </c>
      <c r="D164" s="43" t="str">
        <f t="shared" si="20"/>
        <v>N/A</v>
      </c>
      <c r="E164" s="46">
        <v>62.025697829000002</v>
      </c>
      <c r="F164" s="43" t="str">
        <f t="shared" si="21"/>
        <v>N/A</v>
      </c>
      <c r="G164" s="46">
        <v>35.841791479000001</v>
      </c>
      <c r="H164" s="43" t="str">
        <f t="shared" si="22"/>
        <v>N/A</v>
      </c>
      <c r="I164" s="12">
        <v>-93.8</v>
      </c>
      <c r="J164" s="12">
        <v>-42.2</v>
      </c>
      <c r="K164" s="44" t="s">
        <v>732</v>
      </c>
      <c r="L164" s="9" t="str">
        <f t="shared" si="23"/>
        <v>No</v>
      </c>
    </row>
    <row r="165" spans="1:12" x14ac:dyDescent="0.2">
      <c r="A165" s="50" t="s">
        <v>1543</v>
      </c>
      <c r="B165" s="34" t="s">
        <v>217</v>
      </c>
      <c r="C165" s="46">
        <v>132.45968163000001</v>
      </c>
      <c r="D165" s="43" t="str">
        <f t="shared" si="20"/>
        <v>N/A</v>
      </c>
      <c r="E165" s="46">
        <v>131.92105262999999</v>
      </c>
      <c r="F165" s="43" t="str">
        <f t="shared" si="21"/>
        <v>N/A</v>
      </c>
      <c r="G165" s="46">
        <v>21.731092437000001</v>
      </c>
      <c r="H165" s="43" t="str">
        <f t="shared" si="22"/>
        <v>N/A</v>
      </c>
      <c r="I165" s="12">
        <v>-0.40699999999999997</v>
      </c>
      <c r="J165" s="12">
        <v>-83.5</v>
      </c>
      <c r="K165" s="44" t="s">
        <v>732</v>
      </c>
      <c r="L165" s="9" t="str">
        <f t="shared" si="23"/>
        <v>No</v>
      </c>
    </row>
    <row r="166" spans="1:12" x14ac:dyDescent="0.2">
      <c r="A166" s="50" t="s">
        <v>1544</v>
      </c>
      <c r="B166" s="34" t="s">
        <v>217</v>
      </c>
      <c r="C166" s="46">
        <v>2092.0381152</v>
      </c>
      <c r="D166" s="43" t="str">
        <f t="shared" si="20"/>
        <v>N/A</v>
      </c>
      <c r="E166" s="46">
        <v>942.41896024000005</v>
      </c>
      <c r="F166" s="43" t="str">
        <f t="shared" si="21"/>
        <v>N/A</v>
      </c>
      <c r="G166" s="46">
        <v>1209.9216867</v>
      </c>
      <c r="H166" s="43" t="str">
        <f t="shared" si="22"/>
        <v>N/A</v>
      </c>
      <c r="I166" s="12">
        <v>-55</v>
      </c>
      <c r="J166" s="12">
        <v>28.38</v>
      </c>
      <c r="K166" s="44" t="s">
        <v>732</v>
      </c>
      <c r="L166" s="9" t="str">
        <f t="shared" si="23"/>
        <v>Yes</v>
      </c>
    </row>
    <row r="167" spans="1:12" x14ac:dyDescent="0.2">
      <c r="A167" s="50" t="s">
        <v>1545</v>
      </c>
      <c r="B167" s="34" t="s">
        <v>217</v>
      </c>
      <c r="C167" s="46">
        <v>136.43156934000001</v>
      </c>
      <c r="D167" s="43" t="str">
        <f t="shared" si="20"/>
        <v>N/A</v>
      </c>
      <c r="E167" s="46">
        <v>1.6059989831999999</v>
      </c>
      <c r="F167" s="43" t="str">
        <f t="shared" si="21"/>
        <v>N/A</v>
      </c>
      <c r="G167" s="46">
        <v>2.6334185847999998</v>
      </c>
      <c r="H167" s="43" t="str">
        <f t="shared" si="22"/>
        <v>N/A</v>
      </c>
      <c r="I167" s="12">
        <v>-98.8</v>
      </c>
      <c r="J167" s="12">
        <v>63.97</v>
      </c>
      <c r="K167" s="44" t="s">
        <v>732</v>
      </c>
      <c r="L167" s="9" t="str">
        <f t="shared" si="23"/>
        <v>No</v>
      </c>
    </row>
    <row r="168" spans="1:12" x14ac:dyDescent="0.2">
      <c r="A168" s="50" t="s">
        <v>1546</v>
      </c>
      <c r="B168" s="34" t="s">
        <v>217</v>
      </c>
      <c r="C168" s="46">
        <v>40.246504782999999</v>
      </c>
      <c r="D168" s="43" t="str">
        <f t="shared" si="20"/>
        <v>N/A</v>
      </c>
      <c r="E168" s="46">
        <v>14.282645838000001</v>
      </c>
      <c r="F168" s="43" t="str">
        <f t="shared" si="21"/>
        <v>N/A</v>
      </c>
      <c r="G168" s="46">
        <v>8.6841733395999992</v>
      </c>
      <c r="H168" s="43" t="str">
        <f t="shared" si="22"/>
        <v>N/A</v>
      </c>
      <c r="I168" s="12">
        <v>-64.5</v>
      </c>
      <c r="J168" s="12">
        <v>-39.200000000000003</v>
      </c>
      <c r="K168" s="44" t="s">
        <v>732</v>
      </c>
      <c r="L168" s="9" t="str">
        <f t="shared" si="23"/>
        <v>No</v>
      </c>
    </row>
    <row r="169" spans="1:12" x14ac:dyDescent="0.2">
      <c r="A169" s="45" t="s">
        <v>1547</v>
      </c>
      <c r="B169" s="34" t="s">
        <v>217</v>
      </c>
      <c r="C169" s="46">
        <v>5271.4810344999996</v>
      </c>
      <c r="D169" s="43" t="str">
        <f t="shared" si="20"/>
        <v>N/A</v>
      </c>
      <c r="E169" s="46">
        <v>239.71525624</v>
      </c>
      <c r="F169" s="43" t="str">
        <f t="shared" si="21"/>
        <v>N/A</v>
      </c>
      <c r="G169" s="46">
        <v>231.84062818000001</v>
      </c>
      <c r="H169" s="43" t="str">
        <f t="shared" si="22"/>
        <v>N/A</v>
      </c>
      <c r="I169" s="12">
        <v>-95.5</v>
      </c>
      <c r="J169" s="12">
        <v>-3.28</v>
      </c>
      <c r="K169" s="44" t="s">
        <v>732</v>
      </c>
      <c r="L169" s="9" t="str">
        <f t="shared" si="23"/>
        <v>Yes</v>
      </c>
    </row>
    <row r="170" spans="1:12" x14ac:dyDescent="0.2">
      <c r="A170" s="50" t="s">
        <v>1548</v>
      </c>
      <c r="B170" s="34" t="s">
        <v>217</v>
      </c>
      <c r="C170" s="46">
        <v>2756.2609170999999</v>
      </c>
      <c r="D170" s="43" t="str">
        <f t="shared" si="20"/>
        <v>N/A</v>
      </c>
      <c r="E170" s="46">
        <v>262.02105262999999</v>
      </c>
      <c r="F170" s="43" t="str">
        <f t="shared" si="21"/>
        <v>N/A</v>
      </c>
      <c r="G170" s="46">
        <v>327.65546217999997</v>
      </c>
      <c r="H170" s="43" t="str">
        <f t="shared" si="22"/>
        <v>N/A</v>
      </c>
      <c r="I170" s="12">
        <v>-90.5</v>
      </c>
      <c r="J170" s="12">
        <v>25.05</v>
      </c>
      <c r="K170" s="44" t="s">
        <v>732</v>
      </c>
      <c r="L170" s="9" t="str">
        <f t="shared" si="23"/>
        <v>Yes</v>
      </c>
    </row>
    <row r="171" spans="1:12" x14ac:dyDescent="0.2">
      <c r="A171" s="50" t="s">
        <v>1549</v>
      </c>
      <c r="B171" s="34" t="s">
        <v>217</v>
      </c>
      <c r="C171" s="46">
        <v>9078.3801055000004</v>
      </c>
      <c r="D171" s="43" t="str">
        <f t="shared" si="20"/>
        <v>N/A</v>
      </c>
      <c r="E171" s="46">
        <v>446.26605504999998</v>
      </c>
      <c r="F171" s="43" t="str">
        <f t="shared" si="21"/>
        <v>N/A</v>
      </c>
      <c r="G171" s="46">
        <v>331.15662651000002</v>
      </c>
      <c r="H171" s="43" t="str">
        <f t="shared" si="22"/>
        <v>N/A</v>
      </c>
      <c r="I171" s="12">
        <v>-95.1</v>
      </c>
      <c r="J171" s="12">
        <v>-25.8</v>
      </c>
      <c r="K171" s="44" t="s">
        <v>732</v>
      </c>
      <c r="L171" s="9" t="str">
        <f t="shared" si="23"/>
        <v>Yes</v>
      </c>
    </row>
    <row r="172" spans="1:12" x14ac:dyDescent="0.2">
      <c r="A172" s="50" t="s">
        <v>1550</v>
      </c>
      <c r="B172" s="34" t="s">
        <v>217</v>
      </c>
      <c r="C172" s="46">
        <v>302.03056569</v>
      </c>
      <c r="D172" s="43" t="str">
        <f t="shared" si="20"/>
        <v>N/A</v>
      </c>
      <c r="E172" s="46">
        <v>121.12455516</v>
      </c>
      <c r="F172" s="43" t="str">
        <f t="shared" si="21"/>
        <v>N/A</v>
      </c>
      <c r="G172" s="46">
        <v>119.56351236</v>
      </c>
      <c r="H172" s="43" t="str">
        <f t="shared" si="22"/>
        <v>N/A</v>
      </c>
      <c r="I172" s="12">
        <v>-59.9</v>
      </c>
      <c r="J172" s="12">
        <v>-1.29</v>
      </c>
      <c r="K172" s="44" t="s">
        <v>732</v>
      </c>
      <c r="L172" s="9" t="str">
        <f t="shared" si="23"/>
        <v>Yes</v>
      </c>
    </row>
    <row r="173" spans="1:12" x14ac:dyDescent="0.2">
      <c r="A173" s="50" t="s">
        <v>1551</v>
      </c>
      <c r="B173" s="34" t="s">
        <v>217</v>
      </c>
      <c r="C173" s="46">
        <v>397.15182732</v>
      </c>
      <c r="D173" s="43" t="str">
        <f t="shared" si="20"/>
        <v>N/A</v>
      </c>
      <c r="E173" s="46">
        <v>278.09690017000003</v>
      </c>
      <c r="F173" s="43" t="str">
        <f t="shared" si="21"/>
        <v>N/A</v>
      </c>
      <c r="G173" s="46">
        <v>287.30781911999998</v>
      </c>
      <c r="H173" s="43" t="str">
        <f t="shared" si="22"/>
        <v>N/A</v>
      </c>
      <c r="I173" s="12">
        <v>-30</v>
      </c>
      <c r="J173" s="12">
        <v>3.3119999999999998</v>
      </c>
      <c r="K173" s="44" t="s">
        <v>732</v>
      </c>
      <c r="L173" s="9" t="str">
        <f t="shared" si="23"/>
        <v>Yes</v>
      </c>
    </row>
    <row r="174" spans="1:12" x14ac:dyDescent="0.2">
      <c r="A174" s="45" t="s">
        <v>372</v>
      </c>
      <c r="B174" s="34" t="s">
        <v>217</v>
      </c>
      <c r="C174" s="8">
        <v>7.2961460446000004</v>
      </c>
      <c r="D174" s="43" t="str">
        <f t="shared" ref="D174:D203" si="24">IF($B174="N/A","N/A",IF(C174&gt;10,"No",IF(C174&lt;-10,"No","Yes")))</f>
        <v>N/A</v>
      </c>
      <c r="E174" s="8">
        <v>4.8146507163000001</v>
      </c>
      <c r="F174" s="43" t="str">
        <f t="shared" ref="F174:F203" si="25">IF($B174="N/A","N/A",IF(E174&gt;10,"No",IF(E174&lt;-10,"No","Yes")))</f>
        <v>N/A</v>
      </c>
      <c r="G174" s="8">
        <v>4.9294750617999998</v>
      </c>
      <c r="H174" s="43" t="str">
        <f t="shared" ref="H174:H203" si="26">IF($B174="N/A","N/A",IF(G174&gt;10,"No",IF(G174&lt;-10,"No","Yes")))</f>
        <v>N/A</v>
      </c>
      <c r="I174" s="12">
        <v>-34</v>
      </c>
      <c r="J174" s="12">
        <v>2.3849999999999998</v>
      </c>
      <c r="K174" s="44" t="s">
        <v>732</v>
      </c>
      <c r="L174" s="9" t="str">
        <f t="shared" ref="L174:L203" si="27">IF(J174="Div by 0", "N/A", IF(K174="N/A","N/A", IF(J174&gt;VALUE(MID(K174,1,2)), "No", IF(J174&lt;-1*VALUE(MID(K174,1,2)), "No", "Yes"))))</f>
        <v>Yes</v>
      </c>
    </row>
    <row r="175" spans="1:12" x14ac:dyDescent="0.2">
      <c r="A175" s="50" t="s">
        <v>483</v>
      </c>
      <c r="B175" s="34" t="s">
        <v>217</v>
      </c>
      <c r="C175" s="8">
        <v>4.0579710144999996</v>
      </c>
      <c r="D175" s="43" t="str">
        <f t="shared" si="24"/>
        <v>N/A</v>
      </c>
      <c r="E175" s="8">
        <v>6.8421052631999997</v>
      </c>
      <c r="F175" s="43" t="str">
        <f t="shared" si="25"/>
        <v>N/A</v>
      </c>
      <c r="G175" s="8">
        <v>6.7226890756</v>
      </c>
      <c r="H175" s="43" t="str">
        <f t="shared" si="26"/>
        <v>N/A</v>
      </c>
      <c r="I175" s="12">
        <v>68.61</v>
      </c>
      <c r="J175" s="12">
        <v>-1.75</v>
      </c>
      <c r="K175" s="44" t="s">
        <v>732</v>
      </c>
      <c r="L175" s="9" t="str">
        <f t="shared" si="27"/>
        <v>Yes</v>
      </c>
    </row>
    <row r="176" spans="1:12" x14ac:dyDescent="0.2">
      <c r="A176" s="50" t="s">
        <v>484</v>
      </c>
      <c r="B176" s="34" t="s">
        <v>217</v>
      </c>
      <c r="C176" s="8">
        <v>10.802328755</v>
      </c>
      <c r="D176" s="43" t="str">
        <f t="shared" si="24"/>
        <v>N/A</v>
      </c>
      <c r="E176" s="8">
        <v>7.9510703363999999</v>
      </c>
      <c r="F176" s="43" t="str">
        <f t="shared" si="25"/>
        <v>N/A</v>
      </c>
      <c r="G176" s="8">
        <v>4.8192771083999997</v>
      </c>
      <c r="H176" s="43" t="str">
        <f t="shared" si="26"/>
        <v>N/A</v>
      </c>
      <c r="I176" s="12">
        <v>-26.4</v>
      </c>
      <c r="J176" s="12">
        <v>-39.4</v>
      </c>
      <c r="K176" s="44" t="s">
        <v>732</v>
      </c>
      <c r="L176" s="9" t="str">
        <f t="shared" si="27"/>
        <v>No</v>
      </c>
    </row>
    <row r="177" spans="1:12" x14ac:dyDescent="0.2">
      <c r="A177" s="50" t="s">
        <v>485</v>
      </c>
      <c r="B177" s="34" t="s">
        <v>217</v>
      </c>
      <c r="C177" s="8">
        <v>6.1131386861000001</v>
      </c>
      <c r="D177" s="43" t="str">
        <f t="shared" si="24"/>
        <v>N/A</v>
      </c>
      <c r="E177" s="8">
        <v>4.7280122013000003</v>
      </c>
      <c r="F177" s="43" t="str">
        <f t="shared" si="25"/>
        <v>N/A</v>
      </c>
      <c r="G177" s="8">
        <v>5.4560954817000002</v>
      </c>
      <c r="H177" s="43" t="str">
        <f t="shared" si="26"/>
        <v>N/A</v>
      </c>
      <c r="I177" s="12">
        <v>-22.7</v>
      </c>
      <c r="J177" s="12">
        <v>15.4</v>
      </c>
      <c r="K177" s="44" t="s">
        <v>732</v>
      </c>
      <c r="L177" s="9" t="str">
        <f t="shared" si="27"/>
        <v>Yes</v>
      </c>
    </row>
    <row r="178" spans="1:12" x14ac:dyDescent="0.2">
      <c r="A178" s="50" t="s">
        <v>486</v>
      </c>
      <c r="B178" s="34" t="s">
        <v>217</v>
      </c>
      <c r="C178" s="8">
        <v>5.7395143488000002</v>
      </c>
      <c r="D178" s="43" t="str">
        <f t="shared" si="24"/>
        <v>N/A</v>
      </c>
      <c r="E178" s="8">
        <v>4.4178667318000002</v>
      </c>
      <c r="F178" s="43" t="str">
        <f t="shared" si="25"/>
        <v>N/A</v>
      </c>
      <c r="G178" s="8">
        <v>4.5925577013999996</v>
      </c>
      <c r="H178" s="43" t="str">
        <f t="shared" si="26"/>
        <v>N/A</v>
      </c>
      <c r="I178" s="12">
        <v>-23</v>
      </c>
      <c r="J178" s="12">
        <v>3.9540000000000002</v>
      </c>
      <c r="K178" s="44" t="s">
        <v>732</v>
      </c>
      <c r="L178" s="9" t="str">
        <f t="shared" si="27"/>
        <v>Yes</v>
      </c>
    </row>
    <row r="179" spans="1:12" x14ac:dyDescent="0.2">
      <c r="A179" s="45" t="s">
        <v>1552</v>
      </c>
      <c r="B179" s="34" t="s">
        <v>217</v>
      </c>
      <c r="C179" s="8">
        <v>9.0973630831999994</v>
      </c>
      <c r="D179" s="43" t="str">
        <f t="shared" si="24"/>
        <v>N/A</v>
      </c>
      <c r="E179" s="8">
        <v>1.4916555899999999</v>
      </c>
      <c r="F179" s="43" t="str">
        <f t="shared" si="25"/>
        <v>N/A</v>
      </c>
      <c r="G179" s="8">
        <v>0.50894285299999997</v>
      </c>
      <c r="H179" s="43" t="str">
        <f t="shared" si="26"/>
        <v>N/A</v>
      </c>
      <c r="I179" s="12">
        <v>-83.6</v>
      </c>
      <c r="J179" s="12">
        <v>-65.900000000000006</v>
      </c>
      <c r="K179" s="44" t="s">
        <v>732</v>
      </c>
      <c r="L179" s="9" t="str">
        <f t="shared" si="27"/>
        <v>No</v>
      </c>
    </row>
    <row r="180" spans="1:12" x14ac:dyDescent="0.2">
      <c r="A180" s="50" t="s">
        <v>1553</v>
      </c>
      <c r="B180" s="34" t="s">
        <v>217</v>
      </c>
      <c r="C180" s="8">
        <v>17.343787122999998</v>
      </c>
      <c r="D180" s="43" t="str">
        <f t="shared" si="24"/>
        <v>N/A</v>
      </c>
      <c r="E180" s="8">
        <v>18.947368421</v>
      </c>
      <c r="F180" s="43" t="str">
        <f t="shared" si="25"/>
        <v>N/A</v>
      </c>
      <c r="G180" s="8">
        <v>8.4033613445000004</v>
      </c>
      <c r="H180" s="43" t="str">
        <f t="shared" si="26"/>
        <v>N/A</v>
      </c>
      <c r="I180" s="12">
        <v>9.2460000000000004</v>
      </c>
      <c r="J180" s="12">
        <v>-55.6</v>
      </c>
      <c r="K180" s="44" t="s">
        <v>732</v>
      </c>
      <c r="L180" s="9" t="str">
        <f t="shared" si="27"/>
        <v>No</v>
      </c>
    </row>
    <row r="181" spans="1:12" x14ac:dyDescent="0.2">
      <c r="A181" s="50" t="s">
        <v>1554</v>
      </c>
      <c r="B181" s="34" t="s">
        <v>217</v>
      </c>
      <c r="C181" s="8">
        <v>3.6841626490000001</v>
      </c>
      <c r="D181" s="43" t="str">
        <f t="shared" si="24"/>
        <v>N/A</v>
      </c>
      <c r="E181" s="8">
        <v>2.7522935780000002</v>
      </c>
      <c r="F181" s="43" t="str">
        <f t="shared" si="25"/>
        <v>N/A</v>
      </c>
      <c r="G181" s="8">
        <v>1.8072289157000001</v>
      </c>
      <c r="H181" s="43" t="str">
        <f t="shared" si="26"/>
        <v>N/A</v>
      </c>
      <c r="I181" s="12">
        <v>-25.3</v>
      </c>
      <c r="J181" s="12">
        <v>-34.299999999999997</v>
      </c>
      <c r="K181" s="44" t="s">
        <v>732</v>
      </c>
      <c r="L181" s="9" t="str">
        <f t="shared" si="27"/>
        <v>No</v>
      </c>
    </row>
    <row r="182" spans="1:12" x14ac:dyDescent="0.2">
      <c r="A182" s="50" t="s">
        <v>1555</v>
      </c>
      <c r="B182" s="34" t="s">
        <v>217</v>
      </c>
      <c r="C182" s="8">
        <v>9.1240875900000004E-2</v>
      </c>
      <c r="D182" s="43" t="str">
        <f t="shared" si="24"/>
        <v>N/A</v>
      </c>
      <c r="E182" s="8">
        <v>0.10167768169999999</v>
      </c>
      <c r="F182" s="43" t="str">
        <f t="shared" si="25"/>
        <v>N/A</v>
      </c>
      <c r="G182" s="8">
        <v>0.2131287298</v>
      </c>
      <c r="H182" s="43" t="str">
        <f t="shared" si="26"/>
        <v>N/A</v>
      </c>
      <c r="I182" s="12">
        <v>11.44</v>
      </c>
      <c r="J182" s="12">
        <v>109.6</v>
      </c>
      <c r="K182" s="44" t="s">
        <v>732</v>
      </c>
      <c r="L182" s="9" t="str">
        <f t="shared" si="27"/>
        <v>No</v>
      </c>
    </row>
    <row r="183" spans="1:12" x14ac:dyDescent="0.2">
      <c r="A183" s="50" t="s">
        <v>1556</v>
      </c>
      <c r="B183" s="34" t="s">
        <v>217</v>
      </c>
      <c r="C183" s="8">
        <v>0.56414029919999997</v>
      </c>
      <c r="D183" s="43" t="str">
        <f t="shared" si="24"/>
        <v>N/A</v>
      </c>
      <c r="E183" s="8">
        <v>0.43934586279999999</v>
      </c>
      <c r="F183" s="43" t="str">
        <f t="shared" si="25"/>
        <v>N/A</v>
      </c>
      <c r="G183" s="8">
        <v>0.40037682520000001</v>
      </c>
      <c r="H183" s="43" t="str">
        <f t="shared" si="26"/>
        <v>N/A</v>
      </c>
      <c r="I183" s="12">
        <v>-22.1</v>
      </c>
      <c r="J183" s="12">
        <v>-8.8699999999999992</v>
      </c>
      <c r="K183" s="44" t="s">
        <v>732</v>
      </c>
      <c r="L183" s="9" t="str">
        <f t="shared" si="27"/>
        <v>Yes</v>
      </c>
    </row>
    <row r="184" spans="1:12" x14ac:dyDescent="0.2">
      <c r="A184" s="45" t="s">
        <v>97</v>
      </c>
      <c r="B184" s="34" t="s">
        <v>217</v>
      </c>
      <c r="C184" s="8">
        <v>61</v>
      </c>
      <c r="D184" s="43" t="str">
        <f t="shared" si="24"/>
        <v>N/A</v>
      </c>
      <c r="E184" s="8">
        <v>5.0509525918999998</v>
      </c>
      <c r="F184" s="43" t="str">
        <f t="shared" si="25"/>
        <v>N/A</v>
      </c>
      <c r="G184" s="8">
        <v>3.0245746692000002</v>
      </c>
      <c r="H184" s="43" t="str">
        <f t="shared" si="26"/>
        <v>N/A</v>
      </c>
      <c r="I184" s="12">
        <v>-91.7</v>
      </c>
      <c r="J184" s="12">
        <v>-40.1</v>
      </c>
      <c r="K184" s="44" t="s">
        <v>732</v>
      </c>
      <c r="L184" s="9" t="str">
        <f t="shared" si="27"/>
        <v>No</v>
      </c>
    </row>
    <row r="185" spans="1:12" x14ac:dyDescent="0.2">
      <c r="A185" s="50" t="s">
        <v>487</v>
      </c>
      <c r="B185" s="34" t="s">
        <v>217</v>
      </c>
      <c r="C185" s="8">
        <v>65.958660014000003</v>
      </c>
      <c r="D185" s="43" t="str">
        <f t="shared" si="24"/>
        <v>N/A</v>
      </c>
      <c r="E185" s="8">
        <v>15.789473684000001</v>
      </c>
      <c r="F185" s="43" t="str">
        <f t="shared" si="25"/>
        <v>N/A</v>
      </c>
      <c r="G185" s="8">
        <v>9.2436974789999997</v>
      </c>
      <c r="H185" s="43" t="str">
        <f t="shared" si="26"/>
        <v>N/A</v>
      </c>
      <c r="I185" s="12">
        <v>-76.099999999999994</v>
      </c>
      <c r="J185" s="12">
        <v>-41.5</v>
      </c>
      <c r="K185" s="44" t="s">
        <v>732</v>
      </c>
      <c r="L185" s="9" t="str">
        <f t="shared" si="27"/>
        <v>No</v>
      </c>
    </row>
    <row r="186" spans="1:12" x14ac:dyDescent="0.2">
      <c r="A186" s="50" t="s">
        <v>488</v>
      </c>
      <c r="B186" s="34" t="s">
        <v>217</v>
      </c>
      <c r="C186" s="8">
        <v>71.577367416000001</v>
      </c>
      <c r="D186" s="43" t="str">
        <f t="shared" si="24"/>
        <v>N/A</v>
      </c>
      <c r="E186" s="8">
        <v>21.406727829000001</v>
      </c>
      <c r="F186" s="43" t="str">
        <f t="shared" si="25"/>
        <v>N/A</v>
      </c>
      <c r="G186" s="8">
        <v>12.650602409999999</v>
      </c>
      <c r="H186" s="43" t="str">
        <f t="shared" si="26"/>
        <v>N/A</v>
      </c>
      <c r="I186" s="12">
        <v>-70.099999999999994</v>
      </c>
      <c r="J186" s="12">
        <v>-40.9</v>
      </c>
      <c r="K186" s="44" t="s">
        <v>732</v>
      </c>
      <c r="L186" s="9" t="str">
        <f t="shared" si="27"/>
        <v>No</v>
      </c>
    </row>
    <row r="187" spans="1:12" x14ac:dyDescent="0.2">
      <c r="A187" s="50" t="s">
        <v>489</v>
      </c>
      <c r="B187" s="34" t="s">
        <v>217</v>
      </c>
      <c r="C187" s="8">
        <v>6.5693430657</v>
      </c>
      <c r="D187" s="43" t="str">
        <f t="shared" si="24"/>
        <v>N/A</v>
      </c>
      <c r="E187" s="8">
        <v>1.7285205897</v>
      </c>
      <c r="F187" s="43" t="str">
        <f t="shared" si="25"/>
        <v>N/A</v>
      </c>
      <c r="G187" s="8">
        <v>1.8755328218</v>
      </c>
      <c r="H187" s="43" t="str">
        <f t="shared" si="26"/>
        <v>N/A</v>
      </c>
      <c r="I187" s="12">
        <v>-73.7</v>
      </c>
      <c r="J187" s="12">
        <v>8.5050000000000008</v>
      </c>
      <c r="K187" s="44" t="s">
        <v>732</v>
      </c>
      <c r="L187" s="9" t="str">
        <f t="shared" si="27"/>
        <v>Yes</v>
      </c>
    </row>
    <row r="188" spans="1:12" x14ac:dyDescent="0.2">
      <c r="A188" s="50" t="s">
        <v>490</v>
      </c>
      <c r="B188" s="34" t="s">
        <v>217</v>
      </c>
      <c r="C188" s="8">
        <v>7.6281579593000002</v>
      </c>
      <c r="D188" s="43" t="str">
        <f t="shared" si="24"/>
        <v>N/A</v>
      </c>
      <c r="E188" s="8">
        <v>4.3446424212999997</v>
      </c>
      <c r="F188" s="43" t="str">
        <f t="shared" si="25"/>
        <v>N/A</v>
      </c>
      <c r="G188" s="8">
        <v>3.1088082901999998</v>
      </c>
      <c r="H188" s="43" t="str">
        <f t="shared" si="26"/>
        <v>N/A</v>
      </c>
      <c r="I188" s="12">
        <v>-43</v>
      </c>
      <c r="J188" s="12">
        <v>-28.4</v>
      </c>
      <c r="K188" s="44" t="s">
        <v>732</v>
      </c>
      <c r="L188" s="9" t="str">
        <f t="shared" si="27"/>
        <v>Yes</v>
      </c>
    </row>
    <row r="189" spans="1:12" x14ac:dyDescent="0.2">
      <c r="A189" s="45" t="s">
        <v>118</v>
      </c>
      <c r="B189" s="34" t="s">
        <v>217</v>
      </c>
      <c r="C189" s="8">
        <v>82.610547667000006</v>
      </c>
      <c r="D189" s="43" t="str">
        <f t="shared" si="24"/>
        <v>N/A</v>
      </c>
      <c r="E189" s="8">
        <v>28.385762811999999</v>
      </c>
      <c r="F189" s="43" t="str">
        <f t="shared" si="25"/>
        <v>N/A</v>
      </c>
      <c r="G189" s="8">
        <v>28.137269157999999</v>
      </c>
      <c r="H189" s="43" t="str">
        <f t="shared" si="26"/>
        <v>N/A</v>
      </c>
      <c r="I189" s="12">
        <v>-65.599999999999994</v>
      </c>
      <c r="J189" s="12">
        <v>-0.875</v>
      </c>
      <c r="K189" s="44" t="s">
        <v>732</v>
      </c>
      <c r="L189" s="9" t="str">
        <f t="shared" si="27"/>
        <v>Yes</v>
      </c>
    </row>
    <row r="190" spans="1:12" x14ac:dyDescent="0.2">
      <c r="A190" s="50" t="s">
        <v>491</v>
      </c>
      <c r="B190" s="34" t="s">
        <v>217</v>
      </c>
      <c r="C190" s="8">
        <v>87.578997387000001</v>
      </c>
      <c r="D190" s="43" t="str">
        <f t="shared" si="24"/>
        <v>N/A</v>
      </c>
      <c r="E190" s="8">
        <v>48.421052631999999</v>
      </c>
      <c r="F190" s="43" t="str">
        <f t="shared" si="25"/>
        <v>N/A</v>
      </c>
      <c r="G190" s="8">
        <v>47.899159664000003</v>
      </c>
      <c r="H190" s="43" t="str">
        <f t="shared" si="26"/>
        <v>N/A</v>
      </c>
      <c r="I190" s="12">
        <v>-44.7</v>
      </c>
      <c r="J190" s="12">
        <v>-1.08</v>
      </c>
      <c r="K190" s="44" t="s">
        <v>732</v>
      </c>
      <c r="L190" s="9" t="str">
        <f t="shared" si="27"/>
        <v>Yes</v>
      </c>
    </row>
    <row r="191" spans="1:12" x14ac:dyDescent="0.2">
      <c r="A191" s="50" t="s">
        <v>492</v>
      </c>
      <c r="B191" s="34" t="s">
        <v>217</v>
      </c>
      <c r="C191" s="8">
        <v>91.508232512000006</v>
      </c>
      <c r="D191" s="43" t="str">
        <f t="shared" si="24"/>
        <v>N/A</v>
      </c>
      <c r="E191" s="8">
        <v>49.847094800999997</v>
      </c>
      <c r="F191" s="43" t="str">
        <f t="shared" si="25"/>
        <v>N/A</v>
      </c>
      <c r="G191" s="8">
        <v>40.963855422000002</v>
      </c>
      <c r="H191" s="43" t="str">
        <f t="shared" si="26"/>
        <v>N/A</v>
      </c>
      <c r="I191" s="12">
        <v>-45.5</v>
      </c>
      <c r="J191" s="12">
        <v>-17.8</v>
      </c>
      <c r="K191" s="44" t="s">
        <v>732</v>
      </c>
      <c r="L191" s="9" t="str">
        <f t="shared" si="27"/>
        <v>Yes</v>
      </c>
    </row>
    <row r="192" spans="1:12" x14ac:dyDescent="0.2">
      <c r="A192" s="50" t="s">
        <v>493</v>
      </c>
      <c r="B192" s="34" t="s">
        <v>217</v>
      </c>
      <c r="C192" s="8">
        <v>27.46350365</v>
      </c>
      <c r="D192" s="43" t="str">
        <f t="shared" si="24"/>
        <v>N/A</v>
      </c>
      <c r="E192" s="8">
        <v>22.114895780000001</v>
      </c>
      <c r="F192" s="43" t="str">
        <f t="shared" si="25"/>
        <v>N/A</v>
      </c>
      <c r="G192" s="8">
        <v>21.781756180999999</v>
      </c>
      <c r="H192" s="43" t="str">
        <f t="shared" si="26"/>
        <v>N/A</v>
      </c>
      <c r="I192" s="12">
        <v>-19.5</v>
      </c>
      <c r="J192" s="12">
        <v>-1.51</v>
      </c>
      <c r="K192" s="44" t="s">
        <v>732</v>
      </c>
      <c r="L192" s="9" t="str">
        <f t="shared" si="27"/>
        <v>Yes</v>
      </c>
    </row>
    <row r="193" spans="1:12" x14ac:dyDescent="0.2">
      <c r="A193" s="50" t="s">
        <v>494</v>
      </c>
      <c r="B193" s="34" t="s">
        <v>217</v>
      </c>
      <c r="C193" s="8">
        <v>38.631346577999999</v>
      </c>
      <c r="D193" s="43" t="str">
        <f t="shared" si="24"/>
        <v>N/A</v>
      </c>
      <c r="E193" s="8">
        <v>27.825237979000001</v>
      </c>
      <c r="F193" s="43" t="str">
        <f t="shared" si="25"/>
        <v>N/A</v>
      </c>
      <c r="G193" s="8">
        <v>30.593499764000001</v>
      </c>
      <c r="H193" s="43" t="str">
        <f t="shared" si="26"/>
        <v>N/A</v>
      </c>
      <c r="I193" s="12">
        <v>-28</v>
      </c>
      <c r="J193" s="12">
        <v>9.9489999999999998</v>
      </c>
      <c r="K193" s="44" t="s">
        <v>732</v>
      </c>
      <c r="L193" s="9" t="str">
        <f t="shared" si="27"/>
        <v>Yes</v>
      </c>
    </row>
    <row r="194" spans="1:12" x14ac:dyDescent="0.2">
      <c r="A194" s="45" t="s">
        <v>1557</v>
      </c>
      <c r="B194" s="34" t="s">
        <v>217</v>
      </c>
      <c r="C194" s="35">
        <v>10.927439532999999</v>
      </c>
      <c r="D194" s="43" t="str">
        <f t="shared" si="24"/>
        <v>N/A</v>
      </c>
      <c r="E194" s="35">
        <v>5.4693251533999998</v>
      </c>
      <c r="F194" s="43" t="str">
        <f t="shared" si="25"/>
        <v>N/A</v>
      </c>
      <c r="G194" s="35">
        <v>5.4631268436999996</v>
      </c>
      <c r="H194" s="43" t="str">
        <f t="shared" si="26"/>
        <v>N/A</v>
      </c>
      <c r="I194" s="12">
        <v>-49.9</v>
      </c>
      <c r="J194" s="12">
        <v>-0.113</v>
      </c>
      <c r="K194" s="44" t="s">
        <v>732</v>
      </c>
      <c r="L194" s="9" t="str">
        <f t="shared" si="27"/>
        <v>Yes</v>
      </c>
    </row>
    <row r="195" spans="1:12" x14ac:dyDescent="0.2">
      <c r="A195" s="50" t="s">
        <v>1558</v>
      </c>
      <c r="B195" s="34" t="s">
        <v>217</v>
      </c>
      <c r="C195" s="35">
        <v>5.1229508196999998</v>
      </c>
      <c r="D195" s="43" t="str">
        <f t="shared" si="24"/>
        <v>N/A</v>
      </c>
      <c r="E195" s="35">
        <v>2.3846153846</v>
      </c>
      <c r="F195" s="43" t="str">
        <f t="shared" si="25"/>
        <v>N/A</v>
      </c>
      <c r="G195" s="35">
        <v>0</v>
      </c>
      <c r="H195" s="43" t="str">
        <f t="shared" si="26"/>
        <v>N/A</v>
      </c>
      <c r="I195" s="12">
        <v>-53.5</v>
      </c>
      <c r="J195" s="12">
        <v>-100</v>
      </c>
      <c r="K195" s="44" t="s">
        <v>732</v>
      </c>
      <c r="L195" s="9" t="str">
        <f t="shared" si="27"/>
        <v>No</v>
      </c>
    </row>
    <row r="196" spans="1:12" x14ac:dyDescent="0.2">
      <c r="A196" s="50" t="s">
        <v>1559</v>
      </c>
      <c r="B196" s="34" t="s">
        <v>217</v>
      </c>
      <c r="C196" s="35">
        <v>13.790315788999999</v>
      </c>
      <c r="D196" s="43" t="str">
        <f t="shared" si="24"/>
        <v>N/A</v>
      </c>
      <c r="E196" s="35">
        <v>6.0769230769</v>
      </c>
      <c r="F196" s="43" t="str">
        <f t="shared" si="25"/>
        <v>N/A</v>
      </c>
      <c r="G196" s="35">
        <v>2.5</v>
      </c>
      <c r="H196" s="43" t="str">
        <f t="shared" si="26"/>
        <v>N/A</v>
      </c>
      <c r="I196" s="12">
        <v>-55.9</v>
      </c>
      <c r="J196" s="12">
        <v>-58.9</v>
      </c>
      <c r="K196" s="44" t="s">
        <v>732</v>
      </c>
      <c r="L196" s="9" t="str">
        <f t="shared" si="27"/>
        <v>No</v>
      </c>
    </row>
    <row r="197" spans="1:12" x14ac:dyDescent="0.2">
      <c r="A197" s="50" t="s">
        <v>1560</v>
      </c>
      <c r="B197" s="34" t="s">
        <v>217</v>
      </c>
      <c r="C197" s="35">
        <v>3.6791044776000001</v>
      </c>
      <c r="D197" s="43" t="str">
        <f t="shared" si="24"/>
        <v>N/A</v>
      </c>
      <c r="E197" s="35">
        <v>3.1182795698999999</v>
      </c>
      <c r="F197" s="43" t="str">
        <f t="shared" si="25"/>
        <v>N/A</v>
      </c>
      <c r="G197" s="35">
        <v>3.6640625</v>
      </c>
      <c r="H197" s="43" t="str">
        <f t="shared" si="26"/>
        <v>N/A</v>
      </c>
      <c r="I197" s="12">
        <v>-15.2</v>
      </c>
      <c r="J197" s="12">
        <v>17.5</v>
      </c>
      <c r="K197" s="44" t="s">
        <v>732</v>
      </c>
      <c r="L197" s="9" t="str">
        <f t="shared" si="27"/>
        <v>Yes</v>
      </c>
    </row>
    <row r="198" spans="1:12" x14ac:dyDescent="0.2">
      <c r="A198" s="50" t="s">
        <v>1561</v>
      </c>
      <c r="B198" s="34" t="s">
        <v>217</v>
      </c>
      <c r="C198" s="35">
        <v>7.2051282051000003</v>
      </c>
      <c r="D198" s="43" t="str">
        <f t="shared" si="24"/>
        <v>N/A</v>
      </c>
      <c r="E198" s="35">
        <v>7.0331491712999998</v>
      </c>
      <c r="F198" s="43" t="str">
        <f t="shared" si="25"/>
        <v>N/A</v>
      </c>
      <c r="G198" s="35">
        <v>6.9897435896999998</v>
      </c>
      <c r="H198" s="43" t="str">
        <f t="shared" si="26"/>
        <v>N/A</v>
      </c>
      <c r="I198" s="12">
        <v>-2.39</v>
      </c>
      <c r="J198" s="12">
        <v>-0.61699999999999999</v>
      </c>
      <c r="K198" s="44" t="s">
        <v>732</v>
      </c>
      <c r="L198" s="9" t="str">
        <f t="shared" si="27"/>
        <v>Yes</v>
      </c>
    </row>
    <row r="199" spans="1:12" x14ac:dyDescent="0.2">
      <c r="A199" s="45" t="s">
        <v>1562</v>
      </c>
      <c r="B199" s="34" t="s">
        <v>217</v>
      </c>
      <c r="C199" s="35">
        <v>232.22920847</v>
      </c>
      <c r="D199" s="43" t="str">
        <f t="shared" si="24"/>
        <v>N/A</v>
      </c>
      <c r="E199" s="35">
        <v>11.435643563999999</v>
      </c>
      <c r="F199" s="43" t="str">
        <f t="shared" si="25"/>
        <v>N/A</v>
      </c>
      <c r="G199" s="35">
        <v>3.4571428571</v>
      </c>
      <c r="H199" s="43" t="str">
        <f t="shared" si="26"/>
        <v>N/A</v>
      </c>
      <c r="I199" s="12">
        <v>-95.1</v>
      </c>
      <c r="J199" s="12">
        <v>-69.8</v>
      </c>
      <c r="K199" s="44" t="s">
        <v>732</v>
      </c>
      <c r="L199" s="9" t="str">
        <f t="shared" si="27"/>
        <v>No</v>
      </c>
    </row>
    <row r="200" spans="1:12" x14ac:dyDescent="0.2">
      <c r="A200" s="50" t="s">
        <v>1563</v>
      </c>
      <c r="B200" s="34" t="s">
        <v>217</v>
      </c>
      <c r="C200" s="35">
        <v>248.68082192</v>
      </c>
      <c r="D200" s="43" t="str">
        <f t="shared" si="24"/>
        <v>N/A</v>
      </c>
      <c r="E200" s="35">
        <v>14.930555556</v>
      </c>
      <c r="F200" s="43" t="str">
        <f t="shared" si="25"/>
        <v>N/A</v>
      </c>
      <c r="G200" s="35">
        <v>9.4</v>
      </c>
      <c r="H200" s="43" t="str">
        <f t="shared" si="26"/>
        <v>N/A</v>
      </c>
      <c r="I200" s="12">
        <v>-94</v>
      </c>
      <c r="J200" s="12">
        <v>-37</v>
      </c>
      <c r="K200" s="44" t="s">
        <v>732</v>
      </c>
      <c r="L200" s="9" t="str">
        <f t="shared" si="27"/>
        <v>No</v>
      </c>
    </row>
    <row r="201" spans="1:12" x14ac:dyDescent="0.2">
      <c r="A201" s="50" t="s">
        <v>1564</v>
      </c>
      <c r="B201" s="34" t="s">
        <v>217</v>
      </c>
      <c r="C201" s="35">
        <v>165.24691358000001</v>
      </c>
      <c r="D201" s="43" t="str">
        <f t="shared" si="24"/>
        <v>N/A</v>
      </c>
      <c r="E201" s="35">
        <v>5.5555555555999998</v>
      </c>
      <c r="F201" s="43" t="str">
        <f t="shared" si="25"/>
        <v>N/A</v>
      </c>
      <c r="G201" s="35">
        <v>0</v>
      </c>
      <c r="H201" s="43" t="str">
        <f t="shared" si="26"/>
        <v>N/A</v>
      </c>
      <c r="I201" s="12">
        <v>-96.6</v>
      </c>
      <c r="J201" s="12">
        <v>-100</v>
      </c>
      <c r="K201" s="44" t="s">
        <v>732</v>
      </c>
      <c r="L201" s="9" t="str">
        <f t="shared" si="27"/>
        <v>No</v>
      </c>
    </row>
    <row r="202" spans="1:12" x14ac:dyDescent="0.2">
      <c r="A202" s="50" t="s">
        <v>1565</v>
      </c>
      <c r="B202" s="34" t="s">
        <v>217</v>
      </c>
      <c r="C202" s="35">
        <v>0</v>
      </c>
      <c r="D202" s="43" t="str">
        <f t="shared" si="24"/>
        <v>N/A</v>
      </c>
      <c r="E202" s="35">
        <v>4</v>
      </c>
      <c r="F202" s="43" t="str">
        <f t="shared" si="25"/>
        <v>N/A</v>
      </c>
      <c r="G202" s="35">
        <v>2.8</v>
      </c>
      <c r="H202" s="43" t="str">
        <f t="shared" si="26"/>
        <v>N/A</v>
      </c>
      <c r="I202" s="12" t="s">
        <v>1743</v>
      </c>
      <c r="J202" s="12">
        <v>-30</v>
      </c>
      <c r="K202" s="44" t="s">
        <v>732</v>
      </c>
      <c r="L202" s="9" t="str">
        <f t="shared" si="27"/>
        <v>Yes</v>
      </c>
    </row>
    <row r="203" spans="1:12" x14ac:dyDescent="0.2">
      <c r="A203" s="50" t="s">
        <v>1566</v>
      </c>
      <c r="B203" s="34" t="s">
        <v>217</v>
      </c>
      <c r="C203" s="35">
        <v>0.56521739130000004</v>
      </c>
      <c r="D203" s="43" t="str">
        <f t="shared" si="24"/>
        <v>N/A</v>
      </c>
      <c r="E203" s="35">
        <v>1.2222222222000001</v>
      </c>
      <c r="F203" s="43" t="str">
        <f t="shared" si="25"/>
        <v>N/A</v>
      </c>
      <c r="G203" s="35">
        <v>0.76470588240000004</v>
      </c>
      <c r="H203" s="43" t="str">
        <f t="shared" si="26"/>
        <v>N/A</v>
      </c>
      <c r="I203" s="12">
        <v>116.2</v>
      </c>
      <c r="J203" s="12">
        <v>-37.4</v>
      </c>
      <c r="K203" s="44" t="s">
        <v>732</v>
      </c>
      <c r="L203" s="9" t="str">
        <f t="shared" si="27"/>
        <v>No</v>
      </c>
    </row>
    <row r="204" spans="1:12" x14ac:dyDescent="0.2">
      <c r="A204" s="45" t="s">
        <v>127</v>
      </c>
      <c r="B204" s="34" t="s">
        <v>217</v>
      </c>
      <c r="C204" s="35">
        <v>11</v>
      </c>
      <c r="D204" s="43" t="str">
        <f t="shared" ref="D204:D214" si="28">IF($B204="N/A","N/A",IF(C204&gt;10,"No",IF(C204&lt;-10,"No","Yes")))</f>
        <v>N/A</v>
      </c>
      <c r="E204" s="35">
        <v>0</v>
      </c>
      <c r="F204" s="43" t="str">
        <f t="shared" ref="F204:F214" si="29">IF($B204="N/A","N/A",IF(E204&gt;10,"No",IF(E204&lt;-10,"No","Yes")))</f>
        <v>N/A</v>
      </c>
      <c r="G204" s="35">
        <v>0</v>
      </c>
      <c r="H204" s="43" t="str">
        <f t="shared" ref="H204:H214" si="30">IF($B204="N/A","N/A",IF(G204&gt;10,"No",IF(G204&lt;-10,"No","Yes")))</f>
        <v>N/A</v>
      </c>
      <c r="I204" s="12">
        <v>-100</v>
      </c>
      <c r="J204" s="12" t="s">
        <v>1743</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0</v>
      </c>
      <c r="H205" s="43" t="str">
        <f t="shared" si="30"/>
        <v>N/A</v>
      </c>
      <c r="I205" s="12">
        <v>-88.9</v>
      </c>
      <c r="J205" s="12">
        <v>-100</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0</v>
      </c>
      <c r="H206" s="43" t="str">
        <f t="shared" si="30"/>
        <v>N/A</v>
      </c>
      <c r="I206" s="12">
        <v>0</v>
      </c>
      <c r="J206" s="12">
        <v>-100</v>
      </c>
      <c r="K206" s="14" t="s">
        <v>217</v>
      </c>
      <c r="L206" s="9" t="str">
        <f t="shared" si="31"/>
        <v>N/A</v>
      </c>
    </row>
    <row r="207" spans="1:12" ht="25.5" x14ac:dyDescent="0.2">
      <c r="A207" s="45" t="s">
        <v>1567</v>
      </c>
      <c r="B207" s="34" t="s">
        <v>217</v>
      </c>
      <c r="C207" s="35">
        <v>27</v>
      </c>
      <c r="D207" s="43" t="str">
        <f t="shared" si="28"/>
        <v>N/A</v>
      </c>
      <c r="E207" s="35">
        <v>0</v>
      </c>
      <c r="F207" s="43" t="str">
        <f t="shared" si="29"/>
        <v>N/A</v>
      </c>
      <c r="G207" s="35">
        <v>0</v>
      </c>
      <c r="H207" s="43" t="str">
        <f t="shared" si="30"/>
        <v>N/A</v>
      </c>
      <c r="I207" s="12">
        <v>-100</v>
      </c>
      <c r="J207" s="12" t="s">
        <v>1743</v>
      </c>
      <c r="K207" s="14" t="s">
        <v>217</v>
      </c>
      <c r="L207" s="9" t="str">
        <f t="shared" si="31"/>
        <v>N/A</v>
      </c>
    </row>
    <row r="208" spans="1:12" x14ac:dyDescent="0.2">
      <c r="A208" s="45" t="s">
        <v>1615</v>
      </c>
      <c r="B208" s="34" t="s">
        <v>217</v>
      </c>
      <c r="C208" s="35">
        <v>11</v>
      </c>
      <c r="D208" s="43" t="str">
        <f t="shared" si="28"/>
        <v>N/A</v>
      </c>
      <c r="E208" s="35">
        <v>0</v>
      </c>
      <c r="F208" s="43" t="str">
        <f t="shared" si="29"/>
        <v>N/A</v>
      </c>
      <c r="G208" s="35">
        <v>0</v>
      </c>
      <c r="H208" s="43" t="str">
        <f t="shared" si="30"/>
        <v>N/A</v>
      </c>
      <c r="I208" s="12">
        <v>-100</v>
      </c>
      <c r="J208" s="12" t="s">
        <v>1743</v>
      </c>
      <c r="K208" s="14" t="s">
        <v>217</v>
      </c>
      <c r="L208" s="9" t="str">
        <f t="shared" si="31"/>
        <v>N/A</v>
      </c>
    </row>
    <row r="209" spans="1:12" x14ac:dyDescent="0.2">
      <c r="A209" s="45" t="s">
        <v>1616</v>
      </c>
      <c r="B209" s="34" t="s">
        <v>217</v>
      </c>
      <c r="C209" s="35">
        <v>47</v>
      </c>
      <c r="D209" s="43" t="str">
        <f t="shared" si="28"/>
        <v>N/A</v>
      </c>
      <c r="E209" s="35">
        <v>0</v>
      </c>
      <c r="F209" s="43" t="str">
        <f t="shared" si="29"/>
        <v>N/A</v>
      </c>
      <c r="G209" s="35">
        <v>0</v>
      </c>
      <c r="H209" s="43" t="str">
        <f t="shared" si="30"/>
        <v>N/A</v>
      </c>
      <c r="I209" s="12">
        <v>-100</v>
      </c>
      <c r="J209" s="12" t="s">
        <v>1743</v>
      </c>
      <c r="K209" s="14" t="s">
        <v>217</v>
      </c>
      <c r="L209" s="9" t="str">
        <f t="shared" si="31"/>
        <v>N/A</v>
      </c>
    </row>
    <row r="210" spans="1:12" x14ac:dyDescent="0.2">
      <c r="A210" s="45" t="s">
        <v>125</v>
      </c>
      <c r="B210" s="34" t="s">
        <v>217</v>
      </c>
      <c r="C210" s="46">
        <v>1047017</v>
      </c>
      <c r="D210" s="43" t="str">
        <f t="shared" si="28"/>
        <v>N/A</v>
      </c>
      <c r="E210" s="46">
        <v>713774</v>
      </c>
      <c r="F210" s="43" t="str">
        <f t="shared" si="29"/>
        <v>N/A</v>
      </c>
      <c r="G210" s="46">
        <v>299105</v>
      </c>
      <c r="H210" s="43" t="str">
        <f t="shared" si="30"/>
        <v>N/A</v>
      </c>
      <c r="I210" s="12">
        <v>-31.8</v>
      </c>
      <c r="J210" s="12">
        <v>-58.1</v>
      </c>
      <c r="K210" s="14" t="s">
        <v>217</v>
      </c>
      <c r="L210" s="9" t="str">
        <f t="shared" si="31"/>
        <v>N/A</v>
      </c>
    </row>
    <row r="211" spans="1:12" x14ac:dyDescent="0.2">
      <c r="A211" s="45" t="s">
        <v>1617</v>
      </c>
      <c r="B211" s="34" t="s">
        <v>217</v>
      </c>
      <c r="C211" s="46">
        <v>524681</v>
      </c>
      <c r="D211" s="43" t="str">
        <f t="shared" si="28"/>
        <v>N/A</v>
      </c>
      <c r="E211" s="46">
        <v>693697</v>
      </c>
      <c r="F211" s="43" t="str">
        <f t="shared" si="29"/>
        <v>N/A</v>
      </c>
      <c r="G211" s="46">
        <v>287739</v>
      </c>
      <c r="H211" s="43" t="str">
        <f t="shared" si="30"/>
        <v>N/A</v>
      </c>
      <c r="I211" s="12">
        <v>32.21</v>
      </c>
      <c r="J211" s="12">
        <v>-58.5</v>
      </c>
      <c r="K211" s="14" t="s">
        <v>217</v>
      </c>
      <c r="L211" s="9" t="str">
        <f t="shared" si="31"/>
        <v>N/A</v>
      </c>
    </row>
    <row r="212" spans="1:12" x14ac:dyDescent="0.2">
      <c r="A212" s="45" t="s">
        <v>1568</v>
      </c>
      <c r="B212" s="34" t="s">
        <v>217</v>
      </c>
      <c r="C212" s="46">
        <v>354503</v>
      </c>
      <c r="D212" s="43" t="str">
        <f t="shared" si="28"/>
        <v>N/A</v>
      </c>
      <c r="E212" s="46">
        <v>9192</v>
      </c>
      <c r="F212" s="43" t="str">
        <f t="shared" si="29"/>
        <v>N/A</v>
      </c>
      <c r="G212" s="46">
        <v>30741</v>
      </c>
      <c r="H212" s="43" t="str">
        <f t="shared" si="30"/>
        <v>N/A</v>
      </c>
      <c r="I212" s="12">
        <v>-97.4</v>
      </c>
      <c r="J212" s="12">
        <v>234.4</v>
      </c>
      <c r="K212" s="14" t="s">
        <v>217</v>
      </c>
      <c r="L212" s="9" t="str">
        <f t="shared" si="31"/>
        <v>N/A</v>
      </c>
    </row>
    <row r="213" spans="1:12" x14ac:dyDescent="0.2">
      <c r="A213" s="45" t="s">
        <v>1618</v>
      </c>
      <c r="B213" s="34" t="s">
        <v>217</v>
      </c>
      <c r="C213" s="46">
        <v>206779</v>
      </c>
      <c r="D213" s="43" t="str">
        <f t="shared" si="28"/>
        <v>N/A</v>
      </c>
      <c r="E213" s="46">
        <v>71617</v>
      </c>
      <c r="F213" s="43" t="str">
        <f t="shared" si="29"/>
        <v>N/A</v>
      </c>
      <c r="G213" s="46">
        <v>36395</v>
      </c>
      <c r="H213" s="43" t="str">
        <f t="shared" si="30"/>
        <v>N/A</v>
      </c>
      <c r="I213" s="12">
        <v>-65.400000000000006</v>
      </c>
      <c r="J213" s="12">
        <v>-49.2</v>
      </c>
      <c r="K213" s="14" t="s">
        <v>217</v>
      </c>
      <c r="L213" s="9" t="str">
        <f t="shared" si="31"/>
        <v>N/A</v>
      </c>
    </row>
    <row r="214" spans="1:12" x14ac:dyDescent="0.2">
      <c r="A214" s="50" t="s">
        <v>1619</v>
      </c>
      <c r="B214" s="34" t="s">
        <v>217</v>
      </c>
      <c r="C214" s="46">
        <v>1047017</v>
      </c>
      <c r="D214" s="43" t="str">
        <f t="shared" si="28"/>
        <v>N/A</v>
      </c>
      <c r="E214" s="46">
        <v>22283</v>
      </c>
      <c r="F214" s="43" t="str">
        <f t="shared" si="29"/>
        <v>N/A</v>
      </c>
      <c r="G214" s="46">
        <v>15612</v>
      </c>
      <c r="H214" s="43" t="str">
        <f t="shared" si="30"/>
        <v>N/A</v>
      </c>
      <c r="I214" s="12">
        <v>-97.9</v>
      </c>
      <c r="J214" s="12">
        <v>-29.9</v>
      </c>
      <c r="K214" s="14" t="s">
        <v>217</v>
      </c>
      <c r="L214" s="9" t="str">
        <f t="shared" si="31"/>
        <v>N/A</v>
      </c>
    </row>
    <row r="215" spans="1:12" ht="25.5" x14ac:dyDescent="0.2">
      <c r="A215" s="45" t="s">
        <v>1382</v>
      </c>
      <c r="B215" s="34" t="s">
        <v>217</v>
      </c>
      <c r="C215" s="46">
        <v>123234</v>
      </c>
      <c r="D215" s="43" t="str">
        <f t="shared" ref="D215:D229" si="32">IF($B215="N/A","N/A",IF(C215&gt;10,"No",IF(C215&lt;-10,"No","Yes")))</f>
        <v>N/A</v>
      </c>
      <c r="E215" s="46">
        <v>3598</v>
      </c>
      <c r="F215" s="43" t="str">
        <f t="shared" ref="F215:F229" si="33">IF($B215="N/A","N/A",IF(E215&gt;10,"No",IF(E215&lt;-10,"No","Yes")))</f>
        <v>N/A</v>
      </c>
      <c r="G215" s="46">
        <v>5080</v>
      </c>
      <c r="H215" s="43" t="str">
        <f t="shared" ref="H215:H229" si="34">IF($B215="N/A","N/A",IF(G215&gt;10,"No",IF(G215&lt;-10,"No","Yes")))</f>
        <v>N/A</v>
      </c>
      <c r="I215" s="12">
        <v>-97.1</v>
      </c>
      <c r="J215" s="12">
        <v>41.19</v>
      </c>
      <c r="K215" s="44" t="s">
        <v>732</v>
      </c>
      <c r="L215" s="9" t="str">
        <f t="shared" ref="L215:L229" si="35">IF(J215="Div by 0", "N/A", IF(K215="N/A","N/A", IF(J215&gt;VALUE(MID(K215,1,2)), "No", IF(J215&lt;-1*VALUE(MID(K215,1,2)), "No", "Yes"))))</f>
        <v>No</v>
      </c>
    </row>
    <row r="216" spans="1:12" x14ac:dyDescent="0.2">
      <c r="A216" s="45" t="s">
        <v>649</v>
      </c>
      <c r="B216" s="34" t="s">
        <v>217</v>
      </c>
      <c r="C216" s="35">
        <v>510</v>
      </c>
      <c r="D216" s="43" t="str">
        <f t="shared" si="32"/>
        <v>N/A</v>
      </c>
      <c r="E216" s="35">
        <v>22</v>
      </c>
      <c r="F216" s="43" t="str">
        <f t="shared" si="33"/>
        <v>N/A</v>
      </c>
      <c r="G216" s="35">
        <v>24</v>
      </c>
      <c r="H216" s="43" t="str">
        <f t="shared" si="34"/>
        <v>N/A</v>
      </c>
      <c r="I216" s="12">
        <v>-95.7</v>
      </c>
      <c r="J216" s="12">
        <v>9.0909999999999993</v>
      </c>
      <c r="K216" s="44" t="s">
        <v>732</v>
      </c>
      <c r="L216" s="9" t="str">
        <f t="shared" si="35"/>
        <v>Yes</v>
      </c>
    </row>
    <row r="217" spans="1:12" ht="25.5" x14ac:dyDescent="0.2">
      <c r="A217" s="45" t="s">
        <v>1383</v>
      </c>
      <c r="B217" s="34" t="s">
        <v>217</v>
      </c>
      <c r="C217" s="46">
        <v>241.63529412</v>
      </c>
      <c r="D217" s="43" t="str">
        <f t="shared" si="32"/>
        <v>N/A</v>
      </c>
      <c r="E217" s="46">
        <v>163.54545454999999</v>
      </c>
      <c r="F217" s="43" t="str">
        <f t="shared" si="33"/>
        <v>N/A</v>
      </c>
      <c r="G217" s="46">
        <v>211.66666667000001</v>
      </c>
      <c r="H217" s="43" t="str">
        <f t="shared" si="34"/>
        <v>N/A</v>
      </c>
      <c r="I217" s="12">
        <v>-32.299999999999997</v>
      </c>
      <c r="J217" s="12">
        <v>29.42</v>
      </c>
      <c r="K217" s="44" t="s">
        <v>732</v>
      </c>
      <c r="L217" s="9" t="str">
        <f t="shared" si="35"/>
        <v>Yes</v>
      </c>
    </row>
    <row r="218" spans="1:12" ht="25.5" x14ac:dyDescent="0.2">
      <c r="A218" s="45" t="s">
        <v>1384</v>
      </c>
      <c r="B218" s="34" t="s">
        <v>217</v>
      </c>
      <c r="C218" s="46">
        <v>0</v>
      </c>
      <c r="D218" s="43" t="str">
        <f t="shared" si="32"/>
        <v>N/A</v>
      </c>
      <c r="E218" s="46">
        <v>0</v>
      </c>
      <c r="F218" s="43" t="str">
        <f t="shared" si="33"/>
        <v>N/A</v>
      </c>
      <c r="G218" s="46">
        <v>0</v>
      </c>
      <c r="H218" s="43" t="str">
        <f t="shared" si="34"/>
        <v>N/A</v>
      </c>
      <c r="I218" s="12" t="s">
        <v>1743</v>
      </c>
      <c r="J218" s="12" t="s">
        <v>1743</v>
      </c>
      <c r="K218" s="44" t="s">
        <v>732</v>
      </c>
      <c r="L218" s="9" t="str">
        <f t="shared" si="35"/>
        <v>N/A</v>
      </c>
    </row>
    <row r="219" spans="1:12" x14ac:dyDescent="0.2">
      <c r="A219" s="45" t="s">
        <v>516</v>
      </c>
      <c r="B219" s="34" t="s">
        <v>217</v>
      </c>
      <c r="C219" s="35">
        <v>0</v>
      </c>
      <c r="D219" s="43" t="str">
        <f t="shared" si="32"/>
        <v>N/A</v>
      </c>
      <c r="E219" s="35">
        <v>0</v>
      </c>
      <c r="F219" s="43" t="str">
        <f t="shared" si="33"/>
        <v>N/A</v>
      </c>
      <c r="G219" s="35">
        <v>0</v>
      </c>
      <c r="H219" s="43" t="str">
        <f t="shared" si="34"/>
        <v>N/A</v>
      </c>
      <c r="I219" s="12" t="s">
        <v>1743</v>
      </c>
      <c r="J219" s="12" t="s">
        <v>1743</v>
      </c>
      <c r="K219" s="44" t="s">
        <v>732</v>
      </c>
      <c r="L219" s="9" t="str">
        <f t="shared" si="35"/>
        <v>N/A</v>
      </c>
    </row>
    <row r="220" spans="1:12" ht="25.5" x14ac:dyDescent="0.2">
      <c r="A220" s="45" t="s">
        <v>1385</v>
      </c>
      <c r="B220" s="34" t="s">
        <v>217</v>
      </c>
      <c r="C220" s="46" t="s">
        <v>1743</v>
      </c>
      <c r="D220" s="43" t="str">
        <f t="shared" si="32"/>
        <v>N/A</v>
      </c>
      <c r="E220" s="46" t="s">
        <v>1743</v>
      </c>
      <c r="F220" s="43" t="str">
        <f t="shared" si="33"/>
        <v>N/A</v>
      </c>
      <c r="G220" s="46" t="s">
        <v>1743</v>
      </c>
      <c r="H220" s="43" t="str">
        <f t="shared" si="34"/>
        <v>N/A</v>
      </c>
      <c r="I220" s="12" t="s">
        <v>1743</v>
      </c>
      <c r="J220" s="12" t="s">
        <v>1743</v>
      </c>
      <c r="K220" s="44" t="s">
        <v>732</v>
      </c>
      <c r="L220" s="9" t="str">
        <f t="shared" si="35"/>
        <v>N/A</v>
      </c>
    </row>
    <row r="221" spans="1:12" ht="25.5" x14ac:dyDescent="0.2">
      <c r="A221" s="45" t="s">
        <v>1386</v>
      </c>
      <c r="B221" s="34" t="s">
        <v>217</v>
      </c>
      <c r="C221" s="46">
        <v>5766018</v>
      </c>
      <c r="D221" s="43" t="str">
        <f t="shared" si="32"/>
        <v>N/A</v>
      </c>
      <c r="E221" s="46">
        <v>130865</v>
      </c>
      <c r="F221" s="43" t="str">
        <f t="shared" si="33"/>
        <v>N/A</v>
      </c>
      <c r="G221" s="46">
        <v>171176</v>
      </c>
      <c r="H221" s="43" t="str">
        <f t="shared" si="34"/>
        <v>N/A</v>
      </c>
      <c r="I221" s="12">
        <v>-97.7</v>
      </c>
      <c r="J221" s="12">
        <v>30.8</v>
      </c>
      <c r="K221" s="44" t="s">
        <v>732</v>
      </c>
      <c r="L221" s="9" t="str">
        <f t="shared" si="35"/>
        <v>No</v>
      </c>
    </row>
    <row r="222" spans="1:12" x14ac:dyDescent="0.2">
      <c r="A222" s="45" t="s">
        <v>517</v>
      </c>
      <c r="B222" s="34" t="s">
        <v>217</v>
      </c>
      <c r="C222" s="35">
        <v>7247</v>
      </c>
      <c r="D222" s="43" t="str">
        <f t="shared" si="32"/>
        <v>N/A</v>
      </c>
      <c r="E222" s="35">
        <v>393</v>
      </c>
      <c r="F222" s="43" t="str">
        <f t="shared" si="33"/>
        <v>N/A</v>
      </c>
      <c r="G222" s="35">
        <v>466</v>
      </c>
      <c r="H222" s="43" t="str">
        <f t="shared" si="34"/>
        <v>N/A</v>
      </c>
      <c r="I222" s="12">
        <v>-94.6</v>
      </c>
      <c r="J222" s="12">
        <v>18.579999999999998</v>
      </c>
      <c r="K222" s="44" t="s">
        <v>732</v>
      </c>
      <c r="L222" s="9" t="str">
        <f t="shared" si="35"/>
        <v>Yes</v>
      </c>
    </row>
    <row r="223" spans="1:12" ht="25.5" x14ac:dyDescent="0.2">
      <c r="A223" s="45" t="s">
        <v>1387</v>
      </c>
      <c r="B223" s="34" t="s">
        <v>217</v>
      </c>
      <c r="C223" s="46">
        <v>795.64205877999996</v>
      </c>
      <c r="D223" s="43" t="str">
        <f t="shared" si="32"/>
        <v>N/A</v>
      </c>
      <c r="E223" s="46">
        <v>332.98982188000002</v>
      </c>
      <c r="F223" s="43" t="str">
        <f t="shared" si="33"/>
        <v>N/A</v>
      </c>
      <c r="G223" s="46">
        <v>367.33047210000001</v>
      </c>
      <c r="H223" s="43" t="str">
        <f t="shared" si="34"/>
        <v>N/A</v>
      </c>
      <c r="I223" s="12">
        <v>-58.1</v>
      </c>
      <c r="J223" s="12">
        <v>10.31</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148450636</v>
      </c>
      <c r="D227" s="43" t="str">
        <f t="shared" si="32"/>
        <v>N/A</v>
      </c>
      <c r="E227" s="46">
        <v>25369</v>
      </c>
      <c r="F227" s="43" t="str">
        <f t="shared" si="33"/>
        <v>N/A</v>
      </c>
      <c r="G227" s="46">
        <v>0</v>
      </c>
      <c r="H227" s="43" t="str">
        <f t="shared" si="34"/>
        <v>N/A</v>
      </c>
      <c r="I227" s="12">
        <v>-100</v>
      </c>
      <c r="J227" s="12">
        <v>-100</v>
      </c>
      <c r="K227" s="44" t="s">
        <v>732</v>
      </c>
      <c r="L227" s="9" t="str">
        <f t="shared" si="35"/>
        <v>No</v>
      </c>
    </row>
    <row r="228" spans="1:12" ht="25.5" x14ac:dyDescent="0.2">
      <c r="A228" s="45" t="s">
        <v>519</v>
      </c>
      <c r="B228" s="34" t="s">
        <v>217</v>
      </c>
      <c r="C228" s="35">
        <v>4872</v>
      </c>
      <c r="D228" s="43" t="str">
        <f t="shared" si="32"/>
        <v>N/A</v>
      </c>
      <c r="E228" s="35">
        <v>25</v>
      </c>
      <c r="F228" s="43" t="str">
        <f t="shared" si="33"/>
        <v>N/A</v>
      </c>
      <c r="G228" s="35">
        <v>0</v>
      </c>
      <c r="H228" s="43" t="str">
        <f t="shared" si="34"/>
        <v>N/A</v>
      </c>
      <c r="I228" s="12">
        <v>-99.5</v>
      </c>
      <c r="J228" s="12">
        <v>-100</v>
      </c>
      <c r="K228" s="44" t="s">
        <v>732</v>
      </c>
      <c r="L228" s="9" t="str">
        <f t="shared" si="35"/>
        <v>No</v>
      </c>
    </row>
    <row r="229" spans="1:12" ht="25.5" x14ac:dyDescent="0.2">
      <c r="A229" s="45" t="s">
        <v>1391</v>
      </c>
      <c r="B229" s="34" t="s">
        <v>217</v>
      </c>
      <c r="C229" s="46">
        <v>30470.163382999999</v>
      </c>
      <c r="D229" s="43" t="str">
        <f t="shared" si="32"/>
        <v>N/A</v>
      </c>
      <c r="E229" s="46">
        <v>1014.76</v>
      </c>
      <c r="F229" s="43" t="str">
        <f t="shared" si="33"/>
        <v>N/A</v>
      </c>
      <c r="G229" s="46" t="s">
        <v>1743</v>
      </c>
      <c r="H229" s="43" t="str">
        <f t="shared" si="34"/>
        <v>N/A</v>
      </c>
      <c r="I229" s="12">
        <v>-96.7</v>
      </c>
      <c r="J229" s="12" t="s">
        <v>1743</v>
      </c>
      <c r="K229" s="44" t="s">
        <v>732</v>
      </c>
      <c r="L229" s="9" t="str">
        <f t="shared" si="35"/>
        <v>N/A</v>
      </c>
    </row>
    <row r="230" spans="1:12" x14ac:dyDescent="0.2">
      <c r="A230" s="4" t="s">
        <v>1392</v>
      </c>
      <c r="B230" s="34" t="s">
        <v>217</v>
      </c>
      <c r="C230" s="51">
        <v>150744139</v>
      </c>
      <c r="D230" s="43" t="str">
        <f t="shared" ref="D230:D253" si="36">IF($B230="N/A","N/A",IF(C230&gt;10,"No",IF(C230&lt;-10,"No","Yes")))</f>
        <v>N/A</v>
      </c>
      <c r="E230" s="51">
        <v>25369</v>
      </c>
      <c r="F230" s="43" t="str">
        <f t="shared" ref="F230:F253" si="37">IF($B230="N/A","N/A",IF(E230&gt;10,"No",IF(E230&lt;-10,"No","Yes")))</f>
        <v>N/A</v>
      </c>
      <c r="G230" s="51" t="s">
        <v>1743</v>
      </c>
      <c r="H230" s="43" t="str">
        <f t="shared" ref="H230:H253" si="38">IF($B230="N/A","N/A",IF(G230&gt;10,"No",IF(G230&lt;-10,"No","Yes")))</f>
        <v>N/A</v>
      </c>
      <c r="I230" s="12">
        <v>-100</v>
      </c>
      <c r="J230" s="12" t="s">
        <v>1743</v>
      </c>
      <c r="K230" s="44" t="s">
        <v>732</v>
      </c>
      <c r="L230" s="9" t="str">
        <f t="shared" ref="L230:L253" si="39">IF(J230="Div by 0", "N/A", IF(K230="N/A","N/A", IF(J230&gt;VALUE(MID(K230,1,2)), "No", IF(J230&lt;-1*VALUE(MID(K230,1,2)), "No", "Yes"))))</f>
        <v>N/A</v>
      </c>
    </row>
    <row r="231" spans="1:12" x14ac:dyDescent="0.2">
      <c r="A231" s="4" t="s">
        <v>1569</v>
      </c>
      <c r="B231" s="34" t="s">
        <v>217</v>
      </c>
      <c r="C231" s="49">
        <v>5699</v>
      </c>
      <c r="D231" s="49" t="str">
        <f t="shared" si="36"/>
        <v>N/A</v>
      </c>
      <c r="E231" s="49">
        <v>25</v>
      </c>
      <c r="F231" s="49" t="str">
        <f t="shared" si="37"/>
        <v>N/A</v>
      </c>
      <c r="G231" s="49" t="s">
        <v>1743</v>
      </c>
      <c r="H231" s="43" t="str">
        <f t="shared" si="38"/>
        <v>N/A</v>
      </c>
      <c r="I231" s="12">
        <v>-99.6</v>
      </c>
      <c r="J231" s="12" t="s">
        <v>1743</v>
      </c>
      <c r="K231" s="44" t="s">
        <v>732</v>
      </c>
      <c r="L231" s="9" t="str">
        <f t="shared" si="39"/>
        <v>N/A</v>
      </c>
    </row>
    <row r="232" spans="1:12" x14ac:dyDescent="0.2">
      <c r="A232" s="4" t="s">
        <v>1570</v>
      </c>
      <c r="B232" s="34" t="s">
        <v>217</v>
      </c>
      <c r="C232" s="51">
        <v>26450.980697999999</v>
      </c>
      <c r="D232" s="43" t="str">
        <f t="shared" si="36"/>
        <v>N/A</v>
      </c>
      <c r="E232" s="51">
        <v>1014.76</v>
      </c>
      <c r="F232" s="43" t="str">
        <f t="shared" si="37"/>
        <v>N/A</v>
      </c>
      <c r="G232" s="51" t="s">
        <v>1743</v>
      </c>
      <c r="H232" s="43" t="str">
        <f t="shared" si="38"/>
        <v>N/A</v>
      </c>
      <c r="I232" s="12">
        <v>-96.2</v>
      </c>
      <c r="J232" s="12" t="s">
        <v>1743</v>
      </c>
      <c r="K232" s="44" t="s">
        <v>732</v>
      </c>
      <c r="L232" s="9" t="str">
        <f t="shared" si="39"/>
        <v>N/A</v>
      </c>
    </row>
    <row r="233" spans="1:12" x14ac:dyDescent="0.2">
      <c r="A233" s="52" t="s">
        <v>1571</v>
      </c>
      <c r="B233" s="34" t="s">
        <v>217</v>
      </c>
      <c r="C233" s="51">
        <v>14165.543793999999</v>
      </c>
      <c r="D233" s="43" t="str">
        <f t="shared" si="36"/>
        <v>N/A</v>
      </c>
      <c r="E233" s="51">
        <v>773.64705881999998</v>
      </c>
      <c r="F233" s="43" t="str">
        <f t="shared" si="37"/>
        <v>N/A</v>
      </c>
      <c r="G233" s="51" t="s">
        <v>1743</v>
      </c>
      <c r="H233" s="43" t="str">
        <f t="shared" si="38"/>
        <v>N/A</v>
      </c>
      <c r="I233" s="12">
        <v>-94.5</v>
      </c>
      <c r="J233" s="12" t="s">
        <v>1743</v>
      </c>
      <c r="K233" s="44" t="s">
        <v>732</v>
      </c>
      <c r="L233" s="9" t="str">
        <f t="shared" si="39"/>
        <v>N/A</v>
      </c>
    </row>
    <row r="234" spans="1:12" x14ac:dyDescent="0.2">
      <c r="A234" s="52" t="s">
        <v>1572</v>
      </c>
      <c r="B234" s="34" t="s">
        <v>217</v>
      </c>
      <c r="C234" s="51">
        <v>35528.638083999998</v>
      </c>
      <c r="D234" s="43" t="str">
        <f t="shared" si="36"/>
        <v>N/A</v>
      </c>
      <c r="E234" s="51">
        <v>1527.125</v>
      </c>
      <c r="F234" s="43" t="str">
        <f t="shared" si="37"/>
        <v>N/A</v>
      </c>
      <c r="G234" s="51" t="s">
        <v>1743</v>
      </c>
      <c r="H234" s="43" t="str">
        <f t="shared" si="38"/>
        <v>N/A</v>
      </c>
      <c r="I234" s="12">
        <v>-95.7</v>
      </c>
      <c r="J234" s="12" t="s">
        <v>1743</v>
      </c>
      <c r="K234" s="44" t="s">
        <v>732</v>
      </c>
      <c r="L234" s="9" t="str">
        <f t="shared" si="39"/>
        <v>N/A</v>
      </c>
    </row>
    <row r="235" spans="1:12" x14ac:dyDescent="0.2">
      <c r="A235" s="52" t="s">
        <v>1573</v>
      </c>
      <c r="B235" s="34" t="s">
        <v>217</v>
      </c>
      <c r="C235" s="51">
        <v>14357.727273</v>
      </c>
      <c r="D235" s="43" t="str">
        <f t="shared" si="36"/>
        <v>N/A</v>
      </c>
      <c r="E235" s="51" t="s">
        <v>1743</v>
      </c>
      <c r="F235" s="43" t="str">
        <f t="shared" si="37"/>
        <v>N/A</v>
      </c>
      <c r="G235" s="51" t="s">
        <v>1743</v>
      </c>
      <c r="H235" s="43" t="str">
        <f t="shared" si="38"/>
        <v>N/A</v>
      </c>
      <c r="I235" s="12" t="s">
        <v>1743</v>
      </c>
      <c r="J235" s="12" t="s">
        <v>1743</v>
      </c>
      <c r="K235" s="44" t="s">
        <v>732</v>
      </c>
      <c r="L235" s="9" t="str">
        <f t="shared" si="39"/>
        <v>N/A</v>
      </c>
    </row>
    <row r="236" spans="1:12" x14ac:dyDescent="0.2">
      <c r="A236" s="52" t="s">
        <v>1574</v>
      </c>
      <c r="B236" s="34" t="s">
        <v>217</v>
      </c>
      <c r="C236" s="51">
        <v>17031</v>
      </c>
      <c r="D236" s="43" t="str">
        <f t="shared" si="36"/>
        <v>N/A</v>
      </c>
      <c r="E236" s="51" t="s">
        <v>1743</v>
      </c>
      <c r="F236" s="43" t="str">
        <f t="shared" si="37"/>
        <v>N/A</v>
      </c>
      <c r="G236" s="51" t="s">
        <v>1743</v>
      </c>
      <c r="H236" s="43" t="str">
        <f t="shared" si="38"/>
        <v>N/A</v>
      </c>
      <c r="I236" s="12" t="s">
        <v>1743</v>
      </c>
      <c r="J236" s="12" t="s">
        <v>1743</v>
      </c>
      <c r="K236" s="44" t="s">
        <v>732</v>
      </c>
      <c r="L236" s="9" t="str">
        <f t="shared" si="39"/>
        <v>N/A</v>
      </c>
    </row>
    <row r="237" spans="1:12" x14ac:dyDescent="0.2">
      <c r="A237" s="45" t="s">
        <v>1575</v>
      </c>
      <c r="B237" s="34" t="s">
        <v>217</v>
      </c>
      <c r="C237" s="43">
        <v>11.559837728</v>
      </c>
      <c r="D237" s="43" t="str">
        <f t="shared" si="36"/>
        <v>N/A</v>
      </c>
      <c r="E237" s="43">
        <v>0.3692216807</v>
      </c>
      <c r="F237" s="43" t="str">
        <f t="shared" si="37"/>
        <v>N/A</v>
      </c>
      <c r="G237" s="43">
        <v>0</v>
      </c>
      <c r="H237" s="43" t="str">
        <f t="shared" si="38"/>
        <v>N/A</v>
      </c>
      <c r="I237" s="12">
        <v>-96.8</v>
      </c>
      <c r="J237" s="12">
        <v>-100</v>
      </c>
      <c r="K237" s="44" t="s">
        <v>732</v>
      </c>
      <c r="L237" s="9" t="str">
        <f t="shared" si="39"/>
        <v>No</v>
      </c>
    </row>
    <row r="238" spans="1:12" x14ac:dyDescent="0.2">
      <c r="A238" s="50" t="s">
        <v>1576</v>
      </c>
      <c r="B238" s="34" t="s">
        <v>217</v>
      </c>
      <c r="C238" s="43">
        <v>11.446899501000001</v>
      </c>
      <c r="D238" s="43" t="str">
        <f t="shared" si="36"/>
        <v>N/A</v>
      </c>
      <c r="E238" s="43">
        <v>4.4736842105000001</v>
      </c>
      <c r="F238" s="43" t="str">
        <f t="shared" si="37"/>
        <v>N/A</v>
      </c>
      <c r="G238" s="43">
        <v>0</v>
      </c>
      <c r="H238" s="43" t="str">
        <f t="shared" si="38"/>
        <v>N/A</v>
      </c>
      <c r="I238" s="12">
        <v>-60.9</v>
      </c>
      <c r="J238" s="12">
        <v>-100</v>
      </c>
      <c r="K238" s="44" t="s">
        <v>732</v>
      </c>
      <c r="L238" s="9" t="str">
        <f t="shared" si="39"/>
        <v>No</v>
      </c>
    </row>
    <row r="239" spans="1:12" x14ac:dyDescent="0.2">
      <c r="A239" s="50" t="s">
        <v>1577</v>
      </c>
      <c r="B239" s="34" t="s">
        <v>217</v>
      </c>
      <c r="C239" s="43">
        <v>14.904939507</v>
      </c>
      <c r="D239" s="43" t="str">
        <f t="shared" si="36"/>
        <v>N/A</v>
      </c>
      <c r="E239" s="43">
        <v>2.4464831804</v>
      </c>
      <c r="F239" s="43" t="str">
        <f t="shared" si="37"/>
        <v>N/A</v>
      </c>
      <c r="G239" s="43">
        <v>0</v>
      </c>
      <c r="H239" s="43" t="str">
        <f t="shared" si="38"/>
        <v>N/A</v>
      </c>
      <c r="I239" s="12">
        <v>-83.6</v>
      </c>
      <c r="J239" s="12">
        <v>-100</v>
      </c>
      <c r="K239" s="44" t="s">
        <v>732</v>
      </c>
      <c r="L239" s="9" t="str">
        <f t="shared" si="39"/>
        <v>No</v>
      </c>
    </row>
    <row r="240" spans="1:12" x14ac:dyDescent="0.2">
      <c r="A240" s="50" t="s">
        <v>1578</v>
      </c>
      <c r="B240" s="34" t="s">
        <v>217</v>
      </c>
      <c r="C240" s="43">
        <v>0.50182481749999996</v>
      </c>
      <c r="D240" s="43" t="str">
        <f t="shared" si="36"/>
        <v>N/A</v>
      </c>
      <c r="E240" s="43">
        <v>0</v>
      </c>
      <c r="F240" s="43" t="str">
        <f t="shared" si="37"/>
        <v>N/A</v>
      </c>
      <c r="G240" s="43">
        <v>0</v>
      </c>
      <c r="H240" s="43" t="str">
        <f t="shared" si="38"/>
        <v>N/A</v>
      </c>
      <c r="I240" s="12">
        <v>-100</v>
      </c>
      <c r="J240" s="12" t="s">
        <v>1743</v>
      </c>
      <c r="K240" s="44" t="s">
        <v>732</v>
      </c>
      <c r="L240" s="9" t="str">
        <f t="shared" si="39"/>
        <v>N/A</v>
      </c>
    </row>
    <row r="241" spans="1:12" x14ac:dyDescent="0.2">
      <c r="A241" s="50" t="s">
        <v>1579</v>
      </c>
      <c r="B241" s="34" t="s">
        <v>217</v>
      </c>
      <c r="C241" s="43">
        <v>4.9055678200000001E-2</v>
      </c>
      <c r="D241" s="43" t="str">
        <f t="shared" si="36"/>
        <v>N/A</v>
      </c>
      <c r="E241" s="43">
        <v>0</v>
      </c>
      <c r="F241" s="43" t="str">
        <f t="shared" si="37"/>
        <v>N/A</v>
      </c>
      <c r="G241" s="43">
        <v>0</v>
      </c>
      <c r="H241" s="43" t="str">
        <f t="shared" si="38"/>
        <v>N/A</v>
      </c>
      <c r="I241" s="12">
        <v>-100</v>
      </c>
      <c r="J241" s="12" t="s">
        <v>1743</v>
      </c>
      <c r="K241" s="44" t="s">
        <v>732</v>
      </c>
      <c r="L241" s="9" t="str">
        <f t="shared" si="39"/>
        <v>N/A</v>
      </c>
    </row>
    <row r="242" spans="1:12" ht="25.5" x14ac:dyDescent="0.2">
      <c r="A242" s="4" t="s">
        <v>1404</v>
      </c>
      <c r="B242" s="34" t="s">
        <v>217</v>
      </c>
      <c r="C242" s="51">
        <v>148450636</v>
      </c>
      <c r="D242" s="43" t="str">
        <f t="shared" si="36"/>
        <v>N/A</v>
      </c>
      <c r="E242" s="51">
        <v>25369</v>
      </c>
      <c r="F242" s="43" t="str">
        <f t="shared" si="37"/>
        <v>N/A</v>
      </c>
      <c r="G242" s="51" t="s">
        <v>1743</v>
      </c>
      <c r="H242" s="43" t="str">
        <f t="shared" si="38"/>
        <v>N/A</v>
      </c>
      <c r="I242" s="12">
        <v>-100</v>
      </c>
      <c r="J242" s="12" t="s">
        <v>1743</v>
      </c>
      <c r="K242" s="44" t="s">
        <v>732</v>
      </c>
      <c r="L242" s="9" t="str">
        <f t="shared" si="39"/>
        <v>N/A</v>
      </c>
    </row>
    <row r="243" spans="1:12" x14ac:dyDescent="0.2">
      <c r="A243" s="4" t="s">
        <v>1580</v>
      </c>
      <c r="B243" s="34" t="s">
        <v>217</v>
      </c>
      <c r="C243" s="49">
        <v>4872</v>
      </c>
      <c r="D243" s="49" t="str">
        <f t="shared" si="36"/>
        <v>N/A</v>
      </c>
      <c r="E243" s="49">
        <v>25</v>
      </c>
      <c r="F243" s="49" t="str">
        <f t="shared" si="37"/>
        <v>N/A</v>
      </c>
      <c r="G243" s="49" t="s">
        <v>1743</v>
      </c>
      <c r="H243" s="43" t="str">
        <f t="shared" si="38"/>
        <v>N/A</v>
      </c>
      <c r="I243" s="12">
        <v>-99.5</v>
      </c>
      <c r="J243" s="12" t="s">
        <v>1743</v>
      </c>
      <c r="K243" s="44" t="s">
        <v>732</v>
      </c>
      <c r="L243" s="9" t="str">
        <f t="shared" si="39"/>
        <v>N/A</v>
      </c>
    </row>
    <row r="244" spans="1:12" ht="25.5" x14ac:dyDescent="0.2">
      <c r="A244" s="4" t="s">
        <v>1581</v>
      </c>
      <c r="B244" s="34" t="s">
        <v>217</v>
      </c>
      <c r="C244" s="51">
        <v>30470.163382999999</v>
      </c>
      <c r="D244" s="43" t="str">
        <f t="shared" si="36"/>
        <v>N/A</v>
      </c>
      <c r="E244" s="51">
        <v>1014.76</v>
      </c>
      <c r="F244" s="43" t="str">
        <f t="shared" si="37"/>
        <v>N/A</v>
      </c>
      <c r="G244" s="51" t="s">
        <v>1743</v>
      </c>
      <c r="H244" s="43" t="str">
        <f t="shared" si="38"/>
        <v>N/A</v>
      </c>
      <c r="I244" s="12">
        <v>-96.7</v>
      </c>
      <c r="J244" s="12" t="s">
        <v>1743</v>
      </c>
      <c r="K244" s="44" t="s">
        <v>732</v>
      </c>
      <c r="L244" s="9" t="str">
        <f t="shared" si="39"/>
        <v>N/A</v>
      </c>
    </row>
    <row r="245" spans="1:12" ht="25.5" x14ac:dyDescent="0.2">
      <c r="A245" s="52" t="s">
        <v>1582</v>
      </c>
      <c r="B245" s="34" t="s">
        <v>217</v>
      </c>
      <c r="C245" s="51">
        <v>17782.889587000001</v>
      </c>
      <c r="D245" s="43" t="str">
        <f t="shared" si="36"/>
        <v>N/A</v>
      </c>
      <c r="E245" s="51">
        <v>773.64705881999998</v>
      </c>
      <c r="F245" s="43" t="str">
        <f t="shared" si="37"/>
        <v>N/A</v>
      </c>
      <c r="G245" s="51" t="s">
        <v>1743</v>
      </c>
      <c r="H245" s="43" t="str">
        <f t="shared" si="38"/>
        <v>N/A</v>
      </c>
      <c r="I245" s="12">
        <v>-95.6</v>
      </c>
      <c r="J245" s="12" t="s">
        <v>1743</v>
      </c>
      <c r="K245" s="44" t="s">
        <v>732</v>
      </c>
      <c r="L245" s="9" t="str">
        <f t="shared" si="39"/>
        <v>N/A</v>
      </c>
    </row>
    <row r="246" spans="1:12" ht="25.5" x14ac:dyDescent="0.2">
      <c r="A246" s="52" t="s">
        <v>1583</v>
      </c>
      <c r="B246" s="34" t="s">
        <v>217</v>
      </c>
      <c r="C246" s="51">
        <v>38701.466328000002</v>
      </c>
      <c r="D246" s="43" t="str">
        <f t="shared" si="36"/>
        <v>N/A</v>
      </c>
      <c r="E246" s="51">
        <v>1527.125</v>
      </c>
      <c r="F246" s="43" t="str">
        <f t="shared" si="37"/>
        <v>N/A</v>
      </c>
      <c r="G246" s="51" t="s">
        <v>1743</v>
      </c>
      <c r="H246" s="43" t="str">
        <f t="shared" si="38"/>
        <v>N/A</v>
      </c>
      <c r="I246" s="12">
        <v>-96.1</v>
      </c>
      <c r="J246" s="12" t="s">
        <v>1743</v>
      </c>
      <c r="K246" s="44" t="s">
        <v>732</v>
      </c>
      <c r="L246" s="9" t="str">
        <f t="shared" si="39"/>
        <v>N/A</v>
      </c>
    </row>
    <row r="247" spans="1:12" ht="25.5" x14ac:dyDescent="0.2">
      <c r="A247" s="52" t="s">
        <v>1584</v>
      </c>
      <c r="B247" s="34" t="s">
        <v>217</v>
      </c>
      <c r="C247" s="51">
        <v>17659.75</v>
      </c>
      <c r="D247" s="43" t="str">
        <f t="shared" si="36"/>
        <v>N/A</v>
      </c>
      <c r="E247" s="51" t="s">
        <v>1743</v>
      </c>
      <c r="F247" s="43" t="str">
        <f t="shared" si="37"/>
        <v>N/A</v>
      </c>
      <c r="G247" s="51" t="s">
        <v>1743</v>
      </c>
      <c r="H247" s="43" t="str">
        <f t="shared" si="38"/>
        <v>N/A</v>
      </c>
      <c r="I247" s="12" t="s">
        <v>1743</v>
      </c>
      <c r="J247" s="12" t="s">
        <v>1743</v>
      </c>
      <c r="K247" s="44" t="s">
        <v>732</v>
      </c>
      <c r="L247" s="9" t="str">
        <f t="shared" si="39"/>
        <v>N/A</v>
      </c>
    </row>
    <row r="248" spans="1:12" ht="25.5" x14ac:dyDescent="0.2">
      <c r="A248" s="52" t="s">
        <v>1585</v>
      </c>
      <c r="B248" s="34" t="s">
        <v>217</v>
      </c>
      <c r="C248" s="51">
        <v>17031</v>
      </c>
      <c r="D248" s="43" t="str">
        <f t="shared" si="36"/>
        <v>N/A</v>
      </c>
      <c r="E248" s="51" t="s">
        <v>1743</v>
      </c>
      <c r="F248" s="43" t="str">
        <f t="shared" si="37"/>
        <v>N/A</v>
      </c>
      <c r="G248" s="51" t="s">
        <v>1743</v>
      </c>
      <c r="H248" s="43" t="str">
        <f t="shared" si="38"/>
        <v>N/A</v>
      </c>
      <c r="I248" s="12" t="s">
        <v>1743</v>
      </c>
      <c r="J248" s="12" t="s">
        <v>1743</v>
      </c>
      <c r="K248" s="44" t="s">
        <v>732</v>
      </c>
      <c r="L248" s="9" t="str">
        <f t="shared" si="39"/>
        <v>N/A</v>
      </c>
    </row>
    <row r="249" spans="1:12" ht="25.5" x14ac:dyDescent="0.2">
      <c r="A249" s="45" t="s">
        <v>1586</v>
      </c>
      <c r="B249" s="34" t="s">
        <v>217</v>
      </c>
      <c r="C249" s="43">
        <v>9.8823529412000006</v>
      </c>
      <c r="D249" s="43" t="str">
        <f t="shared" si="36"/>
        <v>N/A</v>
      </c>
      <c r="E249" s="43">
        <v>0.3692216807</v>
      </c>
      <c r="F249" s="43" t="str">
        <f t="shared" si="37"/>
        <v>N/A</v>
      </c>
      <c r="G249" s="43">
        <v>0</v>
      </c>
      <c r="H249" s="43" t="str">
        <f t="shared" si="38"/>
        <v>N/A</v>
      </c>
      <c r="I249" s="12">
        <v>-96.3</v>
      </c>
      <c r="J249" s="12">
        <v>-100</v>
      </c>
      <c r="K249" s="44" t="s">
        <v>732</v>
      </c>
      <c r="L249" s="9" t="str">
        <f t="shared" si="39"/>
        <v>No</v>
      </c>
    </row>
    <row r="250" spans="1:12" ht="25.5" x14ac:dyDescent="0.2">
      <c r="A250" s="50" t="s">
        <v>1587</v>
      </c>
      <c r="B250" s="34" t="s">
        <v>217</v>
      </c>
      <c r="C250" s="43">
        <v>9.0805416963999992</v>
      </c>
      <c r="D250" s="43" t="str">
        <f t="shared" si="36"/>
        <v>N/A</v>
      </c>
      <c r="E250" s="43">
        <v>4.4736842105000001</v>
      </c>
      <c r="F250" s="43" t="str">
        <f t="shared" si="37"/>
        <v>N/A</v>
      </c>
      <c r="G250" s="43">
        <v>0</v>
      </c>
      <c r="H250" s="43" t="str">
        <f t="shared" si="38"/>
        <v>N/A</v>
      </c>
      <c r="I250" s="12">
        <v>-50.7</v>
      </c>
      <c r="J250" s="12">
        <v>-100</v>
      </c>
      <c r="K250" s="44" t="s">
        <v>732</v>
      </c>
      <c r="L250" s="9" t="str">
        <f t="shared" si="39"/>
        <v>No</v>
      </c>
    </row>
    <row r="251" spans="1:12" ht="25.5" x14ac:dyDescent="0.2">
      <c r="A251" s="50" t="s">
        <v>1588</v>
      </c>
      <c r="B251" s="34" t="s">
        <v>217</v>
      </c>
      <c r="C251" s="43">
        <v>13.440371145</v>
      </c>
      <c r="D251" s="43" t="str">
        <f t="shared" si="36"/>
        <v>N/A</v>
      </c>
      <c r="E251" s="43">
        <v>2.4464831804</v>
      </c>
      <c r="F251" s="43" t="str">
        <f t="shared" si="37"/>
        <v>N/A</v>
      </c>
      <c r="G251" s="43">
        <v>0</v>
      </c>
      <c r="H251" s="43" t="str">
        <f t="shared" si="38"/>
        <v>N/A</v>
      </c>
      <c r="I251" s="12">
        <v>-81.8</v>
      </c>
      <c r="J251" s="12">
        <v>-100</v>
      </c>
      <c r="K251" s="44" t="s">
        <v>732</v>
      </c>
      <c r="L251" s="9" t="str">
        <f t="shared" si="39"/>
        <v>No</v>
      </c>
    </row>
    <row r="252" spans="1:12" ht="25.5" x14ac:dyDescent="0.2">
      <c r="A252" s="50" t="s">
        <v>1589</v>
      </c>
      <c r="B252" s="34" t="s">
        <v>217</v>
      </c>
      <c r="C252" s="43">
        <v>0.18248175180000001</v>
      </c>
      <c r="D252" s="43" t="str">
        <f t="shared" si="36"/>
        <v>N/A</v>
      </c>
      <c r="E252" s="43">
        <v>0</v>
      </c>
      <c r="F252" s="43" t="str">
        <f t="shared" si="37"/>
        <v>N/A</v>
      </c>
      <c r="G252" s="43">
        <v>0</v>
      </c>
      <c r="H252" s="43" t="str">
        <f t="shared" si="38"/>
        <v>N/A</v>
      </c>
      <c r="I252" s="12">
        <v>-100</v>
      </c>
      <c r="J252" s="12" t="s">
        <v>1743</v>
      </c>
      <c r="K252" s="44" t="s">
        <v>732</v>
      </c>
      <c r="L252" s="9" t="str">
        <f t="shared" si="39"/>
        <v>N/A</v>
      </c>
    </row>
    <row r="253" spans="1:12" ht="25.5" x14ac:dyDescent="0.2">
      <c r="A253" s="50" t="s">
        <v>1590</v>
      </c>
      <c r="B253" s="34" t="s">
        <v>217</v>
      </c>
      <c r="C253" s="43">
        <v>4.9055678200000001E-2</v>
      </c>
      <c r="D253" s="43" t="str">
        <f t="shared" si="36"/>
        <v>N/A</v>
      </c>
      <c r="E253" s="43">
        <v>0</v>
      </c>
      <c r="F253" s="43" t="str">
        <f t="shared" si="37"/>
        <v>N/A</v>
      </c>
      <c r="G253" s="43">
        <v>0</v>
      </c>
      <c r="H253" s="43" t="str">
        <f t="shared" si="38"/>
        <v>N/A</v>
      </c>
      <c r="I253" s="12">
        <v>-100</v>
      </c>
      <c r="J253" s="12" t="s">
        <v>1743</v>
      </c>
      <c r="K253" s="44" t="s">
        <v>732</v>
      </c>
      <c r="L253" s="9" t="str">
        <f t="shared" si="39"/>
        <v>N/A</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18359</v>
      </c>
      <c r="D7" s="146" t="str">
        <f>IF($B7="N/A","N/A",IF(C7&gt;15,"No",IF(C7&lt;-15,"No","Yes")))</f>
        <v>N/A</v>
      </c>
      <c r="E7" s="145">
        <v>25154</v>
      </c>
      <c r="F7" s="146" t="str">
        <f>IF($B7="N/A","N/A",IF(E7&gt;15,"No",IF(E7&lt;-15,"No","Yes")))</f>
        <v>N/A</v>
      </c>
      <c r="G7" s="145">
        <v>27042</v>
      </c>
      <c r="H7" s="146" t="str">
        <f>IF($B7="N/A","N/A",IF(G7&gt;15,"No",IF(G7&lt;-15,"No","Yes")))</f>
        <v>N/A</v>
      </c>
      <c r="I7" s="147">
        <v>37.01</v>
      </c>
      <c r="J7" s="147">
        <v>7.5060000000000002</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12.303084091000001</v>
      </c>
      <c r="H8" s="146" t="str">
        <f>IF($B8="N/A","N/A",IF(G8&gt;15,"No",IF(G8&lt;-15,"No","Yes")))</f>
        <v>N/A</v>
      </c>
      <c r="I8" s="147" t="s">
        <v>217</v>
      </c>
      <c r="J8" s="147" t="s">
        <v>217</v>
      </c>
      <c r="K8" s="146" t="str">
        <f t="shared" si="0"/>
        <v>N/A</v>
      </c>
    </row>
    <row r="9" spans="1:11" x14ac:dyDescent="0.2">
      <c r="A9" s="25" t="s">
        <v>306</v>
      </c>
      <c r="B9" s="136" t="s">
        <v>217</v>
      </c>
      <c r="C9" s="134">
        <v>48.123536139999999</v>
      </c>
      <c r="D9" s="134" t="str">
        <f>IF($B9="N/A","N/A",IF(C9&gt;15,"No",IF(C9&lt;-15,"No","Yes")))</f>
        <v>N/A</v>
      </c>
      <c r="E9" s="134">
        <v>81.092470382000002</v>
      </c>
      <c r="F9" s="134" t="str">
        <f>IF($B9="N/A","N/A",IF(E9&gt;15,"No",IF(E9&lt;-15,"No","Yes")))</f>
        <v>N/A</v>
      </c>
      <c r="G9" s="134">
        <v>87.696915908999998</v>
      </c>
      <c r="H9" s="134" t="str">
        <f>IF($B9="N/A","N/A",IF(G9&gt;15,"No",IF(G9&lt;-15,"No","Yes")))</f>
        <v>N/A</v>
      </c>
      <c r="I9" s="143">
        <v>68.510000000000005</v>
      </c>
      <c r="J9" s="143">
        <v>8.1440000000000001</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98.306432376999993</v>
      </c>
      <c r="F11" s="134" t="str">
        <f>IF(OR($B11="N/A",$E11="N/A"),"N/A",IF(E11&gt;100,"No",IF(E11&lt;95,"No","Yes")))</f>
        <v>Yes</v>
      </c>
      <c r="G11" s="134">
        <v>99.722653649999998</v>
      </c>
      <c r="H11" s="134" t="str">
        <f>IF($B11="N/A","N/A",IF(G11&gt;100,"No",IF(G11&lt;95,"No","Yes")))</f>
        <v>Yes</v>
      </c>
      <c r="I11" s="143" t="s">
        <v>217</v>
      </c>
      <c r="J11" s="143">
        <v>1.4410000000000001</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35.811401764999999</v>
      </c>
      <c r="F13" s="134" t="str">
        <f t="shared" si="2"/>
        <v>No</v>
      </c>
      <c r="G13" s="134">
        <v>39.826935878</v>
      </c>
      <c r="H13" s="134" t="str">
        <f t="shared" si="3"/>
        <v>No</v>
      </c>
      <c r="I13" s="143" t="s">
        <v>217</v>
      </c>
      <c r="J13" s="143">
        <v>11.21</v>
      </c>
      <c r="K13" s="134" t="str">
        <f t="shared" si="0"/>
        <v>Yes</v>
      </c>
    </row>
    <row r="14" spans="1:11" x14ac:dyDescent="0.2">
      <c r="A14" s="28" t="s">
        <v>309</v>
      </c>
      <c r="B14" s="136" t="s">
        <v>217</v>
      </c>
      <c r="C14" s="149">
        <v>9524</v>
      </c>
      <c r="D14" s="134" t="str">
        <f>IF($B14="N/A","N/A",IF(C14&gt;15,"No",IF(C14&lt;-15,"No","Yes")))</f>
        <v>N/A</v>
      </c>
      <c r="E14" s="149">
        <v>4756</v>
      </c>
      <c r="F14" s="134" t="str">
        <f>IF($B14="N/A","N/A",IF(E14&gt;15,"No",IF(E14&lt;-15,"No","Yes")))</f>
        <v>N/A</v>
      </c>
      <c r="G14" s="149">
        <v>3327</v>
      </c>
      <c r="H14" s="134" t="str">
        <f>IF($B14="N/A","N/A",IF(G14&gt;15,"No",IF(G14&lt;-15,"No","Yes")))</f>
        <v>N/A</v>
      </c>
      <c r="I14" s="143">
        <v>-50.1</v>
      </c>
      <c r="J14" s="143">
        <v>-30</v>
      </c>
      <c r="K14" s="134" t="str">
        <f t="shared" si="0"/>
        <v>Yes</v>
      </c>
    </row>
    <row r="15" spans="1:11" x14ac:dyDescent="0.2">
      <c r="A15" s="25" t="s">
        <v>435</v>
      </c>
      <c r="B15" s="136" t="s">
        <v>219</v>
      </c>
      <c r="C15" s="134">
        <v>11.707265854999999</v>
      </c>
      <c r="D15" s="134" t="str">
        <f>IF($B15="N/A","N/A",IF(C15&gt;20,"No",IF(C15&lt;5,"No","Yes")))</f>
        <v>Yes</v>
      </c>
      <c r="E15" s="134">
        <v>16.295206056000001</v>
      </c>
      <c r="F15" s="134" t="str">
        <f>IF($B15="N/A","N/A",IF(E15&gt;20,"No",IF(E15&lt;5,"No","Yes")))</f>
        <v>Yes</v>
      </c>
      <c r="G15" s="134">
        <v>1.2323414488</v>
      </c>
      <c r="H15" s="134" t="str">
        <f>IF($B15="N/A","N/A",IF(G15&gt;20,"No",IF(G15&lt;5,"No","Yes")))</f>
        <v>No</v>
      </c>
      <c r="I15" s="143">
        <v>39.19</v>
      </c>
      <c r="J15" s="143">
        <v>-92.4</v>
      </c>
      <c r="K15" s="134" t="str">
        <f t="shared" si="0"/>
        <v>No</v>
      </c>
    </row>
    <row r="16" spans="1:11" x14ac:dyDescent="0.2">
      <c r="A16" s="25" t="s">
        <v>436</v>
      </c>
      <c r="B16" s="136" t="s">
        <v>217</v>
      </c>
      <c r="C16" s="134" t="s">
        <v>217</v>
      </c>
      <c r="D16" s="134" t="str">
        <f>IF($B16="N/A","N/A",IF(C16&gt;15,"No",IF(C16&lt;-15,"No","Yes")))</f>
        <v>N/A</v>
      </c>
      <c r="E16" s="134" t="s">
        <v>217</v>
      </c>
      <c r="F16" s="134" t="str">
        <f>IF($B16="N/A","N/A",IF(E16&gt;15,"No",IF(E16&lt;-15,"No","Yes")))</f>
        <v>N/A</v>
      </c>
      <c r="G16" s="134">
        <v>98.767658550999997</v>
      </c>
      <c r="H16" s="134" t="str">
        <f>IF($B16="N/A","N/A",IF(G16&gt;15,"No",IF(G16&lt;-15,"No","Yes")))</f>
        <v>N/A</v>
      </c>
      <c r="I16" s="143" t="s">
        <v>217</v>
      </c>
      <c r="J16" s="143" t="s">
        <v>217</v>
      </c>
      <c r="K16" s="134" t="str">
        <f t="shared" si="0"/>
        <v>N/A</v>
      </c>
    </row>
    <row r="17" spans="1:11" x14ac:dyDescent="0.2">
      <c r="A17" s="25" t="s">
        <v>437</v>
      </c>
      <c r="B17" s="136" t="s">
        <v>217</v>
      </c>
      <c r="C17" s="134">
        <v>5.5228895421999997</v>
      </c>
      <c r="D17" s="134" t="str">
        <f>IF($B17="N/A","N/A",IF(C17&gt;15,"No",IF(C17&lt;-15,"No","Yes")))</f>
        <v>N/A</v>
      </c>
      <c r="E17" s="134">
        <v>2.8174936921999998</v>
      </c>
      <c r="F17" s="134" t="str">
        <f>IF($B17="N/A","N/A",IF(E17&gt;15,"No",IF(E17&lt;-15,"No","Yes")))</f>
        <v>N/A</v>
      </c>
      <c r="G17" s="134">
        <v>1.7433122934</v>
      </c>
      <c r="H17" s="134" t="str">
        <f>IF($B17="N/A","N/A",IF(G17&gt;15,"No",IF(G17&lt;-15,"No","Yes")))</f>
        <v>N/A</v>
      </c>
      <c r="I17" s="143">
        <v>-49</v>
      </c>
      <c r="J17" s="143">
        <v>-38.1</v>
      </c>
      <c r="K17" s="134" t="str">
        <f t="shared" si="0"/>
        <v>No</v>
      </c>
    </row>
    <row r="18" spans="1:11" x14ac:dyDescent="0.2">
      <c r="A18" s="25" t="s">
        <v>813</v>
      </c>
      <c r="B18" s="136" t="s">
        <v>217</v>
      </c>
      <c r="C18" s="182">
        <v>7125.9524714999998</v>
      </c>
      <c r="D18" s="134" t="str">
        <f>IF($B18="N/A","N/A",IF(C18&gt;15,"No",IF(C18&lt;-15,"No","Yes")))</f>
        <v>N/A</v>
      </c>
      <c r="E18" s="182">
        <v>15216.156716</v>
      </c>
      <c r="F18" s="134" t="str">
        <f>IF($B18="N/A","N/A",IF(E18&gt;15,"No",IF(E18&lt;-15,"No","Yes")))</f>
        <v>N/A</v>
      </c>
      <c r="G18" s="182">
        <v>28566.155171999999</v>
      </c>
      <c r="H18" s="134" t="str">
        <f>IF($B18="N/A","N/A",IF(G18&gt;15,"No",IF(G18&lt;-15,"No","Yes")))</f>
        <v>N/A</v>
      </c>
      <c r="I18" s="143">
        <v>113.5</v>
      </c>
      <c r="J18" s="143">
        <v>87.74</v>
      </c>
      <c r="K18" s="134" t="str">
        <f t="shared" si="0"/>
        <v>No</v>
      </c>
    </row>
    <row r="19" spans="1:11" x14ac:dyDescent="0.2">
      <c r="A19" s="3" t="s">
        <v>310</v>
      </c>
      <c r="B19" s="136" t="s">
        <v>217</v>
      </c>
      <c r="C19" s="149">
        <v>377</v>
      </c>
      <c r="D19" s="136" t="s">
        <v>217</v>
      </c>
      <c r="E19" s="149">
        <v>282</v>
      </c>
      <c r="F19" s="136" t="s">
        <v>217</v>
      </c>
      <c r="G19" s="149">
        <v>329</v>
      </c>
      <c r="H19" s="134" t="str">
        <f>IF($B19="N/A","N/A",IF(G19&gt;15,"No",IF(G19&lt;-15,"No","Yes")))</f>
        <v>N/A</v>
      </c>
      <c r="I19" s="143">
        <v>-25.2</v>
      </c>
      <c r="J19" s="143">
        <v>16.670000000000002</v>
      </c>
      <c r="K19" s="134" t="str">
        <f t="shared" si="0"/>
        <v>Yes</v>
      </c>
    </row>
    <row r="20" spans="1:11" x14ac:dyDescent="0.2">
      <c r="A20" s="3" t="s">
        <v>350</v>
      </c>
      <c r="B20" s="136" t="s">
        <v>217</v>
      </c>
      <c r="C20" s="149" t="s">
        <v>217</v>
      </c>
      <c r="D20" s="136" t="s">
        <v>217</v>
      </c>
      <c r="E20" s="149" t="s">
        <v>217</v>
      </c>
      <c r="F20" s="136" t="s">
        <v>217</v>
      </c>
      <c r="G20" s="150">
        <v>1.2166259892</v>
      </c>
      <c r="H20" s="134" t="str">
        <f>IF($B20="N/A","N/A",IF(G20&gt;15,"No",IF(G20&lt;-15,"No","Yes")))</f>
        <v>N/A</v>
      </c>
      <c r="I20" s="143" t="s">
        <v>217</v>
      </c>
      <c r="J20" s="143" t="s">
        <v>217</v>
      </c>
      <c r="K20" s="134" t="str">
        <f t="shared" si="0"/>
        <v>N/A</v>
      </c>
    </row>
    <row r="21" spans="1:11" ht="25.5" x14ac:dyDescent="0.2">
      <c r="A21" s="3" t="s">
        <v>814</v>
      </c>
      <c r="B21" s="136" t="s">
        <v>217</v>
      </c>
      <c r="C21" s="151">
        <v>5440.8992042</v>
      </c>
      <c r="D21" s="134" t="str">
        <f>IF($B21="N/A","N/A",IF(C21&gt;60,"No",IF(C21&lt;15,"No","Yes")))</f>
        <v>N/A</v>
      </c>
      <c r="E21" s="151">
        <v>5599.8971631000004</v>
      </c>
      <c r="F21" s="134" t="str">
        <f>IF($B21="N/A","N/A",IF(E21&gt;60,"No",IF(E21&lt;15,"No","Yes")))</f>
        <v>N/A</v>
      </c>
      <c r="G21" s="151">
        <v>6802.0212766000004</v>
      </c>
      <c r="H21" s="134" t="str">
        <f>IF($B21="N/A","N/A",IF(G21&gt;60,"No",IF(G21&lt;15,"No","Yes")))</f>
        <v>N/A</v>
      </c>
      <c r="I21" s="143">
        <v>2.9220000000000002</v>
      </c>
      <c r="J21" s="143">
        <v>21.47</v>
      </c>
      <c r="K21" s="134" t="str">
        <f t="shared" si="0"/>
        <v>Yes</v>
      </c>
    </row>
    <row r="22" spans="1:11" x14ac:dyDescent="0.2">
      <c r="A22" s="3" t="s">
        <v>815</v>
      </c>
      <c r="B22" s="136" t="s">
        <v>221</v>
      </c>
      <c r="C22" s="149">
        <v>11</v>
      </c>
      <c r="D22" s="134" t="str">
        <f>IF($B22="N/A","N/A",IF(C22="N/A","N/A",IF(C22=0,"Yes","No")))</f>
        <v>No</v>
      </c>
      <c r="E22" s="149">
        <v>0</v>
      </c>
      <c r="F22" s="134" t="str">
        <f>IF($B22="N/A","N/A",IF(E22="N/A","N/A",IF(E22=0,"Yes","No")))</f>
        <v>Yes</v>
      </c>
      <c r="G22" s="149">
        <v>0</v>
      </c>
      <c r="H22" s="134" t="str">
        <f>IF($B22="N/A","N/A",IF(G22=0,"Yes","No"))</f>
        <v>Yes</v>
      </c>
      <c r="I22" s="143">
        <v>-100</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8409</v>
      </c>
      <c r="D6" s="9" t="str">
        <f>IF($B6="N/A","N/A",IF(C6&gt;15,"No",IF(C6&lt;-15,"No","Yes")))</f>
        <v>N/A</v>
      </c>
      <c r="E6" s="35">
        <v>3981</v>
      </c>
      <c r="F6" s="9" t="str">
        <f>IF($B6="N/A","N/A",IF(E6&gt;15,"No",IF(E6&lt;-15,"No","Yes")))</f>
        <v>N/A</v>
      </c>
      <c r="G6" s="35">
        <v>3286</v>
      </c>
      <c r="H6" s="9" t="str">
        <f>IF($B6="N/A","N/A",IF(G6&gt;15,"No",IF(G6&lt;-15,"No","Yes")))</f>
        <v>N/A</v>
      </c>
      <c r="I6" s="10">
        <v>-52.7</v>
      </c>
      <c r="J6" s="10">
        <v>-17.5</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6884.0831251999998</v>
      </c>
      <c r="D9" s="9" t="str">
        <f>IF($B9="N/A","N/A",IF(C9&gt;7000,"No",IF(C9&lt;2000,"No","Yes")))</f>
        <v>Yes</v>
      </c>
      <c r="E9" s="88">
        <v>8019.1356443000004</v>
      </c>
      <c r="F9" s="9" t="str">
        <f>IF($B9="N/A","N/A",IF(E9&gt;7000,"No",IF(E9&lt;2000,"No","Yes")))</f>
        <v>No</v>
      </c>
      <c r="G9" s="88">
        <v>7054.9506998999996</v>
      </c>
      <c r="H9" s="9" t="str">
        <f>IF($B9="N/A","N/A",IF(G9&gt;7000,"No",IF(G9&lt;2000,"No","Yes")))</f>
        <v>No</v>
      </c>
      <c r="I9" s="10">
        <v>16.489999999999998</v>
      </c>
      <c r="J9" s="10">
        <v>-12</v>
      </c>
      <c r="K9" s="9" t="str">
        <f t="shared" si="0"/>
        <v>Yes</v>
      </c>
    </row>
    <row r="10" spans="1:11" x14ac:dyDescent="0.2">
      <c r="A10" s="102" t="s">
        <v>819</v>
      </c>
      <c r="B10" s="34" t="s">
        <v>217</v>
      </c>
      <c r="C10" s="88">
        <v>1004.6032834</v>
      </c>
      <c r="D10" s="9" t="str">
        <f>IF($B10="N/A","N/A",IF(C10&gt;15,"No",IF(C10&lt;-15,"No","Yes")))</f>
        <v>N/A</v>
      </c>
      <c r="E10" s="88">
        <v>1318.7450017000001</v>
      </c>
      <c r="F10" s="9" t="str">
        <f>IF($B10="N/A","N/A",IF(E10&gt;15,"No",IF(E10&lt;-15,"No","Yes")))</f>
        <v>N/A</v>
      </c>
      <c r="G10" s="88">
        <v>1417.633951</v>
      </c>
      <c r="H10" s="9" t="str">
        <f>IF($B10="N/A","N/A",IF(G10&gt;15,"No",IF(G10&lt;-15,"No","Yes")))</f>
        <v>N/A</v>
      </c>
      <c r="I10" s="10">
        <v>31.27</v>
      </c>
      <c r="J10" s="10">
        <v>7.4989999999999997</v>
      </c>
      <c r="K10" s="9" t="str">
        <f t="shared" si="0"/>
        <v>Yes</v>
      </c>
    </row>
    <row r="11" spans="1:11" x14ac:dyDescent="0.2">
      <c r="A11" s="102" t="s">
        <v>313</v>
      </c>
      <c r="B11" s="34" t="s">
        <v>223</v>
      </c>
      <c r="C11" s="9">
        <v>0.63027708410000005</v>
      </c>
      <c r="D11" s="9" t="str">
        <f>IF($B11="N/A","N/A",IF(C11&gt;10,"No",IF(C11&lt;=0,"No","Yes")))</f>
        <v>Yes</v>
      </c>
      <c r="E11" s="9">
        <v>1.532278322</v>
      </c>
      <c r="F11" s="9" t="str">
        <f>IF($B11="N/A","N/A",IF(E11&gt;10,"No",IF(E11&lt;=0,"No","Yes")))</f>
        <v>Yes</v>
      </c>
      <c r="G11" s="9">
        <v>2.0693852707999998</v>
      </c>
      <c r="H11" s="9" t="str">
        <f>IF($B11="N/A","N/A",IF(G11&gt;10,"No",IF(G11&lt;=0,"No","Yes")))</f>
        <v>Yes</v>
      </c>
      <c r="I11" s="10">
        <v>143.1</v>
      </c>
      <c r="J11" s="10">
        <v>35.049999999999997</v>
      </c>
      <c r="K11" s="9" t="str">
        <f t="shared" si="0"/>
        <v>No</v>
      </c>
    </row>
    <row r="12" spans="1:11" x14ac:dyDescent="0.2">
      <c r="A12" s="102" t="s">
        <v>820</v>
      </c>
      <c r="B12" s="34" t="s">
        <v>217</v>
      </c>
      <c r="C12" s="88">
        <v>10327.433961999999</v>
      </c>
      <c r="D12" s="9" t="str">
        <f>IF($B12="N/A","N/A",IF(C12&gt;15,"No",IF(C12&lt;-15,"No","Yes")))</f>
        <v>N/A</v>
      </c>
      <c r="E12" s="88">
        <v>6205.2622951000003</v>
      </c>
      <c r="F12" s="9" t="str">
        <f>IF($B12="N/A","N/A",IF(E12&gt;15,"No",IF(E12&lt;-15,"No","Yes")))</f>
        <v>N/A</v>
      </c>
      <c r="G12" s="88">
        <v>2885.2205881999998</v>
      </c>
      <c r="H12" s="9" t="str">
        <f>IF($B12="N/A","N/A",IF(G12&gt;15,"No",IF(G12&lt;-15,"No","Yes")))</f>
        <v>N/A</v>
      </c>
      <c r="I12" s="10">
        <v>-39.9</v>
      </c>
      <c r="J12" s="10">
        <v>-53.5</v>
      </c>
      <c r="K12" s="9" t="str">
        <f t="shared" si="0"/>
        <v>No</v>
      </c>
    </row>
    <row r="13" spans="1:11" x14ac:dyDescent="0.2">
      <c r="A13" s="102" t="s">
        <v>314</v>
      </c>
      <c r="B13" s="34" t="s">
        <v>218</v>
      </c>
      <c r="C13" s="8">
        <v>99.988107979999995</v>
      </c>
      <c r="D13" s="9" t="str">
        <f>IF($B13="N/A","N/A",IF(C13&gt;100,"No",IF(C13&lt;95,"No","Yes")))</f>
        <v>Yes</v>
      </c>
      <c r="E13" s="8">
        <v>100</v>
      </c>
      <c r="F13" s="9" t="str">
        <f>IF($B13="N/A","N/A",IF(E13&gt;100,"No",IF(E13&lt;95,"No","Yes")))</f>
        <v>Yes</v>
      </c>
      <c r="G13" s="8">
        <v>100</v>
      </c>
      <c r="H13" s="9" t="str">
        <f>IF($B13="N/A","N/A",IF(G13&gt;100,"No",IF(G13&lt;95,"No","Yes")))</f>
        <v>Yes</v>
      </c>
      <c r="I13" s="10">
        <v>1.1900000000000001E-2</v>
      </c>
      <c r="J13" s="10">
        <v>0</v>
      </c>
      <c r="K13" s="9" t="str">
        <f t="shared" si="0"/>
        <v>Yes</v>
      </c>
    </row>
    <row r="14" spans="1:11" x14ac:dyDescent="0.2">
      <c r="A14" s="102" t="s">
        <v>821</v>
      </c>
      <c r="B14" s="34" t="s">
        <v>224</v>
      </c>
      <c r="C14" s="8">
        <v>1.2452426261</v>
      </c>
      <c r="D14" s="9" t="str">
        <f>IF($B14="N/A","N/A",IF(C14&gt;1,"Yes","No"))</f>
        <v>Yes</v>
      </c>
      <c r="E14" s="8">
        <v>1.2112534538999999</v>
      </c>
      <c r="F14" s="9" t="str">
        <f>IF($B14="N/A","N/A",IF(E14&gt;1,"Yes","No"))</f>
        <v>Yes</v>
      </c>
      <c r="G14" s="8">
        <v>1.1965916006999999</v>
      </c>
      <c r="H14" s="9" t="str">
        <f>IF($B14="N/A","N/A",IF(G14&gt;1,"Yes","No"))</f>
        <v>Yes</v>
      </c>
      <c r="I14" s="10">
        <v>-2.73</v>
      </c>
      <c r="J14" s="10">
        <v>-1.21</v>
      </c>
      <c r="K14" s="9" t="str">
        <f t="shared" si="0"/>
        <v>Yes</v>
      </c>
    </row>
    <row r="15" spans="1:11" x14ac:dyDescent="0.2">
      <c r="A15" s="102" t="s">
        <v>315</v>
      </c>
      <c r="B15" s="34" t="s">
        <v>218</v>
      </c>
      <c r="C15" s="8">
        <v>96.586990130000004</v>
      </c>
      <c r="D15" s="9" t="str">
        <f>IF($B15="N/A","N/A",IF(C15&gt;100,"No",IF(C15&lt;95,"No","Yes")))</f>
        <v>Yes</v>
      </c>
      <c r="E15" s="8">
        <v>98.040693293000004</v>
      </c>
      <c r="F15" s="9" t="str">
        <f>IF($B15="N/A","N/A",IF(E15&gt;100,"No",IF(E15&lt;95,"No","Yes")))</f>
        <v>Yes</v>
      </c>
      <c r="G15" s="8">
        <v>98.782714546999998</v>
      </c>
      <c r="H15" s="9" t="str">
        <f>IF($B15="N/A","N/A",IF(G15&gt;100,"No",IF(G15&lt;95,"No","Yes")))</f>
        <v>Yes</v>
      </c>
      <c r="I15" s="10">
        <v>1.5049999999999999</v>
      </c>
      <c r="J15" s="10">
        <v>0.75690000000000002</v>
      </c>
      <c r="K15" s="9" t="str">
        <f t="shared" si="0"/>
        <v>Yes</v>
      </c>
    </row>
    <row r="16" spans="1:11" x14ac:dyDescent="0.2">
      <c r="A16" s="102" t="s">
        <v>822</v>
      </c>
      <c r="B16" s="34" t="s">
        <v>225</v>
      </c>
      <c r="C16" s="8">
        <v>10.074735286999999</v>
      </c>
      <c r="D16" s="9" t="str">
        <f>IF($B16="N/A","N/A",IF(C16&gt;3,"Yes","No"))</f>
        <v>Yes</v>
      </c>
      <c r="E16" s="8">
        <v>9.8050217781000004</v>
      </c>
      <c r="F16" s="9" t="str">
        <f>IF($B16="N/A","N/A",IF(E16&gt;3,"Yes","No"))</f>
        <v>Yes</v>
      </c>
      <c r="G16" s="8">
        <v>9.7578558225999998</v>
      </c>
      <c r="H16" s="9" t="str">
        <f>IF($B16="N/A","N/A",IF(G16&gt;3,"Yes","No"))</f>
        <v>Yes</v>
      </c>
      <c r="I16" s="10">
        <v>-2.68</v>
      </c>
      <c r="J16" s="10">
        <v>-0.48099999999999998</v>
      </c>
      <c r="K16" s="9" t="str">
        <f t="shared" si="0"/>
        <v>Yes</v>
      </c>
    </row>
    <row r="17" spans="1:11" x14ac:dyDescent="0.2">
      <c r="A17" s="102" t="s">
        <v>823</v>
      </c>
      <c r="B17" s="34" t="s">
        <v>226</v>
      </c>
      <c r="C17" s="8">
        <v>6.9227018669999998</v>
      </c>
      <c r="D17" s="9" t="str">
        <f>IF($B17="N/A","N/A",IF(C17&gt;=8,"No",IF(C17&lt;2,"No","Yes")))</f>
        <v>Yes</v>
      </c>
      <c r="E17" s="8">
        <v>6.1617683998999997</v>
      </c>
      <c r="F17" s="9" t="str">
        <f>IF($B17="N/A","N/A",IF(E17&gt;=8,"No",IF(E17&lt;2,"No","Yes")))</f>
        <v>Yes</v>
      </c>
      <c r="G17" s="8">
        <v>4.9750456482000001</v>
      </c>
      <c r="H17" s="9" t="str">
        <f>IF($B17="N/A","N/A",IF(G17&gt;=8,"No",IF(G17&lt;2,"No","Yes")))</f>
        <v>Yes</v>
      </c>
      <c r="I17" s="10">
        <v>-11</v>
      </c>
      <c r="J17" s="10">
        <v>-19.3</v>
      </c>
      <c r="K17" s="9" t="str">
        <f t="shared" si="0"/>
        <v>Yes</v>
      </c>
    </row>
    <row r="18" spans="1:11" x14ac:dyDescent="0.2">
      <c r="A18" s="102" t="s">
        <v>824</v>
      </c>
      <c r="B18" s="34" t="s">
        <v>226</v>
      </c>
      <c r="C18" s="8">
        <v>6.8525389464000002</v>
      </c>
      <c r="D18" s="9" t="str">
        <f>IF($B18="N/A","N/A",IF(C18&gt;=8,"No",IF(C18&lt;2,"No","Yes")))</f>
        <v>Yes</v>
      </c>
      <c r="E18" s="8">
        <v>6.0808841998999998</v>
      </c>
      <c r="F18" s="9" t="str">
        <f>IF($B18="N/A","N/A",IF(E18&gt;=8,"No",IF(E18&lt;2,"No","Yes")))</f>
        <v>Yes</v>
      </c>
      <c r="G18" s="8">
        <v>4.976567255</v>
      </c>
      <c r="H18" s="9" t="str">
        <f>IF($B18="N/A","N/A",IF(G18&gt;=8,"No",IF(G18&lt;2,"No","Yes")))</f>
        <v>Yes</v>
      </c>
      <c r="I18" s="10">
        <v>-11.3</v>
      </c>
      <c r="J18" s="10">
        <v>-18.2</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100</v>
      </c>
      <c r="D20" s="9" t="str">
        <f>IF($B20="N/A","N/A",IF(C20&gt;100,"No",IF(C20&lt;95,"No","Yes")))</f>
        <v>Yes</v>
      </c>
      <c r="E20" s="8">
        <v>100</v>
      </c>
      <c r="F20" s="9" t="str">
        <f>IF($B20="N/A","N/A",IF(E20&gt;100,"No",IF(E20&lt;95,"No","Yes")))</f>
        <v>Yes</v>
      </c>
      <c r="G20" s="8">
        <v>100</v>
      </c>
      <c r="H20" s="9" t="str">
        <f>IF($B20="N/A","N/A",IF(G20&gt;100,"No",IF(G20&lt;95,"No","Yes")))</f>
        <v>Yes</v>
      </c>
      <c r="I20" s="10">
        <v>0</v>
      </c>
      <c r="J20" s="10">
        <v>0</v>
      </c>
      <c r="K20" s="9" t="str">
        <f t="shared" si="0"/>
        <v>Yes</v>
      </c>
    </row>
    <row r="21" spans="1:11" x14ac:dyDescent="0.2">
      <c r="A21" s="102" t="s">
        <v>317</v>
      </c>
      <c r="B21" s="34" t="s">
        <v>218</v>
      </c>
      <c r="C21" s="8">
        <v>99.441075038999998</v>
      </c>
      <c r="D21" s="9" t="str">
        <f>IF($B21="N/A","N/A",IF(C21&gt;100,"No",IF(C21&lt;95,"No","Yes")))</f>
        <v>Yes</v>
      </c>
      <c r="E21" s="8">
        <v>99.572971615</v>
      </c>
      <c r="F21" s="9" t="str">
        <f>IF($B21="N/A","N/A",IF(E21&gt;100,"No",IF(E21&lt;95,"No","Yes")))</f>
        <v>Yes</v>
      </c>
      <c r="G21" s="8">
        <v>99.604382228000006</v>
      </c>
      <c r="H21" s="9" t="str">
        <f>IF($B21="N/A","N/A",IF(G21&gt;100,"No",IF(G21&lt;95,"No","Yes")))</f>
        <v>Yes</v>
      </c>
      <c r="I21" s="10">
        <v>0.1326</v>
      </c>
      <c r="J21" s="10">
        <v>3.15E-2</v>
      </c>
      <c r="K21" s="9" t="str">
        <f t="shared" si="0"/>
        <v>Yes</v>
      </c>
    </row>
    <row r="22" spans="1:11" x14ac:dyDescent="0.2">
      <c r="A22" s="102" t="s">
        <v>1719</v>
      </c>
      <c r="B22" s="34" t="s">
        <v>228</v>
      </c>
      <c r="C22" s="8">
        <v>0.19027232729999999</v>
      </c>
      <c r="D22" s="9" t="str">
        <f>IF($B22="N/A","N/A",IF(C22&gt;5,"No",IF(C22&lt;=0,"No","Yes")))</f>
        <v>Yes</v>
      </c>
      <c r="E22" s="8">
        <v>7.5357950300000004E-2</v>
      </c>
      <c r="F22" s="9" t="str">
        <f>IF($B22="N/A","N/A",IF(E22&gt;5,"No",IF(E22&lt;=0,"No","Yes")))</f>
        <v>Yes</v>
      </c>
      <c r="G22" s="8">
        <v>9.1296408999999995E-2</v>
      </c>
      <c r="H22" s="9" t="str">
        <f>IF($B22="N/A","N/A",IF(G22&gt;5,"No",IF(G22&lt;=0,"No","Yes")))</f>
        <v>Yes</v>
      </c>
      <c r="I22" s="10">
        <v>-60.4</v>
      </c>
      <c r="J22" s="10">
        <v>21.15</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6.1367582352000003</v>
      </c>
      <c r="D24" s="9" t="str">
        <f>IF($B24="N/A","N/A",IF(C24&gt;=2,"Yes","No"))</f>
        <v>Yes</v>
      </c>
      <c r="E24" s="8">
        <v>5.3345892992000001</v>
      </c>
      <c r="F24" s="9" t="str">
        <f>IF($B24="N/A","N/A",IF(E24&gt;=2,"Yes","No"))</f>
        <v>Yes</v>
      </c>
      <c r="G24" s="8">
        <v>5.0788192330999999</v>
      </c>
      <c r="H24" s="9" t="str">
        <f>IF($B24="N/A","N/A",IF(G24&gt;=2,"Yes","No"))</f>
        <v>Yes</v>
      </c>
      <c r="I24" s="10">
        <v>-13.1</v>
      </c>
      <c r="J24" s="10">
        <v>-4.79</v>
      </c>
      <c r="K24" s="9" t="str">
        <f t="shared" si="0"/>
        <v>Yes</v>
      </c>
    </row>
    <row r="25" spans="1:11" x14ac:dyDescent="0.2">
      <c r="A25" s="102" t="s">
        <v>826</v>
      </c>
      <c r="B25" s="34" t="s">
        <v>230</v>
      </c>
      <c r="C25" s="8">
        <v>4.5189677725999999</v>
      </c>
      <c r="D25" s="9" t="str">
        <f>IF($B25="N/A","N/A",IF(C25&gt;30,"No",IF(C25&lt;5,"No","Yes")))</f>
        <v>No</v>
      </c>
      <c r="E25" s="8">
        <v>3.893494097</v>
      </c>
      <c r="F25" s="9" t="str">
        <f>IF($B25="N/A","N/A",IF(E25&gt;30,"No",IF(E25&lt;5,"No","Yes")))</f>
        <v>No</v>
      </c>
      <c r="G25" s="8">
        <v>3.6518563603</v>
      </c>
      <c r="H25" s="9" t="str">
        <f>IF($B25="N/A","N/A",IF(G25&gt;30,"No",IF(G25&lt;5,"No","Yes")))</f>
        <v>No</v>
      </c>
      <c r="I25" s="10">
        <v>-13.8</v>
      </c>
      <c r="J25" s="10">
        <v>-6.21</v>
      </c>
      <c r="K25" s="9" t="str">
        <f t="shared" si="0"/>
        <v>Yes</v>
      </c>
    </row>
    <row r="26" spans="1:11" x14ac:dyDescent="0.2">
      <c r="A26" s="102" t="s">
        <v>827</v>
      </c>
      <c r="B26" s="34" t="s">
        <v>231</v>
      </c>
      <c r="C26" s="8">
        <v>34.058746581000001</v>
      </c>
      <c r="D26" s="9" t="str">
        <f>IF($B26="N/A","N/A",IF(C26&gt;75,"No",IF(C26&lt;15,"No","Yes")))</f>
        <v>Yes</v>
      </c>
      <c r="E26" s="8">
        <v>31.022356192</v>
      </c>
      <c r="F26" s="9" t="str">
        <f>IF($B26="N/A","N/A",IF(E26&gt;75,"No",IF(E26&lt;15,"No","Yes")))</f>
        <v>Yes</v>
      </c>
      <c r="G26" s="8">
        <v>31.771150335000002</v>
      </c>
      <c r="H26" s="9" t="str">
        <f>IF($B26="N/A","N/A",IF(G26&gt;75,"No",IF(G26&lt;15,"No","Yes")))</f>
        <v>Yes</v>
      </c>
      <c r="I26" s="10">
        <v>-8.92</v>
      </c>
      <c r="J26" s="10">
        <v>2.4140000000000001</v>
      </c>
      <c r="K26" s="9" t="str">
        <f t="shared" si="0"/>
        <v>Yes</v>
      </c>
    </row>
    <row r="27" spans="1:11" x14ac:dyDescent="0.2">
      <c r="A27" s="102" t="s">
        <v>828</v>
      </c>
      <c r="B27" s="34" t="s">
        <v>232</v>
      </c>
      <c r="C27" s="8">
        <v>61.422285645999999</v>
      </c>
      <c r="D27" s="9" t="str">
        <f>IF($B27="N/A","N/A",IF(C27&gt;70,"No",IF(C27&lt;25,"No","Yes")))</f>
        <v>Yes</v>
      </c>
      <c r="E27" s="8">
        <v>65.084149710999995</v>
      </c>
      <c r="F27" s="9" t="str">
        <f>IF($B27="N/A","N/A",IF(E27&gt;70,"No",IF(E27&lt;25,"No","Yes")))</f>
        <v>Yes</v>
      </c>
      <c r="G27" s="8">
        <v>64.576993305000002</v>
      </c>
      <c r="H27" s="9" t="str">
        <f>IF($B27="N/A","N/A",IF(G27&gt;70,"No",IF(G27&lt;25,"No","Yes")))</f>
        <v>Yes</v>
      </c>
      <c r="I27" s="10">
        <v>5.9619999999999997</v>
      </c>
      <c r="J27" s="10">
        <v>-0.77900000000000003</v>
      </c>
      <c r="K27" s="9" t="str">
        <f t="shared" si="0"/>
        <v>Yes</v>
      </c>
    </row>
    <row r="28" spans="1:11" x14ac:dyDescent="0.2">
      <c r="A28" s="102" t="s">
        <v>322</v>
      </c>
      <c r="B28" s="34" t="s">
        <v>233</v>
      </c>
      <c r="C28" s="8">
        <v>48.210250922</v>
      </c>
      <c r="D28" s="9" t="str">
        <f>IF($B28="N/A","N/A",IF(C28&gt;70,"No",IF(C28&lt;35,"No","Yes")))</f>
        <v>Yes</v>
      </c>
      <c r="E28" s="8">
        <v>55.790002512000001</v>
      </c>
      <c r="F28" s="9" t="str">
        <f>IF($B28="N/A","N/A",IF(E28&gt;70,"No",IF(E28&lt;35,"No","Yes")))</f>
        <v>Yes</v>
      </c>
      <c r="G28" s="8">
        <v>56.299452221999999</v>
      </c>
      <c r="H28" s="9" t="str">
        <f>IF($B28="N/A","N/A",IF(G28&gt;70,"No",IF(G28&lt;35,"No","Yes")))</f>
        <v>Yes</v>
      </c>
      <c r="I28" s="10">
        <v>15.72</v>
      </c>
      <c r="J28" s="10">
        <v>0.91320000000000001</v>
      </c>
      <c r="K28" s="9" t="str">
        <f t="shared" si="0"/>
        <v>Yes</v>
      </c>
    </row>
    <row r="29" spans="1:11" x14ac:dyDescent="0.2">
      <c r="A29" s="102" t="s">
        <v>829</v>
      </c>
      <c r="B29" s="34" t="s">
        <v>224</v>
      </c>
      <c r="C29" s="8">
        <v>2.1850024666999999</v>
      </c>
      <c r="D29" s="9" t="str">
        <f>IF($B29="N/A","N/A",IF(C29&gt;1,"Yes","No"))</f>
        <v>Yes</v>
      </c>
      <c r="E29" s="8">
        <v>2.1985592075999998</v>
      </c>
      <c r="F29" s="9" t="str">
        <f>IF($B29="N/A","N/A",IF(E29&gt;1,"Yes","No"))</f>
        <v>Yes</v>
      </c>
      <c r="G29" s="8">
        <v>2.1562162161999998</v>
      </c>
      <c r="H29" s="9" t="str">
        <f>IF($B29="N/A","N/A",IF(G29&gt;1,"Yes","No"))</f>
        <v>Yes</v>
      </c>
      <c r="I29" s="10">
        <v>0.62039999999999995</v>
      </c>
      <c r="J29" s="10">
        <v>-1.93</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99.975333004000007</v>
      </c>
      <c r="D31" s="9" t="str">
        <f>IF($B31="N/A","N/A",IF(C31&gt;15,"No",IF(C31&lt;-15,"No","Yes")))</f>
        <v>N/A</v>
      </c>
      <c r="E31" s="8">
        <v>100</v>
      </c>
      <c r="F31" s="9" t="str">
        <f>IF($B31="N/A","N/A",IF(E31&gt;15,"No",IF(E31&lt;-15,"No","Yes")))</f>
        <v>N/A</v>
      </c>
      <c r="G31" s="8">
        <v>100</v>
      </c>
      <c r="H31" s="9" t="str">
        <f>IF($B31="N/A","N/A",IF(G31&gt;15,"No",IF(G31&lt;-15,"No","Yes")))</f>
        <v>N/A</v>
      </c>
      <c r="I31" s="10">
        <v>2.47E-2</v>
      </c>
      <c r="J31" s="10">
        <v>0</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3.2227375431</v>
      </c>
      <c r="D35" s="9" t="str">
        <f>IF($B35="N/A","N/A",IF(C35&gt;15,"No",IF(C35&lt;-15,"No","Yes")))</f>
        <v>N/A</v>
      </c>
      <c r="E35" s="8">
        <v>4.4963576990999998</v>
      </c>
      <c r="F35" s="9" t="str">
        <f>IF($B35="N/A","N/A",IF(E35&gt;15,"No",IF(E35&lt;-15,"No","Yes")))</f>
        <v>N/A</v>
      </c>
      <c r="G35" s="8">
        <v>4.3822276324000002</v>
      </c>
      <c r="H35" s="9" t="str">
        <f>IF($B35="N/A","N/A",IF(G35&gt;15,"No",IF(G35&lt;-15,"No","Yes")))</f>
        <v>N/A</v>
      </c>
      <c r="I35" s="10">
        <v>39.520000000000003</v>
      </c>
      <c r="J35" s="10">
        <v>-2.54</v>
      </c>
      <c r="K35" s="9" t="str">
        <f t="shared" si="0"/>
        <v>Yes</v>
      </c>
    </row>
    <row r="36" spans="1:11" ht="25.5" x14ac:dyDescent="0.2">
      <c r="A36" s="102" t="s">
        <v>368</v>
      </c>
      <c r="B36" s="34" t="s">
        <v>217</v>
      </c>
      <c r="C36" s="8">
        <v>11.677964085999999</v>
      </c>
      <c r="D36" s="9" t="str">
        <f>IF($B36="N/A","N/A",IF(C36&gt;15,"No",IF(C36&lt;-15,"No","Yes")))</f>
        <v>N/A</v>
      </c>
      <c r="E36" s="8">
        <v>21.979402159999999</v>
      </c>
      <c r="F36" s="9" t="str">
        <f>IF($B36="N/A","N/A",IF(E36&gt;15,"No",IF(E36&lt;-15,"No","Yes")))</f>
        <v>N/A</v>
      </c>
      <c r="G36" s="8">
        <v>23.676202068999999</v>
      </c>
      <c r="H36" s="9" t="str">
        <f>IF($B36="N/A","N/A",IF(G36&gt;15,"No",IF(G36&lt;-15,"No","Yes")))</f>
        <v>N/A</v>
      </c>
      <c r="I36" s="10">
        <v>88.21</v>
      </c>
      <c r="J36" s="10">
        <v>7.72</v>
      </c>
      <c r="K36" s="9" t="str">
        <f t="shared" si="0"/>
        <v>Yes</v>
      </c>
    </row>
    <row r="37" spans="1:11" x14ac:dyDescent="0.2">
      <c r="A37" s="102" t="s">
        <v>373</v>
      </c>
      <c r="B37" s="34" t="s">
        <v>235</v>
      </c>
      <c r="C37" s="8">
        <v>77.440837197999997</v>
      </c>
      <c r="D37" s="9" t="str">
        <f>IF($B37="N/A","N/A",IF(C37&gt;90,"No",IF(C37&lt;75,"No","Yes")))</f>
        <v>Yes</v>
      </c>
      <c r="E37" s="8">
        <v>82.743029390000004</v>
      </c>
      <c r="F37" s="9" t="str">
        <f>IF($B37="N/A","N/A",IF(E37&gt;90,"No",IF(E37&lt;75,"No","Yes")))</f>
        <v>Yes</v>
      </c>
      <c r="G37" s="8">
        <v>85.727328057999998</v>
      </c>
      <c r="H37" s="9" t="str">
        <f>IF($B37="N/A","N/A",IF(G37&gt;90,"No",IF(G37&lt;75,"No","Yes")))</f>
        <v>Yes</v>
      </c>
      <c r="I37" s="10">
        <v>6.8470000000000004</v>
      </c>
      <c r="J37" s="10">
        <v>3.6070000000000002</v>
      </c>
      <c r="K37" s="9" t="str">
        <f>IF(J37="Div by 0", "N/A", IF(J37="N/A","N/A", IF(J37&gt;30, "No", IF(J37&lt;-30, "No", "Yes"))))</f>
        <v>Yes</v>
      </c>
    </row>
    <row r="38" spans="1:11" x14ac:dyDescent="0.2">
      <c r="A38" s="102" t="s">
        <v>374</v>
      </c>
      <c r="B38" s="34" t="s">
        <v>236</v>
      </c>
      <c r="C38" s="8">
        <v>18.373171601999999</v>
      </c>
      <c r="D38" s="9" t="str">
        <f>IF($B38="N/A","N/A",IF(C38&gt;10,"No",IF(C38&lt;1,"No","Yes")))</f>
        <v>No</v>
      </c>
      <c r="E38" s="8">
        <v>13.840743531999999</v>
      </c>
      <c r="F38" s="9" t="str">
        <f>IF($B38="N/A","N/A",IF(E38&gt;10,"No",IF(E38&lt;1,"No","Yes")))</f>
        <v>No</v>
      </c>
      <c r="G38" s="8">
        <v>11.320754717</v>
      </c>
      <c r="H38" s="9" t="str">
        <f>IF($B38="N/A","N/A",IF(G38&gt;10,"No",IF(G38&lt;1,"No","Yes")))</f>
        <v>No</v>
      </c>
      <c r="I38" s="10">
        <v>-24.7</v>
      </c>
      <c r="J38" s="10">
        <v>-18.2</v>
      </c>
      <c r="K38" s="9" t="str">
        <f>IF(J38="Div by 0", "N/A", IF(J38="N/A","N/A", IF(J38&gt;30, "No", IF(J38&lt;-30, "No", "Yes"))))</f>
        <v>Yes</v>
      </c>
    </row>
    <row r="39" spans="1:11" x14ac:dyDescent="0.2">
      <c r="A39" s="102" t="s">
        <v>375</v>
      </c>
      <c r="B39" s="34" t="s">
        <v>237</v>
      </c>
      <c r="C39" s="8">
        <v>1.0227137591</v>
      </c>
      <c r="D39" s="9" t="str">
        <f>IF($B39="N/A","N/A",IF(C39&gt;2,"No",IF(C39&lt;=0,"No","Yes")))</f>
        <v>Yes</v>
      </c>
      <c r="E39" s="8">
        <v>1.2559658377</v>
      </c>
      <c r="F39" s="9" t="str">
        <f>IF($B39="N/A","N/A",IF(E39&gt;2,"No",IF(E39&lt;=0,"No","Yes")))</f>
        <v>Yes</v>
      </c>
      <c r="G39" s="8">
        <v>0.97382836279999996</v>
      </c>
      <c r="H39" s="9" t="str">
        <f>IF($B39="N/A","N/A",IF(G39&gt;2,"No",IF(G39&lt;=0,"No","Yes")))</f>
        <v>Yes</v>
      </c>
      <c r="I39" s="10">
        <v>22.81</v>
      </c>
      <c r="J39" s="10">
        <v>-22.5</v>
      </c>
      <c r="K39" s="9" t="str">
        <f>IF(J39="Div by 0", "N/A", IF(J39="N/A","N/A", IF(J39&gt;30, "No", IF(J39&lt;-30, "No", "Yes"))))</f>
        <v>Yes</v>
      </c>
    </row>
    <row r="40" spans="1:11" x14ac:dyDescent="0.2">
      <c r="A40" s="102" t="s">
        <v>376</v>
      </c>
      <c r="B40" s="34" t="s">
        <v>238</v>
      </c>
      <c r="C40" s="8">
        <v>2.2832679271999998</v>
      </c>
      <c r="D40" s="9" t="str">
        <f>IF($B40="N/A","N/A",IF(C40&gt;3,"No",IF(C40&lt;=0,"No","Yes")))</f>
        <v>Yes</v>
      </c>
      <c r="E40" s="8">
        <v>1.7332328561000001</v>
      </c>
      <c r="F40" s="9" t="str">
        <f>IF($B40="N/A","N/A",IF(E40&gt;3,"No",IF(E40&lt;=0,"No","Yes")))</f>
        <v>Yes</v>
      </c>
      <c r="G40" s="8">
        <v>1.4303104078</v>
      </c>
      <c r="H40" s="9" t="str">
        <f>IF($B40="N/A","N/A",IF(G40&gt;3,"No",IF(G40&lt;=0,"No","Yes")))</f>
        <v>Yes</v>
      </c>
      <c r="I40" s="10">
        <v>-24.1</v>
      </c>
      <c r="J40" s="10">
        <v>-17.5</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1115</v>
      </c>
      <c r="D6" s="9" t="str">
        <f>IF($B6="N/A","N/A",IF(C6&gt;15,"No",IF(C6&lt;-15,"No","Yes")))</f>
        <v>N/A</v>
      </c>
      <c r="E6" s="35">
        <v>775</v>
      </c>
      <c r="F6" s="9" t="str">
        <f>IF($B6="N/A","N/A",IF(E6&gt;15,"No",IF(E6&lt;-15,"No","Yes")))</f>
        <v>N/A</v>
      </c>
      <c r="G6" s="35">
        <v>41</v>
      </c>
      <c r="H6" s="9" t="str">
        <f>IF($B6="N/A","N/A",IF(G6&gt;15,"No",IF(G6&lt;-15,"No","Yes")))</f>
        <v>N/A</v>
      </c>
      <c r="I6" s="10">
        <v>-30.5</v>
      </c>
      <c r="J6" s="10">
        <v>-94.7</v>
      </c>
      <c r="K6" s="9" t="str">
        <f t="shared" ref="K6:K31" si="0">IF(J6="Div by 0", "N/A", IF(J6="N/A","N/A", IF(J6&gt;30, "No", IF(J6&lt;-30, "No", "Yes"))))</f>
        <v>No</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1406.7426009000001</v>
      </c>
      <c r="D9" s="9" t="str">
        <f>IF($B9="N/A","N/A",IF(C9&gt;15,"No",IF(C9&lt;-15,"No","Yes")))</f>
        <v>N/A</v>
      </c>
      <c r="E9" s="88">
        <v>1310.9909677000001</v>
      </c>
      <c r="F9" s="9" t="str">
        <f>IF($B9="N/A","N/A",IF(E9&gt;15,"No",IF(E9&lt;-15,"No","Yes")))</f>
        <v>N/A</v>
      </c>
      <c r="G9" s="88">
        <v>1096.8292683</v>
      </c>
      <c r="H9" s="9" t="str">
        <f>IF($B9="N/A","N/A",IF(G9&gt;15,"No",IF(G9&lt;-15,"No","Yes")))</f>
        <v>N/A</v>
      </c>
      <c r="I9" s="10">
        <v>-6.81</v>
      </c>
      <c r="J9" s="10">
        <v>-16.3</v>
      </c>
      <c r="K9" s="9" t="str">
        <f t="shared" si="0"/>
        <v>Yes</v>
      </c>
    </row>
    <row r="10" spans="1:11" x14ac:dyDescent="0.2">
      <c r="A10" s="102" t="s">
        <v>313</v>
      </c>
      <c r="B10" s="34" t="s">
        <v>217</v>
      </c>
      <c r="C10" s="8">
        <v>8.9686098699999994E-2</v>
      </c>
      <c r="D10" s="9" t="str">
        <f>IF($B10="N/A","N/A",IF(C10&gt;15,"No",IF(C10&lt;-15,"No","Yes")))</f>
        <v>N/A</v>
      </c>
      <c r="E10" s="8">
        <v>0</v>
      </c>
      <c r="F10" s="9" t="str">
        <f>IF($B10="N/A","N/A",IF(E10&gt;15,"No",IF(E10&lt;-15,"No","Yes")))</f>
        <v>N/A</v>
      </c>
      <c r="G10" s="8">
        <v>0</v>
      </c>
      <c r="H10" s="9" t="str">
        <f>IF($B10="N/A","N/A",IF(G10&gt;15,"No",IF(G10&lt;-15,"No","Yes")))</f>
        <v>N/A</v>
      </c>
      <c r="I10" s="10">
        <v>-100</v>
      </c>
      <c r="J10" s="10" t="s">
        <v>1743</v>
      </c>
      <c r="K10" s="9" t="str">
        <f t="shared" si="0"/>
        <v>N/A</v>
      </c>
    </row>
    <row r="11" spans="1:11" x14ac:dyDescent="0.2">
      <c r="A11" s="102" t="s">
        <v>820</v>
      </c>
      <c r="B11" s="34" t="s">
        <v>217</v>
      </c>
      <c r="C11" s="88">
        <v>78</v>
      </c>
      <c r="D11" s="9" t="str">
        <f>IF($B11="N/A","N/A",IF(C11&gt;15,"No",IF(C11&lt;-15,"No","Yes")))</f>
        <v>N/A</v>
      </c>
      <c r="E11" s="88" t="s">
        <v>1743</v>
      </c>
      <c r="F11" s="9" t="str">
        <f>IF($B11="N/A","N/A",IF(E11&gt;15,"No",IF(E11&lt;-15,"No","Yes")))</f>
        <v>N/A</v>
      </c>
      <c r="G11" s="88" t="s">
        <v>1743</v>
      </c>
      <c r="H11" s="9" t="str">
        <f>IF($B11="N/A","N/A",IF(G11&gt;15,"No",IF(G11&lt;-15,"No","Yes")))</f>
        <v>N/A</v>
      </c>
      <c r="I11" s="10" t="s">
        <v>1743</v>
      </c>
      <c r="J11" s="10" t="s">
        <v>1743</v>
      </c>
      <c r="K11" s="9" t="str">
        <f t="shared" si="0"/>
        <v>N/A</v>
      </c>
    </row>
    <row r="12" spans="1:11" x14ac:dyDescent="0.2">
      <c r="A12" s="102" t="s">
        <v>314</v>
      </c>
      <c r="B12" s="34" t="s">
        <v>218</v>
      </c>
      <c r="C12" s="8">
        <v>99.910313900999995</v>
      </c>
      <c r="D12" s="9" t="str">
        <f>IF($B12="N/A","N/A",IF(C12&gt;100,"No",IF(C12&lt;95,"No","Yes")))</f>
        <v>Yes</v>
      </c>
      <c r="E12" s="8">
        <v>100</v>
      </c>
      <c r="F12" s="9" t="str">
        <f>IF($B12="N/A","N/A",IF(E12&gt;100,"No",IF(E12&lt;95,"No","Yes")))</f>
        <v>Yes</v>
      </c>
      <c r="G12" s="8">
        <v>100</v>
      </c>
      <c r="H12" s="9" t="str">
        <f>IF($B12="N/A","N/A",IF(G12&gt;100,"No",IF(G12&lt;95,"No","Yes")))</f>
        <v>Yes</v>
      </c>
      <c r="I12" s="10">
        <v>8.9800000000000005E-2</v>
      </c>
      <c r="J12" s="10">
        <v>0</v>
      </c>
      <c r="K12" s="9" t="str">
        <f t="shared" si="0"/>
        <v>Yes</v>
      </c>
    </row>
    <row r="13" spans="1:11" x14ac:dyDescent="0.2">
      <c r="A13" s="102" t="s">
        <v>821</v>
      </c>
      <c r="B13" s="34" t="s">
        <v>224</v>
      </c>
      <c r="C13" s="8">
        <v>1.368940754</v>
      </c>
      <c r="D13" s="9" t="str">
        <f>IF($B13="N/A","N/A",IF(C13&gt;1,"Yes","No"))</f>
        <v>Yes</v>
      </c>
      <c r="E13" s="8">
        <v>1.2929032257999999</v>
      </c>
      <c r="F13" s="9" t="str">
        <f>IF($B13="N/A","N/A",IF(E13&gt;1,"Yes","No"))</f>
        <v>Yes</v>
      </c>
      <c r="G13" s="8">
        <v>1.2682926829000001</v>
      </c>
      <c r="H13" s="9" t="str">
        <f>IF($B13="N/A","N/A",IF(G13&gt;1,"Yes","No"))</f>
        <v>Yes</v>
      </c>
      <c r="I13" s="10">
        <v>-5.55</v>
      </c>
      <c r="J13" s="10">
        <v>-1.9</v>
      </c>
      <c r="K13" s="9" t="str">
        <f t="shared" si="0"/>
        <v>Yes</v>
      </c>
    </row>
    <row r="14" spans="1:11" x14ac:dyDescent="0.2">
      <c r="A14" s="102" t="s">
        <v>315</v>
      </c>
      <c r="B14" s="34" t="s">
        <v>218</v>
      </c>
      <c r="C14" s="8">
        <v>99.910313900999995</v>
      </c>
      <c r="D14" s="9" t="str">
        <f>IF($B14="N/A","N/A",IF(C14&gt;100,"No",IF(C14&lt;95,"No","Yes")))</f>
        <v>Yes</v>
      </c>
      <c r="E14" s="8">
        <v>99.870967742000005</v>
      </c>
      <c r="F14" s="9" t="str">
        <f>IF($B14="N/A","N/A",IF(E14&gt;100,"No",IF(E14&lt;95,"No","Yes")))</f>
        <v>Yes</v>
      </c>
      <c r="G14" s="8">
        <v>100</v>
      </c>
      <c r="H14" s="9" t="str">
        <f>IF($B14="N/A","N/A",IF(G14&gt;100,"No",IF(G14&lt;95,"No","Yes")))</f>
        <v>Yes</v>
      </c>
      <c r="I14" s="10">
        <v>-3.9E-2</v>
      </c>
      <c r="J14" s="10">
        <v>0.12920000000000001</v>
      </c>
      <c r="K14" s="9" t="str">
        <f t="shared" si="0"/>
        <v>Yes</v>
      </c>
    </row>
    <row r="15" spans="1:11" x14ac:dyDescent="0.2">
      <c r="A15" s="102" t="s">
        <v>822</v>
      </c>
      <c r="B15" s="34" t="s">
        <v>225</v>
      </c>
      <c r="C15" s="8">
        <v>12.833931777</v>
      </c>
      <c r="D15" s="9" t="str">
        <f>IF($B15="N/A","N/A",IF(C15&gt;3,"Yes","No"))</f>
        <v>Yes</v>
      </c>
      <c r="E15" s="8">
        <v>11.918604651000001</v>
      </c>
      <c r="F15" s="9" t="str">
        <f>IF($B15="N/A","N/A",IF(E15&gt;3,"Yes","No"))</f>
        <v>Yes</v>
      </c>
      <c r="G15" s="8">
        <v>12.756097561000001</v>
      </c>
      <c r="H15" s="9" t="str">
        <f>IF($B15="N/A","N/A",IF(G15&gt;3,"Yes","No"))</f>
        <v>Yes</v>
      </c>
      <c r="I15" s="10">
        <v>-7.13</v>
      </c>
      <c r="J15" s="10">
        <v>7.0270000000000001</v>
      </c>
      <c r="K15" s="9" t="str">
        <f t="shared" si="0"/>
        <v>Yes</v>
      </c>
    </row>
    <row r="16" spans="1:11" x14ac:dyDescent="0.2">
      <c r="A16" s="102" t="s">
        <v>823</v>
      </c>
      <c r="B16" s="34" t="s">
        <v>226</v>
      </c>
      <c r="C16" s="8">
        <v>12.933632287</v>
      </c>
      <c r="D16" s="9" t="str">
        <f>IF($B16="N/A","N/A",IF(C16&gt;=8,"No",IF(C16&lt;2,"No","Yes")))</f>
        <v>No</v>
      </c>
      <c r="E16" s="8">
        <v>11.375483871</v>
      </c>
      <c r="F16" s="9" t="str">
        <f>IF($B16="N/A","N/A",IF(E16&gt;=8,"No",IF(E16&lt;2,"No","Yes")))</f>
        <v>No</v>
      </c>
      <c r="G16" s="8">
        <v>12.390243902</v>
      </c>
      <c r="H16" s="9" t="str">
        <f>IF($B16="N/A","N/A",IF(G16&gt;=8,"No",IF(G16&lt;2,"No","Yes")))</f>
        <v>No</v>
      </c>
      <c r="I16" s="10">
        <v>-12</v>
      </c>
      <c r="J16" s="10">
        <v>8.9209999999999994</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
      <c r="A19" s="102" t="s">
        <v>317</v>
      </c>
      <c r="B19" s="34" t="s">
        <v>218</v>
      </c>
      <c r="C19" s="8">
        <v>99.282511210999999</v>
      </c>
      <c r="D19" s="9" t="str">
        <f>IF($B19="N/A","N/A",IF(C19&gt;100,"No",IF(C19&lt;95,"No","Yes")))</f>
        <v>Yes</v>
      </c>
      <c r="E19" s="8">
        <v>99.225806452</v>
      </c>
      <c r="F19" s="9" t="str">
        <f>IF($B19="N/A","N/A",IF(E19&gt;100,"No",IF(E19&lt;95,"No","Yes")))</f>
        <v>Yes</v>
      </c>
      <c r="G19" s="8">
        <v>100</v>
      </c>
      <c r="H19" s="9" t="str">
        <f>IF($B19="N/A","N/A",IF(G19&gt;100,"No",IF(G19&lt;95,"No","Yes")))</f>
        <v>Yes</v>
      </c>
      <c r="I19" s="10">
        <v>-5.7000000000000002E-2</v>
      </c>
      <c r="J19" s="10">
        <v>0.7802</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7.2807174887999997</v>
      </c>
      <c r="D21" s="9" t="str">
        <f>IF($B21="N/A","N/A",IF(C21&gt;=2,"Yes","No"))</f>
        <v>Yes</v>
      </c>
      <c r="E21" s="8">
        <v>6.9961290322999998</v>
      </c>
      <c r="F21" s="9" t="str">
        <f>IF($B21="N/A","N/A",IF(E21&gt;=2,"Yes","No"))</f>
        <v>Yes</v>
      </c>
      <c r="G21" s="8">
        <v>7.0243902439000001</v>
      </c>
      <c r="H21" s="9" t="str">
        <f>IF($B21="N/A","N/A",IF(G21&gt;=2,"Yes","No"))</f>
        <v>Yes</v>
      </c>
      <c r="I21" s="10">
        <v>-3.91</v>
      </c>
      <c r="J21" s="10">
        <v>0.40400000000000003</v>
      </c>
      <c r="K21" s="9" t="str">
        <f t="shared" si="0"/>
        <v>Yes</v>
      </c>
    </row>
    <row r="22" spans="1:11" x14ac:dyDescent="0.2">
      <c r="A22" s="102" t="s">
        <v>826</v>
      </c>
      <c r="B22" s="34" t="s">
        <v>230</v>
      </c>
      <c r="C22" s="8">
        <v>6.0986547084999998</v>
      </c>
      <c r="D22" s="9" t="str">
        <f>IF($B22="N/A","N/A",IF(C22&gt;30,"No",IF(C22&lt;5,"No","Yes")))</f>
        <v>Yes</v>
      </c>
      <c r="E22" s="8">
        <v>8</v>
      </c>
      <c r="F22" s="9" t="str">
        <f>IF($B22="N/A","N/A",IF(E22&gt;30,"No",IF(E22&lt;5,"No","Yes")))</f>
        <v>Yes</v>
      </c>
      <c r="G22" s="8">
        <v>2.4390243902000002</v>
      </c>
      <c r="H22" s="9" t="str">
        <f>IF($B22="N/A","N/A",IF(G22&gt;30,"No",IF(G22&lt;5,"No","Yes")))</f>
        <v>No</v>
      </c>
      <c r="I22" s="10">
        <v>31.18</v>
      </c>
      <c r="J22" s="10">
        <v>-69.5</v>
      </c>
      <c r="K22" s="9" t="str">
        <f t="shared" si="0"/>
        <v>No</v>
      </c>
    </row>
    <row r="23" spans="1:11" x14ac:dyDescent="0.2">
      <c r="A23" s="102" t="s">
        <v>827</v>
      </c>
      <c r="B23" s="34" t="s">
        <v>231</v>
      </c>
      <c r="C23" s="8">
        <v>39.282511210999999</v>
      </c>
      <c r="D23" s="9" t="str">
        <f>IF($B23="N/A","N/A",IF(C23&gt;75,"No",IF(C23&lt;15,"No","Yes")))</f>
        <v>Yes</v>
      </c>
      <c r="E23" s="8">
        <v>38.967741934999999</v>
      </c>
      <c r="F23" s="9" t="str">
        <f>IF($B23="N/A","N/A",IF(E23&gt;75,"No",IF(E23&lt;15,"No","Yes")))</f>
        <v>Yes</v>
      </c>
      <c r="G23" s="8">
        <v>51.219512195</v>
      </c>
      <c r="H23" s="9" t="str">
        <f>IF($B23="N/A","N/A",IF(G23&gt;75,"No",IF(G23&lt;15,"No","Yes")))</f>
        <v>Yes</v>
      </c>
      <c r="I23" s="10">
        <v>-0.80100000000000005</v>
      </c>
      <c r="J23" s="10">
        <v>31.44</v>
      </c>
      <c r="K23" s="9" t="str">
        <f t="shared" si="0"/>
        <v>No</v>
      </c>
    </row>
    <row r="24" spans="1:11" x14ac:dyDescent="0.2">
      <c r="A24" s="102" t="s">
        <v>828</v>
      </c>
      <c r="B24" s="34" t="s">
        <v>232</v>
      </c>
      <c r="C24" s="8">
        <v>54.618834081000003</v>
      </c>
      <c r="D24" s="9" t="str">
        <f>IF($B24="N/A","N/A",IF(C24&gt;70,"No",IF(C24&lt;25,"No","Yes")))</f>
        <v>Yes</v>
      </c>
      <c r="E24" s="8">
        <v>53.032258065000001</v>
      </c>
      <c r="F24" s="9" t="str">
        <f>IF($B24="N/A","N/A",IF(E24&gt;70,"No",IF(E24&lt;25,"No","Yes")))</f>
        <v>Yes</v>
      </c>
      <c r="G24" s="8">
        <v>46.341463415</v>
      </c>
      <c r="H24" s="9" t="str">
        <f>IF($B24="N/A","N/A",IF(G24&gt;70,"No",IF(G24&lt;25,"No","Yes")))</f>
        <v>Yes</v>
      </c>
      <c r="I24" s="10">
        <v>-2.9</v>
      </c>
      <c r="J24" s="10">
        <v>-12.6</v>
      </c>
      <c r="K24" s="9" t="str">
        <f t="shared" si="0"/>
        <v>Yes</v>
      </c>
    </row>
    <row r="25" spans="1:11" x14ac:dyDescent="0.2">
      <c r="A25" s="102" t="s">
        <v>322</v>
      </c>
      <c r="B25" s="34" t="s">
        <v>233</v>
      </c>
      <c r="C25" s="8">
        <v>46.008968609999997</v>
      </c>
      <c r="D25" s="9" t="str">
        <f>IF($B25="N/A","N/A",IF(C25&gt;70,"No",IF(C25&lt;35,"No","Yes")))</f>
        <v>Yes</v>
      </c>
      <c r="E25" s="8">
        <v>43.096774193999998</v>
      </c>
      <c r="F25" s="9" t="str">
        <f>IF($B25="N/A","N/A",IF(E25&gt;70,"No",IF(E25&lt;35,"No","Yes")))</f>
        <v>Yes</v>
      </c>
      <c r="G25" s="8">
        <v>48.780487805</v>
      </c>
      <c r="H25" s="9" t="str">
        <f>IF($B25="N/A","N/A",IF(G25&gt;70,"No",IF(G25&lt;35,"No","Yes")))</f>
        <v>Yes</v>
      </c>
      <c r="I25" s="10">
        <v>-6.33</v>
      </c>
      <c r="J25" s="10">
        <v>13.19</v>
      </c>
      <c r="K25" s="9" t="str">
        <f t="shared" si="0"/>
        <v>Yes</v>
      </c>
    </row>
    <row r="26" spans="1:11" x14ac:dyDescent="0.2">
      <c r="A26" s="102" t="s">
        <v>829</v>
      </c>
      <c r="B26" s="34" t="s">
        <v>224</v>
      </c>
      <c r="C26" s="8">
        <v>2.2807017543999999</v>
      </c>
      <c r="D26" s="9" t="str">
        <f>IF($B26="N/A","N/A",IF(C26&gt;1,"Yes","No"))</f>
        <v>Yes</v>
      </c>
      <c r="E26" s="8">
        <v>2.0299401198</v>
      </c>
      <c r="F26" s="9" t="str">
        <f>IF($B26="N/A","N/A",IF(E26&gt;1,"Yes","No"))</f>
        <v>Yes</v>
      </c>
      <c r="G26" s="8">
        <v>1.85</v>
      </c>
      <c r="H26" s="9" t="str">
        <f>IF($B26="N/A","N/A",IF(G26&gt;1,"Yes","No"))</f>
        <v>Yes</v>
      </c>
      <c r="I26" s="10">
        <v>-11</v>
      </c>
      <c r="J26" s="10">
        <v>-8.86</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99.805068226000003</v>
      </c>
      <c r="D28" s="9" t="str">
        <f>IF($B28="N/A","N/A",IF(C28&gt;15,"No",IF(C28&lt;-15,"No","Yes")))</f>
        <v>N/A</v>
      </c>
      <c r="E28" s="8">
        <v>100</v>
      </c>
      <c r="F28" s="9" t="str">
        <f>IF($B28="N/A","N/A",IF(E28&gt;15,"No",IF(E28&lt;-15,"No","Yes")))</f>
        <v>N/A</v>
      </c>
      <c r="G28" s="8">
        <v>100</v>
      </c>
      <c r="H28" s="9" t="str">
        <f>IF($B28="N/A","N/A",IF(G28&gt;15,"No",IF(G28&lt;-15,"No","Yes")))</f>
        <v>N/A</v>
      </c>
      <c r="I28" s="10">
        <v>0.1953</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20398</v>
      </c>
      <c r="F6" s="9" t="str">
        <f>IF($B6="N/A","N/A",IF(E6&lt;0,"No","Yes"))</f>
        <v>N/A</v>
      </c>
      <c r="G6" s="35">
        <v>23715</v>
      </c>
      <c r="H6" s="9" t="str">
        <f>IF($B6="N/A","N/A",IF(G6&lt;0,"No","Yes"))</f>
        <v>N/A</v>
      </c>
      <c r="I6" s="10" t="s">
        <v>217</v>
      </c>
      <c r="J6" s="10">
        <v>16.260000000000002</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27.615452495</v>
      </c>
      <c r="F7" s="9" t="str">
        <f t="shared" ref="F7:F17" si="2">IF($B7="N/A","N/A",IF(E7&lt;0,"No","Yes"))</f>
        <v>N/A</v>
      </c>
      <c r="G7" s="9">
        <v>32.236980813999999</v>
      </c>
      <c r="H7" s="9" t="str">
        <f t="shared" ref="H7:H17" si="3">IF($B7="N/A","N/A",IF(G7&lt;0,"No","Yes"))</f>
        <v>N/A</v>
      </c>
      <c r="I7" s="10" t="s">
        <v>217</v>
      </c>
      <c r="J7" s="10">
        <v>16.739999999999998</v>
      </c>
      <c r="K7" s="9" t="str">
        <f t="shared" si="0"/>
        <v>Yes</v>
      </c>
    </row>
    <row r="8" spans="1:11" x14ac:dyDescent="0.2">
      <c r="A8" s="102" t="s">
        <v>439</v>
      </c>
      <c r="B8" s="97" t="s">
        <v>217</v>
      </c>
      <c r="C8" s="9" t="s">
        <v>217</v>
      </c>
      <c r="D8" s="9" t="str">
        <f t="shared" si="1"/>
        <v>N/A</v>
      </c>
      <c r="E8" s="9">
        <v>25.982939504000001</v>
      </c>
      <c r="F8" s="9" t="str">
        <f t="shared" si="2"/>
        <v>N/A</v>
      </c>
      <c r="G8" s="9">
        <v>30.613535736999999</v>
      </c>
      <c r="H8" s="9" t="str">
        <f t="shared" si="3"/>
        <v>N/A</v>
      </c>
      <c r="I8" s="10" t="s">
        <v>217</v>
      </c>
      <c r="J8" s="10">
        <v>17.82</v>
      </c>
      <c r="K8" s="9" t="str">
        <f t="shared" si="0"/>
        <v>Yes</v>
      </c>
    </row>
    <row r="9" spans="1:11" x14ac:dyDescent="0.2">
      <c r="A9" s="102" t="s">
        <v>440</v>
      </c>
      <c r="B9" s="97" t="s">
        <v>217</v>
      </c>
      <c r="C9" s="9" t="s">
        <v>217</v>
      </c>
      <c r="D9" s="9" t="str">
        <f t="shared" si="1"/>
        <v>N/A</v>
      </c>
      <c r="E9" s="9">
        <v>17.021276596</v>
      </c>
      <c r="F9" s="9" t="str">
        <f t="shared" si="2"/>
        <v>N/A</v>
      </c>
      <c r="G9" s="9">
        <v>14.239932531999999</v>
      </c>
      <c r="H9" s="9" t="str">
        <f t="shared" si="3"/>
        <v>N/A</v>
      </c>
      <c r="I9" s="10" t="s">
        <v>217</v>
      </c>
      <c r="J9" s="10">
        <v>-16.3</v>
      </c>
      <c r="K9" s="9" t="str">
        <f t="shared" si="0"/>
        <v>Yes</v>
      </c>
    </row>
    <row r="10" spans="1:11" x14ac:dyDescent="0.2">
      <c r="A10" s="102" t="s">
        <v>441</v>
      </c>
      <c r="B10" s="97" t="s">
        <v>217</v>
      </c>
      <c r="C10" s="9" t="s">
        <v>217</v>
      </c>
      <c r="D10" s="9" t="str">
        <f t="shared" si="1"/>
        <v>N/A</v>
      </c>
      <c r="E10" s="9">
        <v>23.521913912999999</v>
      </c>
      <c r="F10" s="9" t="str">
        <f t="shared" si="2"/>
        <v>N/A</v>
      </c>
      <c r="G10" s="9">
        <v>17.621758380999999</v>
      </c>
      <c r="H10" s="9" t="str">
        <f t="shared" si="3"/>
        <v>N/A</v>
      </c>
      <c r="I10" s="10" t="s">
        <v>217</v>
      </c>
      <c r="J10" s="10">
        <v>-25.1</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86.037846848000001</v>
      </c>
      <c r="F12" s="9" t="str">
        <f t="shared" si="2"/>
        <v>N/A</v>
      </c>
      <c r="G12" s="9">
        <v>98.840396373999994</v>
      </c>
      <c r="H12" s="9" t="str">
        <f t="shared" si="3"/>
        <v>N/A</v>
      </c>
      <c r="I12" s="10" t="s">
        <v>217</v>
      </c>
      <c r="J12" s="10">
        <v>14.88</v>
      </c>
      <c r="K12" s="9" t="str">
        <f t="shared" si="0"/>
        <v>Yes</v>
      </c>
    </row>
    <row r="13" spans="1:11" x14ac:dyDescent="0.2">
      <c r="A13" s="25" t="s">
        <v>821</v>
      </c>
      <c r="B13" s="97" t="s">
        <v>217</v>
      </c>
      <c r="C13" s="9" t="s">
        <v>217</v>
      </c>
      <c r="D13" s="9" t="str">
        <f t="shared" si="1"/>
        <v>N/A</v>
      </c>
      <c r="E13" s="9">
        <v>1.1631339031000001</v>
      </c>
      <c r="F13" s="9" t="str">
        <f t="shared" si="2"/>
        <v>N/A</v>
      </c>
      <c r="G13" s="9">
        <v>1.179394198</v>
      </c>
      <c r="H13" s="9" t="str">
        <f t="shared" si="3"/>
        <v>N/A</v>
      </c>
      <c r="I13" s="10" t="s">
        <v>217</v>
      </c>
      <c r="J13" s="10">
        <v>1.3979999999999999</v>
      </c>
      <c r="K13" s="9" t="str">
        <f t="shared" si="0"/>
        <v>Yes</v>
      </c>
    </row>
    <row r="14" spans="1:11" x14ac:dyDescent="0.2">
      <c r="A14" s="25" t="s">
        <v>315</v>
      </c>
      <c r="B14" s="97" t="s">
        <v>217</v>
      </c>
      <c r="C14" s="9" t="s">
        <v>217</v>
      </c>
      <c r="D14" s="9" t="str">
        <f t="shared" si="1"/>
        <v>N/A</v>
      </c>
      <c r="E14" s="9">
        <v>82.410040199999997</v>
      </c>
      <c r="F14" s="9" t="str">
        <f t="shared" si="2"/>
        <v>N/A</v>
      </c>
      <c r="G14" s="9">
        <v>84.777566941000003</v>
      </c>
      <c r="H14" s="9" t="str">
        <f t="shared" si="3"/>
        <v>N/A</v>
      </c>
      <c r="I14" s="10" t="s">
        <v>217</v>
      </c>
      <c r="J14" s="10">
        <v>2.8730000000000002</v>
      </c>
      <c r="K14" s="9" t="str">
        <f t="shared" si="0"/>
        <v>Yes</v>
      </c>
    </row>
    <row r="15" spans="1:11" x14ac:dyDescent="0.2">
      <c r="A15" s="25" t="s">
        <v>822</v>
      </c>
      <c r="B15" s="97" t="s">
        <v>217</v>
      </c>
      <c r="C15" s="9" t="s">
        <v>217</v>
      </c>
      <c r="D15" s="9" t="str">
        <f t="shared" si="1"/>
        <v>N/A</v>
      </c>
      <c r="E15" s="9">
        <v>7.8579417013999997</v>
      </c>
      <c r="F15" s="9" t="str">
        <f t="shared" si="2"/>
        <v>N/A</v>
      </c>
      <c r="G15" s="9">
        <v>9.4721711017000008</v>
      </c>
      <c r="H15" s="9" t="str">
        <f t="shared" si="3"/>
        <v>N/A</v>
      </c>
      <c r="I15" s="10" t="s">
        <v>217</v>
      </c>
      <c r="J15" s="10">
        <v>20.54</v>
      </c>
      <c r="K15" s="9" t="str">
        <f t="shared" si="0"/>
        <v>Yes</v>
      </c>
    </row>
    <row r="16" spans="1:11" x14ac:dyDescent="0.2">
      <c r="A16" s="25" t="s">
        <v>831</v>
      </c>
      <c r="B16" s="97" t="s">
        <v>217</v>
      </c>
      <c r="C16" s="9" t="s">
        <v>217</v>
      </c>
      <c r="D16" s="9" t="str">
        <f t="shared" si="1"/>
        <v>N/A</v>
      </c>
      <c r="E16" s="9">
        <v>18.706888942999999</v>
      </c>
      <c r="F16" s="9" t="str">
        <f t="shared" si="2"/>
        <v>N/A</v>
      </c>
      <c r="G16" s="9">
        <v>27.088135879999999</v>
      </c>
      <c r="H16" s="9" t="str">
        <f t="shared" si="3"/>
        <v>N/A</v>
      </c>
      <c r="I16" s="10" t="s">
        <v>217</v>
      </c>
      <c r="J16" s="10">
        <v>44.8</v>
      </c>
      <c r="K16" s="9" t="str">
        <f t="shared" si="0"/>
        <v>No</v>
      </c>
    </row>
    <row r="17" spans="1:11" x14ac:dyDescent="0.2">
      <c r="A17" s="25" t="s">
        <v>824</v>
      </c>
      <c r="B17" s="97" t="s">
        <v>217</v>
      </c>
      <c r="C17" s="9" t="s">
        <v>217</v>
      </c>
      <c r="D17" s="9" t="str">
        <f t="shared" si="1"/>
        <v>N/A</v>
      </c>
      <c r="E17" s="9">
        <v>22.181126857999999</v>
      </c>
      <c r="F17" s="9" t="str">
        <f t="shared" si="2"/>
        <v>N/A</v>
      </c>
      <c r="G17" s="9">
        <v>27.351820728</v>
      </c>
      <c r="H17" s="9" t="str">
        <f t="shared" si="3"/>
        <v>N/A</v>
      </c>
      <c r="I17" s="10" t="s">
        <v>217</v>
      </c>
      <c r="J17" s="10">
        <v>23.31</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92.361996274000006</v>
      </c>
      <c r="F19" s="9" t="str">
        <f>IF(OR($B19="N/A",$E19="N/A"),"N/A",IF(E19&gt;100,"No",IF(E19&lt;98,"No","Yes")))</f>
        <v>No</v>
      </c>
      <c r="G19" s="9">
        <v>94.699557241999997</v>
      </c>
      <c r="H19" s="9" t="str">
        <f>IF($B19="N/A","N/A",IF(G19&gt;100,"No",IF(G19&lt;95,"No","Yes")))</f>
        <v>No</v>
      </c>
      <c r="I19" s="10" t="s">
        <v>217</v>
      </c>
      <c r="J19" s="10">
        <v>2.5310000000000001</v>
      </c>
      <c r="K19" s="9" t="str">
        <f t="shared" si="0"/>
        <v>Yes</v>
      </c>
    </row>
    <row r="20" spans="1:11" x14ac:dyDescent="0.2">
      <c r="A20" s="25" t="s">
        <v>317</v>
      </c>
      <c r="B20" s="97" t="s">
        <v>217</v>
      </c>
      <c r="C20" s="9" t="s">
        <v>217</v>
      </c>
      <c r="D20" s="9" t="str">
        <f t="shared" ref="D20:D35" si="4">IF(OR($B20="N/A",$C20="N/A"),"N/A",IF(C20&lt;0,"No","Yes"))</f>
        <v>N/A</v>
      </c>
      <c r="E20" s="9">
        <v>99.107755662000002</v>
      </c>
      <c r="F20" s="9" t="str">
        <f t="shared" ref="F20:F34" si="5">IF($B20="N/A","N/A",IF(E20&lt;0,"No","Yes"))</f>
        <v>N/A</v>
      </c>
      <c r="G20" s="9">
        <v>99.101834281999999</v>
      </c>
      <c r="H20" s="9" t="str">
        <f t="shared" ref="H20:H35" si="6">IF($B20="N/A","N/A",IF(G20&lt;0,"No","Yes"))</f>
        <v>N/A</v>
      </c>
      <c r="I20" s="10" t="s">
        <v>217</v>
      </c>
      <c r="J20" s="10">
        <v>-6.0000000000000001E-3</v>
      </c>
      <c r="K20" s="9" t="str">
        <f t="shared" si="0"/>
        <v>Yes</v>
      </c>
    </row>
    <row r="21" spans="1:11" x14ac:dyDescent="0.2">
      <c r="A21" s="25" t="s">
        <v>832</v>
      </c>
      <c r="B21" s="97" t="s">
        <v>217</v>
      </c>
      <c r="C21" s="9" t="s">
        <v>217</v>
      </c>
      <c r="D21" s="9" t="str">
        <f t="shared" si="4"/>
        <v>N/A</v>
      </c>
      <c r="E21" s="9">
        <v>0.72065888810000001</v>
      </c>
      <c r="F21" s="9" t="str">
        <f t="shared" si="5"/>
        <v>N/A</v>
      </c>
      <c r="G21" s="9">
        <v>0.61986084760000004</v>
      </c>
      <c r="H21" s="9" t="str">
        <f t="shared" si="6"/>
        <v>N/A</v>
      </c>
      <c r="I21" s="10" t="s">
        <v>217</v>
      </c>
      <c r="J21" s="10">
        <v>-14</v>
      </c>
      <c r="K21" s="9" t="str">
        <f t="shared" si="0"/>
        <v>Yes</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5.4168055692000001</v>
      </c>
      <c r="F23" s="9" t="str">
        <f t="shared" si="5"/>
        <v>N/A</v>
      </c>
      <c r="G23" s="9">
        <v>6.1331224963000004</v>
      </c>
      <c r="H23" s="9" t="str">
        <f t="shared" si="6"/>
        <v>N/A</v>
      </c>
      <c r="I23" s="10" t="s">
        <v>217</v>
      </c>
      <c r="J23" s="10">
        <v>13.22</v>
      </c>
      <c r="K23" s="9" t="str">
        <f t="shared" si="0"/>
        <v>Yes</v>
      </c>
    </row>
    <row r="24" spans="1:11" x14ac:dyDescent="0.2">
      <c r="A24" s="25" t="s">
        <v>319</v>
      </c>
      <c r="B24" s="97" t="s">
        <v>217</v>
      </c>
      <c r="C24" s="9" t="s">
        <v>217</v>
      </c>
      <c r="D24" s="9" t="str">
        <f t="shared" si="4"/>
        <v>N/A</v>
      </c>
      <c r="E24" s="9">
        <v>5.4024904402000002</v>
      </c>
      <c r="F24" s="9" t="str">
        <f t="shared" si="5"/>
        <v>N/A</v>
      </c>
      <c r="G24" s="9">
        <v>4.9462365590999999</v>
      </c>
      <c r="H24" s="9" t="str">
        <f t="shared" si="6"/>
        <v>N/A</v>
      </c>
      <c r="I24" s="10" t="s">
        <v>217</v>
      </c>
      <c r="J24" s="10">
        <v>-8.4499999999999993</v>
      </c>
      <c r="K24" s="9" t="str">
        <f t="shared" si="0"/>
        <v>Yes</v>
      </c>
    </row>
    <row r="25" spans="1:11" x14ac:dyDescent="0.2">
      <c r="A25" s="25" t="s">
        <v>320</v>
      </c>
      <c r="B25" s="97" t="s">
        <v>217</v>
      </c>
      <c r="C25" s="9" t="s">
        <v>217</v>
      </c>
      <c r="D25" s="9" t="str">
        <f t="shared" si="4"/>
        <v>N/A</v>
      </c>
      <c r="E25" s="9">
        <v>34.993626826000003</v>
      </c>
      <c r="F25" s="9" t="str">
        <f t="shared" si="5"/>
        <v>N/A</v>
      </c>
      <c r="G25" s="9">
        <v>30.950874974000001</v>
      </c>
      <c r="H25" s="9" t="str">
        <f t="shared" si="6"/>
        <v>N/A</v>
      </c>
      <c r="I25" s="10" t="s">
        <v>217</v>
      </c>
      <c r="J25" s="10">
        <v>-11.6</v>
      </c>
      <c r="K25" s="9" t="str">
        <f t="shared" si="0"/>
        <v>Yes</v>
      </c>
    </row>
    <row r="26" spans="1:11" x14ac:dyDescent="0.2">
      <c r="A26" s="25" t="s">
        <v>321</v>
      </c>
      <c r="B26" s="97" t="s">
        <v>217</v>
      </c>
      <c r="C26" s="9" t="s">
        <v>217</v>
      </c>
      <c r="D26" s="9" t="str">
        <f t="shared" si="4"/>
        <v>N/A</v>
      </c>
      <c r="E26" s="9">
        <v>59.603882734000003</v>
      </c>
      <c r="F26" s="9" t="str">
        <f t="shared" si="5"/>
        <v>N/A</v>
      </c>
      <c r="G26" s="9">
        <v>64.102888467</v>
      </c>
      <c r="H26" s="9" t="str">
        <f t="shared" si="6"/>
        <v>N/A</v>
      </c>
      <c r="I26" s="10" t="s">
        <v>217</v>
      </c>
      <c r="J26" s="10">
        <v>7.548</v>
      </c>
      <c r="K26" s="9" t="str">
        <f t="shared" si="0"/>
        <v>Yes</v>
      </c>
    </row>
    <row r="27" spans="1:11" x14ac:dyDescent="0.2">
      <c r="A27" s="25" t="s">
        <v>322</v>
      </c>
      <c r="B27" s="97" t="s">
        <v>217</v>
      </c>
      <c r="C27" s="9" t="s">
        <v>217</v>
      </c>
      <c r="D27" s="9" t="str">
        <f t="shared" si="4"/>
        <v>N/A</v>
      </c>
      <c r="E27" s="9">
        <v>37.631140307999999</v>
      </c>
      <c r="F27" s="9" t="str">
        <f t="shared" si="5"/>
        <v>N/A</v>
      </c>
      <c r="G27" s="9">
        <v>45.140206620000001</v>
      </c>
      <c r="H27" s="9" t="str">
        <f t="shared" si="6"/>
        <v>N/A</v>
      </c>
      <c r="I27" s="10" t="s">
        <v>217</v>
      </c>
      <c r="J27" s="10">
        <v>19.95</v>
      </c>
      <c r="K27" s="9" t="str">
        <f t="shared" si="0"/>
        <v>Yes</v>
      </c>
    </row>
    <row r="28" spans="1:11" x14ac:dyDescent="0.2">
      <c r="A28" s="25" t="s">
        <v>829</v>
      </c>
      <c r="B28" s="97" t="s">
        <v>217</v>
      </c>
      <c r="C28" s="9" t="s">
        <v>217</v>
      </c>
      <c r="D28" s="9" t="str">
        <f t="shared" si="4"/>
        <v>N/A</v>
      </c>
      <c r="E28" s="9">
        <v>2.0891089108999998</v>
      </c>
      <c r="F28" s="9" t="str">
        <f t="shared" si="5"/>
        <v>N/A</v>
      </c>
      <c r="G28" s="9">
        <v>2.0987389071</v>
      </c>
      <c r="H28" s="9" t="str">
        <f t="shared" si="6"/>
        <v>N/A</v>
      </c>
      <c r="I28" s="10" t="s">
        <v>217</v>
      </c>
      <c r="J28" s="10">
        <v>0.46100000000000002</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99.895779051999995</v>
      </c>
      <c r="F30" s="9" t="str">
        <f t="shared" si="5"/>
        <v>N/A</v>
      </c>
      <c r="G30" s="9">
        <v>99.729098551999996</v>
      </c>
      <c r="H30" s="9" t="str">
        <f t="shared" si="6"/>
        <v>N/A</v>
      </c>
      <c r="I30" s="10" t="s">
        <v>217</v>
      </c>
      <c r="J30" s="10">
        <v>-0.16700000000000001</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99.986958790000003</v>
      </c>
      <c r="F32" s="9" t="str">
        <f t="shared" si="5"/>
        <v>N/A</v>
      </c>
      <c r="G32" s="9">
        <v>99.990633196000005</v>
      </c>
      <c r="H32" s="9" t="str">
        <f t="shared" si="6"/>
        <v>N/A</v>
      </c>
      <c r="I32" s="10" t="s">
        <v>217</v>
      </c>
      <c r="J32" s="10">
        <v>3.7000000000000002E-3</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9.3097362487000002</v>
      </c>
      <c r="F34" s="9" t="str">
        <f t="shared" si="5"/>
        <v>N/A</v>
      </c>
      <c r="G34" s="9">
        <v>9.8882563777999994</v>
      </c>
      <c r="H34" s="9" t="str">
        <f t="shared" si="6"/>
        <v>N/A</v>
      </c>
      <c r="I34" s="10" t="s">
        <v>217</v>
      </c>
      <c r="J34" s="10">
        <v>6.2140000000000004</v>
      </c>
      <c r="K34" s="9" t="str">
        <f t="shared" si="0"/>
        <v>Yes</v>
      </c>
    </row>
    <row r="35" spans="1:11" ht="25.5" x14ac:dyDescent="0.2">
      <c r="A35" s="25" t="s">
        <v>369</v>
      </c>
      <c r="B35" s="97" t="s">
        <v>217</v>
      </c>
      <c r="C35" s="9" t="s">
        <v>217</v>
      </c>
      <c r="D35" s="9" t="str">
        <f t="shared" si="4"/>
        <v>N/A</v>
      </c>
      <c r="E35" s="9">
        <v>9.3538582213999995</v>
      </c>
      <c r="F35" s="9" t="str">
        <f>IF($B35="N/A","N/A",IF(E35&lt;0,"No","Yes"))</f>
        <v>N/A</v>
      </c>
      <c r="G35" s="9">
        <v>9.5424836601000003</v>
      </c>
      <c r="H35" s="9" t="str">
        <f t="shared" si="6"/>
        <v>N/A</v>
      </c>
      <c r="I35" s="10" t="s">
        <v>217</v>
      </c>
      <c r="J35" s="10">
        <v>2.0169999999999999</v>
      </c>
      <c r="K35" s="9" t="str">
        <f t="shared" si="0"/>
        <v>Yes</v>
      </c>
    </row>
    <row r="36" spans="1:11" x14ac:dyDescent="0.2">
      <c r="A36" s="28" t="s">
        <v>373</v>
      </c>
      <c r="B36" s="1" t="s">
        <v>217</v>
      </c>
      <c r="C36" s="8" t="s">
        <v>217</v>
      </c>
      <c r="D36" s="9" t="str">
        <f t="shared" ref="D36:D39" si="7">IF($B36="N/A","N/A",IF(C36&lt;0,"No","Yes"))</f>
        <v>N/A</v>
      </c>
      <c r="E36" s="8">
        <v>68.835179920000002</v>
      </c>
      <c r="F36" s="9" t="str">
        <f t="shared" ref="F36:F39" si="8">IF($B36="N/A","N/A",IF(E36&lt;0,"No","Yes"))</f>
        <v>N/A</v>
      </c>
      <c r="G36" s="8">
        <v>69.125026355000003</v>
      </c>
      <c r="H36" s="9" t="str">
        <f t="shared" ref="H36:H39" si="9">IF($B36="N/A","N/A",IF(G36&lt;0,"No","Yes"))</f>
        <v>N/A</v>
      </c>
      <c r="I36" s="10" t="s">
        <v>217</v>
      </c>
      <c r="J36" s="10">
        <v>0.42109999999999997</v>
      </c>
      <c r="K36" s="9" t="str">
        <f>IF(J36="Div by 0", "N/A", IF(J36="N/A","N/A", IF(J36&gt;30, "No", IF(J36&lt;-30, "No", "Yes"))))</f>
        <v>Yes</v>
      </c>
    </row>
    <row r="37" spans="1:11" x14ac:dyDescent="0.2">
      <c r="A37" s="28" t="s">
        <v>374</v>
      </c>
      <c r="B37" s="1" t="s">
        <v>217</v>
      </c>
      <c r="C37" s="8" t="s">
        <v>217</v>
      </c>
      <c r="D37" s="9" t="str">
        <f t="shared" si="7"/>
        <v>N/A</v>
      </c>
      <c r="E37" s="8">
        <v>11.476615354</v>
      </c>
      <c r="F37" s="9" t="str">
        <f t="shared" si="8"/>
        <v>N/A</v>
      </c>
      <c r="G37" s="8">
        <v>14.265232975</v>
      </c>
      <c r="H37" s="9" t="str">
        <f t="shared" si="9"/>
        <v>N/A</v>
      </c>
      <c r="I37" s="10" t="s">
        <v>217</v>
      </c>
      <c r="J37" s="10">
        <v>24.3</v>
      </c>
      <c r="K37" s="9" t="str">
        <f>IF(J37="Div by 0", "N/A", IF(J37="N/A","N/A", IF(J37&gt;30, "No", IF(J37&lt;-30, "No", "Yes"))))</f>
        <v>Yes</v>
      </c>
    </row>
    <row r="38" spans="1:11" x14ac:dyDescent="0.2">
      <c r="A38" s="28" t="s">
        <v>375</v>
      </c>
      <c r="B38" s="1" t="s">
        <v>217</v>
      </c>
      <c r="C38" s="8" t="s">
        <v>217</v>
      </c>
      <c r="D38" s="9" t="str">
        <f t="shared" si="7"/>
        <v>N/A</v>
      </c>
      <c r="E38" s="8">
        <v>16.428081184</v>
      </c>
      <c r="F38" s="9" t="str">
        <f t="shared" si="8"/>
        <v>N/A</v>
      </c>
      <c r="G38" s="8">
        <v>12.755639889999999</v>
      </c>
      <c r="H38" s="9" t="str">
        <f t="shared" si="9"/>
        <v>N/A</v>
      </c>
      <c r="I38" s="10" t="s">
        <v>217</v>
      </c>
      <c r="J38" s="10">
        <v>-22.4</v>
      </c>
      <c r="K38" s="9" t="str">
        <f>IF(J38="Div by 0", "N/A", IF(J38="N/A","N/A", IF(J38&gt;30, "No", IF(J38&lt;-30, "No", "Yes"))))</f>
        <v>Yes</v>
      </c>
    </row>
    <row r="39" spans="1:11" x14ac:dyDescent="0.2">
      <c r="A39" s="28" t="s">
        <v>376</v>
      </c>
      <c r="B39" s="1" t="s">
        <v>217</v>
      </c>
      <c r="C39" s="8" t="s">
        <v>217</v>
      </c>
      <c r="D39" s="9" t="str">
        <f t="shared" si="7"/>
        <v>N/A</v>
      </c>
      <c r="E39" s="8">
        <v>2.6865378958999999</v>
      </c>
      <c r="F39" s="9" t="str">
        <f t="shared" si="8"/>
        <v>N/A</v>
      </c>
      <c r="G39" s="8">
        <v>3.1456883829</v>
      </c>
      <c r="H39" s="9" t="str">
        <f t="shared" si="9"/>
        <v>N/A</v>
      </c>
      <c r="I39" s="10" t="s">
        <v>217</v>
      </c>
      <c r="J39" s="10">
        <v>17.09</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43069</v>
      </c>
      <c r="D7" s="31" t="str">
        <f>IF($B7="N/A","N/A",IF(C7&gt;15,"No",IF(C7&lt;-15,"No","Yes")))</f>
        <v>N/A</v>
      </c>
      <c r="E7" s="30">
        <v>7101</v>
      </c>
      <c r="F7" s="31" t="str">
        <f>IF($B7="N/A","N/A",IF(E7&gt;15,"No",IF(E7&lt;-15,"No","Yes")))</f>
        <v>N/A</v>
      </c>
      <c r="G7" s="30">
        <v>1314</v>
      </c>
      <c r="H7" s="31" t="str">
        <f>IF($B7="N/A","N/A",IF(G7&gt;15,"No",IF(G7&lt;-15,"No","Yes")))</f>
        <v>N/A</v>
      </c>
      <c r="I7" s="32">
        <v>-83.5</v>
      </c>
      <c r="J7" s="32">
        <v>-81.5</v>
      </c>
      <c r="K7" s="31" t="str">
        <f t="shared" ref="K7:K24" si="0">IF(J7="Div by 0", "N/A", IF(J7="N/A","N/A", IF(J7&gt;30, "No", IF(J7&lt;-30, "No", "Yes"))))</f>
        <v>No</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0.34827834410000003</v>
      </c>
      <c r="D9" s="9" t="str">
        <f>IF($B9="N/A","N/A",IF(C9&gt;15,"No",IF(C9&lt;-15,"No","Yes")))</f>
        <v>N/A</v>
      </c>
      <c r="E9" s="8">
        <v>0</v>
      </c>
      <c r="F9" s="9" t="str">
        <f>IF($B9="N/A","N/A",IF(E9&gt;15,"No",IF(E9&lt;-15,"No","Yes")))</f>
        <v>N/A</v>
      </c>
      <c r="G9" s="8">
        <v>0</v>
      </c>
      <c r="H9" s="9" t="str">
        <f>IF($B9="N/A","N/A",IF(G9&gt;15,"No",IF(G9&lt;-15,"No","Yes")))</f>
        <v>N/A</v>
      </c>
      <c r="I9" s="10">
        <v>-100</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88.241092804000004</v>
      </c>
      <c r="F11" s="9" t="str">
        <f>IF(OR($B11="N/A",$E11="N/A"),"N/A",IF(E11&gt;100,"No",IF(E11&lt;95,"No","Yes")))</f>
        <v>No</v>
      </c>
      <c r="G11" s="8">
        <v>76.255707763000004</v>
      </c>
      <c r="H11" s="9" t="str">
        <f>IF($B11="N/A","N/A",IF(G11&gt;100,"No",IF(G11&lt;95,"No","Yes")))</f>
        <v>No</v>
      </c>
      <c r="I11" s="10" t="s">
        <v>217</v>
      </c>
      <c r="J11" s="10">
        <v>-13.6</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47.739754963999999</v>
      </c>
      <c r="F13" s="9" t="str">
        <f t="shared" si="2"/>
        <v>No</v>
      </c>
      <c r="G13" s="8">
        <v>30.898021309000001</v>
      </c>
      <c r="H13" s="9" t="str">
        <f t="shared" si="3"/>
        <v>No</v>
      </c>
      <c r="I13" s="10" t="s">
        <v>217</v>
      </c>
      <c r="J13" s="10">
        <v>-35.299999999999997</v>
      </c>
      <c r="K13" s="9" t="str">
        <f t="shared" si="0"/>
        <v>No</v>
      </c>
    </row>
    <row r="14" spans="1:11" x14ac:dyDescent="0.2">
      <c r="A14" s="99" t="s">
        <v>13</v>
      </c>
      <c r="B14" s="34" t="s">
        <v>217</v>
      </c>
      <c r="C14" s="35">
        <v>42919</v>
      </c>
      <c r="D14" s="9" t="str">
        <f>IF($B14="N/A","N/A",IF(C14&gt;15,"No",IF(C14&lt;-15,"No","Yes")))</f>
        <v>N/A</v>
      </c>
      <c r="E14" s="35">
        <v>7101</v>
      </c>
      <c r="F14" s="9" t="str">
        <f>IF($B14="N/A","N/A",IF(E14&gt;15,"No",IF(E14&lt;-15,"No","Yes")))</f>
        <v>N/A</v>
      </c>
      <c r="G14" s="35">
        <v>1314</v>
      </c>
      <c r="H14" s="9" t="str">
        <f>IF($B14="N/A","N/A",IF(G14&gt;15,"No",IF(G14&lt;-15,"No","Yes")))</f>
        <v>N/A</v>
      </c>
      <c r="I14" s="10">
        <v>-83.5</v>
      </c>
      <c r="J14" s="10">
        <v>-81.5</v>
      </c>
      <c r="K14" s="9" t="str">
        <f t="shared" si="0"/>
        <v>No</v>
      </c>
    </row>
    <row r="15" spans="1:11" x14ac:dyDescent="0.2">
      <c r="A15" s="99" t="s">
        <v>442</v>
      </c>
      <c r="B15" s="34" t="s">
        <v>219</v>
      </c>
      <c r="C15" s="8">
        <v>10.736503645999999</v>
      </c>
      <c r="D15" s="9" t="str">
        <f>IF($B15="N/A","N/A",IF(C15&gt;20,"No",IF(C15&lt;5,"No","Yes")))</f>
        <v>Yes</v>
      </c>
      <c r="E15" s="8">
        <v>36.163920574999999</v>
      </c>
      <c r="F15" s="9" t="str">
        <f>IF($B15="N/A","N/A",IF(E15&gt;20,"No",IF(E15&lt;5,"No","Yes")))</f>
        <v>No</v>
      </c>
      <c r="G15" s="8">
        <v>2.5114155250999999</v>
      </c>
      <c r="H15" s="9" t="str">
        <f>IF($B15="N/A","N/A",IF(G15&gt;20,"No",IF(G15&lt;5,"No","Yes")))</f>
        <v>No</v>
      </c>
      <c r="I15" s="10">
        <v>236.8</v>
      </c>
      <c r="J15" s="10">
        <v>-93.1</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97.488584474999996</v>
      </c>
      <c r="H16" s="9" t="str">
        <f>IF($B16="N/A","N/A",IF(G16&gt;15,"No",IF(G16&lt;-15,"No","Yes")))</f>
        <v>N/A</v>
      </c>
      <c r="I16" s="10" t="s">
        <v>217</v>
      </c>
      <c r="J16" s="10" t="s">
        <v>217</v>
      </c>
      <c r="K16" s="9" t="str">
        <f t="shared" si="0"/>
        <v>N/A</v>
      </c>
    </row>
    <row r="17" spans="1:11" x14ac:dyDescent="0.2">
      <c r="A17" s="99" t="s">
        <v>444</v>
      </c>
      <c r="B17" s="34" t="s">
        <v>239</v>
      </c>
      <c r="C17" s="8">
        <v>4.0215289266000003</v>
      </c>
      <c r="D17" s="9" t="str">
        <f>IF($B17="N/A","N/A",IF(C17&gt;1,"Yes","No"))</f>
        <v>Yes</v>
      </c>
      <c r="E17" s="8">
        <v>3.0981551893999999</v>
      </c>
      <c r="F17" s="9" t="str">
        <f>IF($B17="N/A","N/A",IF(E17&gt;1,"Yes","No"))</f>
        <v>Yes</v>
      </c>
      <c r="G17" s="8">
        <v>2.1308980213000002</v>
      </c>
      <c r="H17" s="9" t="str">
        <f>IF($B17="N/A","N/A",IF(G17&gt;1,"Yes","No"))</f>
        <v>Yes</v>
      </c>
      <c r="I17" s="10">
        <v>-23</v>
      </c>
      <c r="J17" s="10">
        <v>-31.2</v>
      </c>
      <c r="K17" s="9" t="str">
        <f t="shared" si="0"/>
        <v>No</v>
      </c>
    </row>
    <row r="18" spans="1:11" x14ac:dyDescent="0.2">
      <c r="A18" s="99" t="s">
        <v>856</v>
      </c>
      <c r="B18" s="34" t="s">
        <v>217</v>
      </c>
      <c r="C18" s="100">
        <v>4963.2195829000002</v>
      </c>
      <c r="D18" s="9" t="str">
        <f>IF($B18="N/A","N/A",IF(C18&gt;15,"No",IF(C18&lt;-15,"No","Yes")))</f>
        <v>N/A</v>
      </c>
      <c r="E18" s="100">
        <v>3774.9727272999999</v>
      </c>
      <c r="F18" s="9" t="str">
        <f>IF($B18="N/A","N/A",IF(E18&gt;15,"No",IF(E18&lt;-15,"No","Yes")))</f>
        <v>N/A</v>
      </c>
      <c r="G18" s="100">
        <v>8289.75</v>
      </c>
      <c r="H18" s="9" t="str">
        <f>IF($B18="N/A","N/A",IF(G18&gt;15,"No",IF(G18&lt;-15,"No","Yes")))</f>
        <v>N/A</v>
      </c>
      <c r="I18" s="10">
        <v>-23.9</v>
      </c>
      <c r="J18" s="10">
        <v>119.6</v>
      </c>
      <c r="K18" s="9" t="str">
        <f t="shared" si="0"/>
        <v>No</v>
      </c>
    </row>
    <row r="19" spans="1:11" x14ac:dyDescent="0.2">
      <c r="A19" s="3" t="s">
        <v>131</v>
      </c>
      <c r="B19" s="34" t="s">
        <v>217</v>
      </c>
      <c r="C19" s="35">
        <v>83</v>
      </c>
      <c r="D19" s="34" t="s">
        <v>217</v>
      </c>
      <c r="E19" s="35">
        <v>24</v>
      </c>
      <c r="F19" s="34" t="s">
        <v>217</v>
      </c>
      <c r="G19" s="35">
        <v>20</v>
      </c>
      <c r="H19" s="9" t="str">
        <f>IF($B19="N/A","N/A",IF(G19&gt;15,"No",IF(G19&lt;-15,"No","Yes")))</f>
        <v>N/A</v>
      </c>
      <c r="I19" s="10">
        <v>-71.099999999999994</v>
      </c>
      <c r="J19" s="10">
        <v>-16.7</v>
      </c>
      <c r="K19" s="9" t="str">
        <f t="shared" si="0"/>
        <v>Yes</v>
      </c>
    </row>
    <row r="20" spans="1:11" x14ac:dyDescent="0.2">
      <c r="A20" s="3" t="s">
        <v>350</v>
      </c>
      <c r="B20" s="29" t="s">
        <v>217</v>
      </c>
      <c r="C20" s="8" t="s">
        <v>217</v>
      </c>
      <c r="D20" s="34" t="s">
        <v>217</v>
      </c>
      <c r="E20" s="8" t="s">
        <v>217</v>
      </c>
      <c r="F20" s="34" t="s">
        <v>217</v>
      </c>
      <c r="G20" s="8">
        <v>1.5220700152</v>
      </c>
      <c r="H20" s="9" t="str">
        <f>IF($B20="N/A","N/A",IF(G20&gt;15,"No",IF(G20&lt;-15,"No","Yes")))</f>
        <v>N/A</v>
      </c>
      <c r="I20" s="10" t="s">
        <v>217</v>
      </c>
      <c r="J20" s="10" t="s">
        <v>217</v>
      </c>
      <c r="K20" s="9" t="str">
        <f t="shared" si="0"/>
        <v>N/A</v>
      </c>
    </row>
    <row r="21" spans="1:11" ht="25.5" x14ac:dyDescent="0.2">
      <c r="A21" s="3" t="s">
        <v>835</v>
      </c>
      <c r="B21" s="34" t="s">
        <v>217</v>
      </c>
      <c r="C21" s="100">
        <v>3875.8554217000001</v>
      </c>
      <c r="D21" s="9" t="str">
        <f>IF($B21="N/A","N/A",IF(C21&gt;60,"No",IF(C21&lt;15,"No","Yes")))</f>
        <v>N/A</v>
      </c>
      <c r="E21" s="100">
        <v>1330.25</v>
      </c>
      <c r="F21" s="9" t="str">
        <f>IF($B21="N/A","N/A",IF(E21&gt;60,"No",IF(E21&lt;15,"No","Yes")))</f>
        <v>N/A</v>
      </c>
      <c r="G21" s="100">
        <v>1938.35</v>
      </c>
      <c r="H21" s="9" t="str">
        <f>IF($B21="N/A","N/A",IF(G21&gt;60,"No",IF(G21&lt;15,"No","Yes")))</f>
        <v>N/A</v>
      </c>
      <c r="I21" s="10">
        <v>-65.7</v>
      </c>
      <c r="J21" s="10">
        <v>45.71</v>
      </c>
      <c r="K21" s="9" t="str">
        <f t="shared" si="0"/>
        <v>No</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38311</v>
      </c>
      <c r="D6" s="9" t="str">
        <f>IF($B6="N/A","N/A",IF(C6&gt;15,"No",IF(C6&lt;-15,"No","Yes")))</f>
        <v>N/A</v>
      </c>
      <c r="E6" s="35">
        <v>4533</v>
      </c>
      <c r="F6" s="9" t="str">
        <f>IF($B6="N/A","N/A",IF(E6&gt;15,"No",IF(E6&lt;-15,"No","Yes")))</f>
        <v>N/A</v>
      </c>
      <c r="G6" s="35">
        <v>1281</v>
      </c>
      <c r="H6" s="9" t="str">
        <f>IF($B6="N/A","N/A",IF(G6&gt;15,"No",IF(G6&lt;-15,"No","Yes")))</f>
        <v>N/A</v>
      </c>
      <c r="I6" s="10">
        <v>-88.2</v>
      </c>
      <c r="J6" s="10">
        <v>-71.7</v>
      </c>
      <c r="K6" s="9" t="str">
        <f t="shared" ref="K6:K1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210.70654325999999</v>
      </c>
      <c r="D9" s="9" t="str">
        <f>IF($B9="N/A","N/A",IF(C9&gt;100,"No",IF(C9&lt;50,"No","Yes")))</f>
        <v>No</v>
      </c>
      <c r="E9" s="36">
        <v>223.70657087000001</v>
      </c>
      <c r="F9" s="9" t="str">
        <f>IF($B9="N/A","N/A",IF(E9&gt;100,"No",IF(E9&lt;50,"No","Yes")))</f>
        <v>No</v>
      </c>
      <c r="G9" s="36">
        <v>618.89518174</v>
      </c>
      <c r="H9" s="9" t="str">
        <f>IF($B9="N/A","N/A",IF(G9&gt;100,"No",IF(G9&lt;50,"No","Yes")))</f>
        <v>No</v>
      </c>
      <c r="I9" s="10">
        <v>6.17</v>
      </c>
      <c r="J9" s="10">
        <v>176.7</v>
      </c>
      <c r="K9" s="9" t="str">
        <f t="shared" si="0"/>
        <v>No</v>
      </c>
    </row>
    <row r="10" spans="1:11" ht="25.5" x14ac:dyDescent="0.2">
      <c r="A10" s="81" t="s">
        <v>838</v>
      </c>
      <c r="B10" s="34" t="s">
        <v>217</v>
      </c>
      <c r="C10" s="36">
        <v>296.22653452999998</v>
      </c>
      <c r="D10" s="9" t="str">
        <f>IF($B10="N/A","N/A",IF(C10&gt;15,"No",IF(C10&lt;-15,"No","Yes")))</f>
        <v>N/A</v>
      </c>
      <c r="E10" s="36">
        <v>305.87477295999997</v>
      </c>
      <c r="F10" s="9" t="str">
        <f>IF($B10="N/A","N/A",IF(E10&gt;15,"No",IF(E10&lt;-15,"No","Yes")))</f>
        <v>N/A</v>
      </c>
      <c r="G10" s="36">
        <v>313.18824168999998</v>
      </c>
      <c r="H10" s="9" t="str">
        <f>IF($B10="N/A","N/A",IF(G10&gt;15,"No",IF(G10&lt;-15,"No","Yes")))</f>
        <v>N/A</v>
      </c>
      <c r="I10" s="10">
        <v>3.2570000000000001</v>
      </c>
      <c r="J10" s="10">
        <v>2.391</v>
      </c>
      <c r="K10" s="9" t="str">
        <f t="shared" si="0"/>
        <v>Yes</v>
      </c>
    </row>
    <row r="11" spans="1:11" ht="25.5" x14ac:dyDescent="0.2">
      <c r="A11" s="81" t="s">
        <v>839</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ht="25.5" x14ac:dyDescent="0.2">
      <c r="A12" s="81" t="s">
        <v>840</v>
      </c>
      <c r="B12" s="34" t="s">
        <v>217</v>
      </c>
      <c r="C12" s="36" t="s">
        <v>1743</v>
      </c>
      <c r="D12" s="9" t="str">
        <f>IF($B12="N/A","N/A",IF(C12&gt;15,"No",IF(C12&lt;-15,"No","Yes")))</f>
        <v>N/A</v>
      </c>
      <c r="E12" s="36" t="s">
        <v>1743</v>
      </c>
      <c r="F12" s="9" t="str">
        <f>IF($B12="N/A","N/A",IF(E12&gt;15,"No",IF(E12&lt;-15,"No","Yes")))</f>
        <v>N/A</v>
      </c>
      <c r="G12" s="36" t="s">
        <v>1743</v>
      </c>
      <c r="H12" s="9" t="str">
        <f>IF($B12="N/A","N/A",IF(G12&gt;15,"No",IF(G12&lt;-15,"No","Yes")))</f>
        <v>N/A</v>
      </c>
      <c r="I12" s="10" t="s">
        <v>1743</v>
      </c>
      <c r="J12" s="10" t="s">
        <v>1743</v>
      </c>
      <c r="K12" s="9" t="str">
        <f t="shared" si="0"/>
        <v>N/A</v>
      </c>
    </row>
    <row r="13" spans="1:11" x14ac:dyDescent="0.2">
      <c r="A13" s="81" t="s">
        <v>655</v>
      </c>
      <c r="B13" s="34" t="s">
        <v>241</v>
      </c>
      <c r="C13" s="8">
        <v>97.178356085999994</v>
      </c>
      <c r="D13" s="9" t="str">
        <f>IF($B13="N/A","N/A",IF(C13&gt;99,"No",IF(C13&lt;75,"No","Yes")))</f>
        <v>Yes</v>
      </c>
      <c r="E13" s="8">
        <v>76.483564967999996</v>
      </c>
      <c r="F13" s="9" t="str">
        <f>IF($B13="N/A","N/A",IF(E13&gt;99,"No",IF(E13&lt;75,"No","Yes")))</f>
        <v>Yes</v>
      </c>
      <c r="G13" s="8">
        <v>20.843091335</v>
      </c>
      <c r="H13" s="9" t="str">
        <f>IF($B13="N/A","N/A",IF(G13&gt;99,"No",IF(G13&lt;75,"No","Yes")))</f>
        <v>No</v>
      </c>
      <c r="I13" s="10">
        <v>-21.3</v>
      </c>
      <c r="J13" s="10">
        <v>-72.7</v>
      </c>
      <c r="K13" s="9" t="str">
        <f t="shared" ref="K13:K24" si="1">IF(J13="Div by 0", "N/A", IF(J13="N/A","N/A", IF(J13&gt;30, "No", IF(J13&lt;-30, "No", "Yes"))))</f>
        <v>No</v>
      </c>
    </row>
    <row r="14" spans="1:11" x14ac:dyDescent="0.2">
      <c r="A14" s="81" t="s">
        <v>495</v>
      </c>
      <c r="B14" s="34" t="s">
        <v>217</v>
      </c>
      <c r="C14" s="9">
        <v>96.427612140999997</v>
      </c>
      <c r="D14" s="9" t="str">
        <f>IF($B14="N/A","N/A",IF(C14&gt;15,"No",IF(C14&lt;-15,"No","Yes")))</f>
        <v>N/A</v>
      </c>
      <c r="E14" s="9">
        <v>88.318430919999997</v>
      </c>
      <c r="F14" s="9" t="str">
        <f>IF($B14="N/A","N/A",IF(E14&gt;15,"No",IF(E14&lt;-15,"No","Yes")))</f>
        <v>N/A</v>
      </c>
      <c r="G14" s="9">
        <v>25.093632959000001</v>
      </c>
      <c r="H14" s="9" t="str">
        <f>IF($B14="N/A","N/A",IF(G14&gt;15,"No",IF(G14&lt;-15,"No","Yes")))</f>
        <v>N/A</v>
      </c>
      <c r="I14" s="10">
        <v>-8.41</v>
      </c>
      <c r="J14" s="10">
        <v>-71.599999999999994</v>
      </c>
      <c r="K14" s="9" t="str">
        <f t="shared" si="1"/>
        <v>No</v>
      </c>
    </row>
    <row r="15" spans="1:11" x14ac:dyDescent="0.2">
      <c r="A15" s="81" t="s">
        <v>841</v>
      </c>
      <c r="B15" s="34" t="s">
        <v>217</v>
      </c>
      <c r="C15" s="35">
        <v>28.233342617999998</v>
      </c>
      <c r="D15" s="9" t="str">
        <f>IF($B15="N/A","N/A",IF(C15&gt;15,"No",IF(C15&lt;-15,"No","Yes")))</f>
        <v>N/A</v>
      </c>
      <c r="E15" s="10">
        <v>28.180927497999999</v>
      </c>
      <c r="F15" s="9" t="str">
        <f>IF($B15="N/A","N/A",IF(E15&gt;15,"No",IF(E15&lt;-15,"No","Yes")))</f>
        <v>N/A</v>
      </c>
      <c r="G15" s="10">
        <v>17.656716417999998</v>
      </c>
      <c r="H15" s="9" t="str">
        <f>IF($B15="N/A","N/A",IF(G15&gt;15,"No",IF(G15&lt;-15,"No","Yes")))</f>
        <v>N/A</v>
      </c>
      <c r="I15" s="10">
        <v>-0.186</v>
      </c>
      <c r="J15" s="10">
        <v>-37.299999999999997</v>
      </c>
      <c r="K15" s="9" t="str">
        <f t="shared" si="1"/>
        <v>No</v>
      </c>
    </row>
    <row r="16" spans="1:11" x14ac:dyDescent="0.2">
      <c r="A16" s="78" t="s">
        <v>656</v>
      </c>
      <c r="B16" s="59" t="s">
        <v>242</v>
      </c>
      <c r="C16" s="9">
        <v>2.8216439143000001</v>
      </c>
      <c r="D16" s="9" t="str">
        <f>IF($B16="N/A","N/A",IF(C16&gt;20,"No",IF(C16&lt;=0,"No","Yes")))</f>
        <v>Yes</v>
      </c>
      <c r="E16" s="9">
        <v>23.516435032</v>
      </c>
      <c r="F16" s="9" t="str">
        <f>IF($B16="N/A","N/A",IF(E16&gt;20,"No",IF(E16&lt;=0,"No","Yes")))</f>
        <v>No</v>
      </c>
      <c r="G16" s="9">
        <v>79.156908665000003</v>
      </c>
      <c r="H16" s="9" t="str">
        <f>IF($B16="N/A","N/A",IF(G16&gt;20,"No",IF(G16&lt;=0,"No","Yes")))</f>
        <v>No</v>
      </c>
      <c r="I16" s="10">
        <v>733.4</v>
      </c>
      <c r="J16" s="10">
        <v>236.6</v>
      </c>
      <c r="K16" s="9" t="str">
        <f t="shared" si="1"/>
        <v>No</v>
      </c>
    </row>
    <row r="17" spans="1:11" x14ac:dyDescent="0.2">
      <c r="A17" s="78" t="s">
        <v>370</v>
      </c>
      <c r="B17" s="34" t="s">
        <v>217</v>
      </c>
      <c r="C17" s="9">
        <v>100</v>
      </c>
      <c r="D17" s="9" t="str">
        <f>IF($B17="N/A","N/A",IF(C17&gt;15,"No",IF(C17&lt;-15,"No","Yes")))</f>
        <v>N/A</v>
      </c>
      <c r="E17" s="9">
        <v>97.748592871</v>
      </c>
      <c r="F17" s="9" t="str">
        <f>IF($B17="N/A","N/A",IF(E17&gt;15,"No",IF(E17&lt;-15,"No","Yes")))</f>
        <v>N/A</v>
      </c>
      <c r="G17" s="9">
        <v>96.745562129999996</v>
      </c>
      <c r="H17" s="9" t="str">
        <f>IF($B17="N/A","N/A",IF(G17&gt;15,"No",IF(G17&lt;-15,"No","Yes")))</f>
        <v>N/A</v>
      </c>
      <c r="I17" s="10">
        <v>-2.25</v>
      </c>
      <c r="J17" s="10">
        <v>-1.03</v>
      </c>
      <c r="K17" s="9" t="str">
        <f t="shared" si="1"/>
        <v>Yes</v>
      </c>
    </row>
    <row r="18" spans="1:11" x14ac:dyDescent="0.2">
      <c r="A18" s="78" t="s">
        <v>842</v>
      </c>
      <c r="B18" s="34" t="s">
        <v>217</v>
      </c>
      <c r="C18" s="10">
        <v>28.936170213</v>
      </c>
      <c r="D18" s="9" t="str">
        <f>IF($B18="N/A","N/A",IF(C18&gt;15,"No",IF(C18&lt;-15,"No","Yes")))</f>
        <v>N/A</v>
      </c>
      <c r="E18" s="10">
        <v>29.589251440000002</v>
      </c>
      <c r="F18" s="9" t="str">
        <f>IF($B18="N/A","N/A",IF(E18&gt;15,"No",IF(E18&lt;-15,"No","Yes")))</f>
        <v>N/A</v>
      </c>
      <c r="G18" s="10">
        <v>29.978593272000001</v>
      </c>
      <c r="H18" s="9" t="str">
        <f>IF($B18="N/A","N/A",IF(G18&gt;15,"No",IF(G18&lt;-15,"No","Yes")))</f>
        <v>N/A</v>
      </c>
      <c r="I18" s="10">
        <v>2.2570000000000001</v>
      </c>
      <c r="J18" s="10">
        <v>1.3160000000000001</v>
      </c>
      <c r="K18" s="9" t="str">
        <f t="shared" si="1"/>
        <v>Yes</v>
      </c>
    </row>
    <row r="19" spans="1:11" x14ac:dyDescent="0.2">
      <c r="A19" s="81" t="s">
        <v>657</v>
      </c>
      <c r="B19" s="59" t="s">
        <v>243</v>
      </c>
      <c r="C19" s="9">
        <v>0</v>
      </c>
      <c r="D19" s="9" t="str">
        <f>IF($B19="N/A","N/A",IF(C19&gt;10,"No",IF(C19&lt;=0,"No","Yes")))</f>
        <v>No</v>
      </c>
      <c r="E19" s="9">
        <v>0</v>
      </c>
      <c r="F19" s="9" t="str">
        <f>IF($B19="N/A","N/A",IF(E19&gt;10,"No",IF(E19&lt;=0,"No","Yes")))</f>
        <v>No</v>
      </c>
      <c r="G19" s="9">
        <v>0</v>
      </c>
      <c r="H19" s="9" t="str">
        <f>IF($B19="N/A","N/A",IF(G19&gt;10,"No",IF(G19&lt;=0,"No","Yes")))</f>
        <v>No</v>
      </c>
      <c r="I19" s="10" t="s">
        <v>1743</v>
      </c>
      <c r="J19" s="10" t="s">
        <v>1743</v>
      </c>
      <c r="K19" s="9" t="str">
        <f t="shared" si="1"/>
        <v>N/A</v>
      </c>
    </row>
    <row r="20" spans="1:11" x14ac:dyDescent="0.2">
      <c r="A20" s="81" t="s">
        <v>129</v>
      </c>
      <c r="B20" s="34" t="s">
        <v>217</v>
      </c>
      <c r="C20" s="9" t="s">
        <v>1743</v>
      </c>
      <c r="D20" s="9" t="str">
        <f>IF($B20="N/A","N/A",IF(C20&gt;15,"No",IF(C20&lt;-15,"No","Yes")))</f>
        <v>N/A</v>
      </c>
      <c r="E20" s="9" t="s">
        <v>1743</v>
      </c>
      <c r="F20" s="9" t="str">
        <f>IF($B20="N/A","N/A",IF(E20&gt;15,"No",IF(E20&lt;-15,"No","Yes")))</f>
        <v>N/A</v>
      </c>
      <c r="G20" s="9" t="s">
        <v>1743</v>
      </c>
      <c r="H20" s="9" t="str">
        <f>IF($B20="N/A","N/A",IF(G20&gt;15,"No",IF(G20&lt;-15,"No","Yes")))</f>
        <v>N/A</v>
      </c>
      <c r="I20" s="10" t="s">
        <v>1743</v>
      </c>
      <c r="J20" s="10" t="s">
        <v>1743</v>
      </c>
      <c r="K20" s="9" t="str">
        <f t="shared" si="1"/>
        <v>N/A</v>
      </c>
    </row>
    <row r="21" spans="1:11" x14ac:dyDescent="0.2">
      <c r="A21" s="81" t="s">
        <v>843</v>
      </c>
      <c r="B21" s="34" t="s">
        <v>217</v>
      </c>
      <c r="C21" s="10" t="s">
        <v>1743</v>
      </c>
      <c r="D21" s="9" t="str">
        <f>IF($B21="N/A","N/A",IF(C21&gt;15,"No",IF(C21&lt;-15,"No","Yes")))</f>
        <v>N/A</v>
      </c>
      <c r="E21" s="10" t="s">
        <v>1743</v>
      </c>
      <c r="F21" s="9" t="str">
        <f>IF($B21="N/A","N/A",IF(E21&gt;15,"No",IF(E21&lt;-15,"No","Yes")))</f>
        <v>N/A</v>
      </c>
      <c r="G21" s="10" t="s">
        <v>1743</v>
      </c>
      <c r="H21" s="9" t="str">
        <f>IF($B21="N/A","N/A",IF(G21&gt;15,"No",IF(G21&lt;-15,"No","Yes")))</f>
        <v>N/A</v>
      </c>
      <c r="I21" s="10" t="s">
        <v>1743</v>
      </c>
      <c r="J21" s="10" t="s">
        <v>1743</v>
      </c>
      <c r="K21" s="9" t="str">
        <f t="shared" si="1"/>
        <v>N/A</v>
      </c>
    </row>
    <row r="22" spans="1:11" x14ac:dyDescent="0.2">
      <c r="A22" s="81" t="s">
        <v>1720</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1"/>
        <v>N/A</v>
      </c>
    </row>
    <row r="23" spans="1:11" x14ac:dyDescent="0.2">
      <c r="A23" s="81" t="s">
        <v>130</v>
      </c>
      <c r="B23" s="34" t="s">
        <v>217</v>
      </c>
      <c r="C23" s="9" t="s">
        <v>1743</v>
      </c>
      <c r="D23" s="9" t="str">
        <f>IF($B23="N/A","N/A",IF(C23&gt;15,"No",IF(C23&lt;-15,"No","Yes")))</f>
        <v>N/A</v>
      </c>
      <c r="E23" s="9" t="s">
        <v>1743</v>
      </c>
      <c r="F23" s="9" t="str">
        <f>IF($B23="N/A","N/A",IF(E23&gt;15,"No",IF(E23&lt;-15,"No","Yes")))</f>
        <v>N/A</v>
      </c>
      <c r="G23" s="9" t="s">
        <v>1743</v>
      </c>
      <c r="H23" s="9" t="str">
        <f>IF($B23="N/A","N/A",IF(G23&gt;15,"No",IF(G23&lt;-15,"No","Yes")))</f>
        <v>N/A</v>
      </c>
      <c r="I23" s="10" t="s">
        <v>1743</v>
      </c>
      <c r="J23" s="10" t="s">
        <v>1743</v>
      </c>
      <c r="K23" s="9" t="str">
        <f t="shared" si="1"/>
        <v>N/A</v>
      </c>
    </row>
    <row r="24" spans="1:11" x14ac:dyDescent="0.2">
      <c r="A24" s="81" t="s">
        <v>844</v>
      </c>
      <c r="B24" s="34" t="s">
        <v>217</v>
      </c>
      <c r="C24" s="10" t="s">
        <v>1743</v>
      </c>
      <c r="D24" s="9" t="str">
        <f>IF($B24="N/A","N/A",IF(C24&gt;15,"No",IF(C24&lt;-15,"No","Yes")))</f>
        <v>N/A</v>
      </c>
      <c r="E24" s="10" t="s">
        <v>1743</v>
      </c>
      <c r="F24" s="9" t="str">
        <f>IF($B24="N/A","N/A",IF(E24&gt;15,"No",IF(E24&lt;-15,"No","Yes")))</f>
        <v>N/A</v>
      </c>
      <c r="G24" s="10" t="s">
        <v>1743</v>
      </c>
      <c r="H24" s="9" t="str">
        <f>IF($B24="N/A","N/A",IF(G24&gt;15,"No",IF(G24&lt;-15,"No","Yes")))</f>
        <v>N/A</v>
      </c>
      <c r="I24" s="10" t="s">
        <v>1743</v>
      </c>
      <c r="J24" s="10" t="s">
        <v>1743</v>
      </c>
      <c r="K24" s="9" t="str">
        <f t="shared" si="1"/>
        <v>N/A</v>
      </c>
    </row>
    <row r="25" spans="1:11" x14ac:dyDescent="0.2">
      <c r="A25" s="81" t="s">
        <v>15</v>
      </c>
      <c r="B25" s="34" t="s">
        <v>244</v>
      </c>
      <c r="C25" s="9">
        <v>0.35498942859999999</v>
      </c>
      <c r="D25" s="9" t="str">
        <f>IF($B25="N/A","N/A",IF(C25&gt;20,"No",IF(C25&lt;1,"No","Yes")))</f>
        <v>No</v>
      </c>
      <c r="E25" s="9">
        <v>0.33090668429999998</v>
      </c>
      <c r="F25" s="9" t="str">
        <f>IF($B25="N/A","N/A",IF(E25&gt;20,"No",IF(E25&lt;1,"No","Yes")))</f>
        <v>No</v>
      </c>
      <c r="G25" s="9">
        <v>3.5128805620999999</v>
      </c>
      <c r="H25" s="9" t="str">
        <f>IF($B25="N/A","N/A",IF(G25&gt;20,"No",IF(G25&lt;1,"No","Yes")))</f>
        <v>Yes</v>
      </c>
      <c r="I25" s="10">
        <v>-6.78</v>
      </c>
      <c r="J25" s="10">
        <v>961.6</v>
      </c>
      <c r="K25" s="9" t="str">
        <f t="shared" ref="K25:K34" si="2">IF(J25="Div by 0", "N/A", IF(J25="N/A","N/A", IF(J25&gt;30, "No", IF(J25&lt;-30, "No", "Yes"))))</f>
        <v>No</v>
      </c>
    </row>
    <row r="26" spans="1:11" x14ac:dyDescent="0.2">
      <c r="A26" s="81" t="s">
        <v>163</v>
      </c>
      <c r="B26" s="34" t="s">
        <v>218</v>
      </c>
      <c r="C26" s="9">
        <v>99.997389784000006</v>
      </c>
      <c r="D26" s="9" t="str">
        <f>IF($B26="N/A","N/A",IF(C26&gt;100,"No",IF(C26&lt;95,"No","Yes")))</f>
        <v>Yes</v>
      </c>
      <c r="E26" s="9">
        <v>100</v>
      </c>
      <c r="F26" s="9" t="str">
        <f>IF($B26="N/A","N/A",IF(E26&gt;100,"No",IF(E26&lt;95,"No","Yes")))</f>
        <v>Yes</v>
      </c>
      <c r="G26" s="9">
        <v>100</v>
      </c>
      <c r="H26" s="9" t="str">
        <f>IF($B26="N/A","N/A",IF(G26&gt;100,"No",IF(G26&lt;95,"No","Yes")))</f>
        <v>Yes</v>
      </c>
      <c r="I26" s="10">
        <v>2.5999999999999999E-3</v>
      </c>
      <c r="J26" s="10">
        <v>0</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5.6224060974999999</v>
      </c>
      <c r="D28" s="9" t="str">
        <f>IF($B28="N/A","N/A",IF(C28&gt;30,"No",IF(C28&lt;5,"No","Yes")))</f>
        <v>Yes</v>
      </c>
      <c r="E28" s="9">
        <v>8.6697551291000003</v>
      </c>
      <c r="F28" s="9" t="str">
        <f>IF($B28="N/A","N/A",IF(E28&gt;30,"No",IF(E28&lt;5,"No","Yes")))</f>
        <v>Yes</v>
      </c>
      <c r="G28" s="9">
        <v>17.017954722999999</v>
      </c>
      <c r="H28" s="9" t="str">
        <f>IF($B28="N/A","N/A",IF(G28&gt;30,"No",IF(G28&lt;5,"No","Yes")))</f>
        <v>Yes</v>
      </c>
      <c r="I28" s="10">
        <v>54.2</v>
      </c>
      <c r="J28" s="10">
        <v>96.29</v>
      </c>
      <c r="K28" s="9" t="str">
        <f t="shared" si="2"/>
        <v>No</v>
      </c>
    </row>
    <row r="29" spans="1:11" x14ac:dyDescent="0.2">
      <c r="A29" s="81" t="s">
        <v>846</v>
      </c>
      <c r="B29" s="34" t="s">
        <v>231</v>
      </c>
      <c r="C29" s="9">
        <v>48.983320716999998</v>
      </c>
      <c r="D29" s="9" t="str">
        <f>IF($B29="N/A","N/A",IF(C29&gt;75,"No",IF(C29&lt;15,"No","Yes")))</f>
        <v>Yes</v>
      </c>
      <c r="E29" s="9">
        <v>55.195234943999999</v>
      </c>
      <c r="F29" s="9" t="str">
        <f>IF($B29="N/A","N/A",IF(E29&gt;75,"No",IF(E29&lt;15,"No","Yes")))</f>
        <v>Yes</v>
      </c>
      <c r="G29" s="9">
        <v>70.725995315999995</v>
      </c>
      <c r="H29" s="9" t="str">
        <f>IF($B29="N/A","N/A",IF(G29&gt;75,"No",IF(G29&lt;15,"No","Yes")))</f>
        <v>Yes</v>
      </c>
      <c r="I29" s="10">
        <v>12.68</v>
      </c>
      <c r="J29" s="10">
        <v>28.14</v>
      </c>
      <c r="K29" s="9" t="str">
        <f t="shared" si="2"/>
        <v>Yes</v>
      </c>
    </row>
    <row r="30" spans="1:11" x14ac:dyDescent="0.2">
      <c r="A30" s="81" t="s">
        <v>847</v>
      </c>
      <c r="B30" s="34" t="s">
        <v>232</v>
      </c>
      <c r="C30" s="9">
        <v>45.394273185000003</v>
      </c>
      <c r="D30" s="9" t="str">
        <f>IF($B30="N/A","N/A",IF(C30&gt;70,"No",IF(C30&lt;25,"No","Yes")))</f>
        <v>Yes</v>
      </c>
      <c r="E30" s="9">
        <v>36.135009926999999</v>
      </c>
      <c r="F30" s="9" t="str">
        <f>IF($B30="N/A","N/A",IF(E30&gt;70,"No",IF(E30&lt;25,"No","Yes")))</f>
        <v>Yes</v>
      </c>
      <c r="G30" s="9">
        <v>12.256049961</v>
      </c>
      <c r="H30" s="9" t="str">
        <f>IF($B30="N/A","N/A",IF(G30&gt;70,"No",IF(G30&lt;25,"No","Yes")))</f>
        <v>No</v>
      </c>
      <c r="I30" s="10">
        <v>-20.399999999999999</v>
      </c>
      <c r="J30" s="10">
        <v>-66.099999999999994</v>
      </c>
      <c r="K30" s="9" t="str">
        <f t="shared" si="2"/>
        <v>No</v>
      </c>
    </row>
    <row r="31" spans="1:11" x14ac:dyDescent="0.2">
      <c r="A31" s="81" t="s">
        <v>164</v>
      </c>
      <c r="B31" s="34" t="s">
        <v>218</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
      <c r="A32" s="28" t="s">
        <v>373</v>
      </c>
      <c r="B32" s="34" t="s">
        <v>245</v>
      </c>
      <c r="C32" s="9">
        <v>1.5191459372</v>
      </c>
      <c r="D32" s="9" t="str">
        <f>IF($B32="N/A","N/A",IF(C32&gt;5,"No",IF(C32&lt;1,"No","Yes")))</f>
        <v>Yes</v>
      </c>
      <c r="E32" s="9">
        <v>4.4562100153999999</v>
      </c>
      <c r="F32" s="9" t="str">
        <f>IF($B32="N/A","N/A",IF(E32&gt;5,"No",IF(E32&lt;1,"No","Yes")))</f>
        <v>Yes</v>
      </c>
      <c r="G32" s="9">
        <v>10.148321623999999</v>
      </c>
      <c r="H32" s="9" t="str">
        <f>IF($B32="N/A","N/A",IF(G32&gt;5,"No",IF(G32&lt;1,"No","Yes")))</f>
        <v>No</v>
      </c>
      <c r="I32" s="10">
        <v>193.3</v>
      </c>
      <c r="J32" s="10">
        <v>127.7</v>
      </c>
      <c r="K32" s="9" t="str">
        <f t="shared" si="2"/>
        <v>No</v>
      </c>
    </row>
    <row r="33" spans="1:11" x14ac:dyDescent="0.2">
      <c r="A33" s="28" t="s">
        <v>375</v>
      </c>
      <c r="B33" s="34" t="s">
        <v>246</v>
      </c>
      <c r="C33" s="9">
        <v>92.782751689999998</v>
      </c>
      <c r="D33" s="9" t="str">
        <f>IF($B33="N/A","N/A",IF(C33&gt;98,"No",IF(C33&lt;8,"No","Yes")))</f>
        <v>Yes</v>
      </c>
      <c r="E33" s="9">
        <v>89.080079417999997</v>
      </c>
      <c r="F33" s="9" t="str">
        <f>IF($B33="N/A","N/A",IF(E33&gt;98,"No",IF(E33&lt;8,"No","Yes")))</f>
        <v>Yes</v>
      </c>
      <c r="G33" s="9">
        <v>82.045277127000006</v>
      </c>
      <c r="H33" s="9" t="str">
        <f>IF($B33="N/A","N/A",IF(G33&gt;98,"No",IF(G33&lt;8,"No","Yes")))</f>
        <v>Yes</v>
      </c>
      <c r="I33" s="10">
        <v>-3.99</v>
      </c>
      <c r="J33" s="10">
        <v>-7.9</v>
      </c>
      <c r="K33" s="9" t="str">
        <f t="shared" si="2"/>
        <v>Yes</v>
      </c>
    </row>
    <row r="34" spans="1:11" x14ac:dyDescent="0.2">
      <c r="A34" s="28" t="s">
        <v>376</v>
      </c>
      <c r="B34" s="59" t="s">
        <v>228</v>
      </c>
      <c r="C34" s="9">
        <v>1.3599227376</v>
      </c>
      <c r="D34" s="9" t="str">
        <f>IF($B34="N/A","N/A",IF(C34&gt;5,"No",IF(C34&lt;=0,"No","Yes")))</f>
        <v>Yes</v>
      </c>
      <c r="E34" s="9">
        <v>1.3456871828999999</v>
      </c>
      <c r="F34" s="9" t="str">
        <f>IF($B34="N/A","N/A",IF(E34&gt;5,"No",IF(E34&lt;=0,"No","Yes")))</f>
        <v>Yes</v>
      </c>
      <c r="G34" s="9">
        <v>0.31225605000000001</v>
      </c>
      <c r="H34" s="9" t="str">
        <f>IF($B34="N/A","N/A",IF(G34&gt;5,"No",IF(G34&lt;=0,"No","Yes")))</f>
        <v>Yes</v>
      </c>
      <c r="I34" s="10">
        <v>-1.05</v>
      </c>
      <c r="J34" s="10">
        <v>-76.8</v>
      </c>
      <c r="K34" s="9" t="str">
        <f t="shared" si="2"/>
        <v>No</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4608</v>
      </c>
      <c r="D6" s="9" t="str">
        <f>IF($B6="N/A","N/A",IF(C6&gt;15,"No",IF(C6&lt;-15,"No","Yes")))</f>
        <v>N/A</v>
      </c>
      <c r="E6" s="35">
        <v>2568</v>
      </c>
      <c r="F6" s="9" t="str">
        <f>IF($B6="N/A","N/A",IF(E6&gt;15,"No",IF(E6&lt;-15,"No","Yes")))</f>
        <v>N/A</v>
      </c>
      <c r="G6" s="35">
        <v>33</v>
      </c>
      <c r="H6" s="9" t="str">
        <f>IF($B6="N/A","N/A",IF(G6&gt;15,"No",IF(G6&lt;-15,"No","Yes")))</f>
        <v>N/A</v>
      </c>
      <c r="I6" s="10">
        <v>-44.3</v>
      </c>
      <c r="J6" s="10">
        <v>-98.7</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479.06467013999998</v>
      </c>
      <c r="D9" s="9" t="str">
        <f>IF($B9="N/A","N/A",IF(C9&gt;15,"No",IF(C9&lt;-15,"No","Yes")))</f>
        <v>N/A</v>
      </c>
      <c r="E9" s="36">
        <v>697.46028036999996</v>
      </c>
      <c r="F9" s="9" t="str">
        <f>IF($B9="N/A","N/A",IF(E9&gt;15,"No",IF(E9&lt;-15,"No","Yes")))</f>
        <v>N/A</v>
      </c>
      <c r="G9" s="36">
        <v>1403.7878788</v>
      </c>
      <c r="H9" s="9" t="str">
        <f>IF($B9="N/A","N/A",IF(G9&gt;15,"No",IF(G9&lt;-15,"No","Yes")))</f>
        <v>N/A</v>
      </c>
      <c r="I9" s="10">
        <v>45.59</v>
      </c>
      <c r="J9" s="10">
        <v>101.3</v>
      </c>
      <c r="K9" s="9" t="str">
        <f t="shared" si="0"/>
        <v>No</v>
      </c>
    </row>
    <row r="10" spans="1:11" x14ac:dyDescent="0.2">
      <c r="A10" s="81" t="s">
        <v>655</v>
      </c>
      <c r="B10" s="34" t="s">
        <v>241</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v>0</v>
      </c>
      <c r="F12" s="9" t="str">
        <f>IF($B12="N/A","N/A",IF(E12&gt;10,"No",IF(E12&lt;=0,"No","Yes")))</f>
        <v>No</v>
      </c>
      <c r="G12" s="9">
        <v>0</v>
      </c>
      <c r="H12" s="9" t="str">
        <f>IF($B12="N/A","N/A",IF(G12&gt;10,"No",IF(G12&lt;=0,"No","Yes")))</f>
        <v>No</v>
      </c>
      <c r="I12" s="10" t="s">
        <v>1743</v>
      </c>
      <c r="J12" s="10" t="s">
        <v>1743</v>
      </c>
      <c r="K12" s="9" t="str">
        <f t="shared" si="0"/>
        <v>N/A</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3.3203125</v>
      </c>
      <c r="D16" s="9" t="str">
        <f>IF($B16="N/A","N/A",IF(C16&gt;30,"No",IF(C16&lt;5,"No","Yes")))</f>
        <v>No</v>
      </c>
      <c r="E16" s="9">
        <v>3.3099688474</v>
      </c>
      <c r="F16" s="9" t="str">
        <f>IF($B16="N/A","N/A",IF(E16&gt;30,"No",IF(E16&lt;5,"No","Yes")))</f>
        <v>No</v>
      </c>
      <c r="G16" s="9">
        <v>0</v>
      </c>
      <c r="H16" s="9" t="str">
        <f>IF($B16="N/A","N/A",IF(G16&gt;30,"No",IF(G16&lt;5,"No","Yes")))</f>
        <v>No</v>
      </c>
      <c r="I16" s="10">
        <v>-0.312</v>
      </c>
      <c r="J16" s="10">
        <v>-100</v>
      </c>
      <c r="K16" s="9" t="str">
        <f t="shared" si="0"/>
        <v>No</v>
      </c>
    </row>
    <row r="17" spans="1:11" x14ac:dyDescent="0.2">
      <c r="A17" s="81" t="s">
        <v>846</v>
      </c>
      <c r="B17" s="34" t="s">
        <v>231</v>
      </c>
      <c r="C17" s="9">
        <v>36.219618056000002</v>
      </c>
      <c r="D17" s="9" t="str">
        <f>IF($B17="N/A","N/A",IF(C17&gt;75,"No",IF(C17&lt;15,"No","Yes")))</f>
        <v>Yes</v>
      </c>
      <c r="E17" s="9">
        <v>30.529595015999998</v>
      </c>
      <c r="F17" s="9" t="str">
        <f>IF($B17="N/A","N/A",IF(E17&gt;75,"No",IF(E17&lt;15,"No","Yes")))</f>
        <v>Yes</v>
      </c>
      <c r="G17" s="9">
        <v>39.393939394</v>
      </c>
      <c r="H17" s="9" t="str">
        <f>IF($B17="N/A","N/A",IF(G17&gt;75,"No",IF(G17&lt;15,"No","Yes")))</f>
        <v>Yes</v>
      </c>
      <c r="I17" s="10">
        <v>-15.7</v>
      </c>
      <c r="J17" s="10">
        <v>29.04</v>
      </c>
      <c r="K17" s="9" t="str">
        <f t="shared" si="0"/>
        <v>Yes</v>
      </c>
    </row>
    <row r="18" spans="1:11" x14ac:dyDescent="0.2">
      <c r="A18" s="81" t="s">
        <v>847</v>
      </c>
      <c r="B18" s="34" t="s">
        <v>232</v>
      </c>
      <c r="C18" s="9">
        <v>60.460069443999998</v>
      </c>
      <c r="D18" s="9" t="str">
        <f>IF($B18="N/A","N/A",IF(C18&gt;70,"No",IF(C18&lt;25,"No","Yes")))</f>
        <v>Yes</v>
      </c>
      <c r="E18" s="9">
        <v>66.160436137000005</v>
      </c>
      <c r="F18" s="9" t="str">
        <f>IF($B18="N/A","N/A",IF(E18&gt;70,"No",IF(E18&lt;25,"No","Yes")))</f>
        <v>Yes</v>
      </c>
      <c r="G18" s="9">
        <v>60.606060606</v>
      </c>
      <c r="H18" s="9" t="str">
        <f>IF($B18="N/A","N/A",IF(G18&gt;70,"No",IF(G18&lt;25,"No","Yes")))</f>
        <v>Yes</v>
      </c>
      <c r="I18" s="10">
        <v>9.4280000000000008</v>
      </c>
      <c r="J18" s="10">
        <v>-8.4</v>
      </c>
      <c r="K18" s="9" t="str">
        <f t="shared" si="0"/>
        <v>Yes</v>
      </c>
    </row>
    <row r="19" spans="1:11" x14ac:dyDescent="0.2">
      <c r="A19" s="81" t="s">
        <v>164</v>
      </c>
      <c r="B19" s="34" t="s">
        <v>218</v>
      </c>
      <c r="C19" s="9">
        <v>99.891493056000002</v>
      </c>
      <c r="D19" s="9" t="str">
        <f>IF($B19="N/A","N/A",IF(C19&gt;100,"No",IF(C19&lt;95,"No","Yes")))</f>
        <v>Yes</v>
      </c>
      <c r="E19" s="9">
        <v>99.883177570000001</v>
      </c>
      <c r="F19" s="9" t="str">
        <f>IF($B19="N/A","N/A",IF(E19&gt;100,"No",IF(E19&lt;95,"No","Yes")))</f>
        <v>Yes</v>
      </c>
      <c r="G19" s="9">
        <v>100</v>
      </c>
      <c r="H19" s="9" t="str">
        <f>IF($B19="N/A","N/A",IF(G19&gt;100,"No",IF(G19&lt;95,"No","Yes")))</f>
        <v>Yes</v>
      </c>
      <c r="I19" s="10">
        <v>-8.0000000000000002E-3</v>
      </c>
      <c r="J19" s="10">
        <v>0.11700000000000001</v>
      </c>
      <c r="K19" s="9" t="str">
        <f t="shared" si="0"/>
        <v>Yes</v>
      </c>
    </row>
    <row r="20" spans="1:11" x14ac:dyDescent="0.2">
      <c r="A20" s="28" t="s">
        <v>373</v>
      </c>
      <c r="B20" s="34" t="s">
        <v>245</v>
      </c>
      <c r="C20" s="9">
        <v>4.1232638889000004</v>
      </c>
      <c r="D20" s="9" t="str">
        <f>IF($B20="N/A","N/A",IF(C20&gt;5,"No",IF(C20&lt;1,"No","Yes")))</f>
        <v>Yes</v>
      </c>
      <c r="E20" s="9">
        <v>3.5436137072</v>
      </c>
      <c r="F20" s="9" t="str">
        <f>IF($B20="N/A","N/A",IF(E20&gt;5,"No",IF(E20&lt;1,"No","Yes")))</f>
        <v>Yes</v>
      </c>
      <c r="G20" s="9">
        <v>12.121212120999999</v>
      </c>
      <c r="H20" s="9" t="str">
        <f>IF($B20="N/A","N/A",IF(G20&gt;5,"No",IF(G20&lt;1,"No","Yes")))</f>
        <v>No</v>
      </c>
      <c r="I20" s="10">
        <v>-14.1</v>
      </c>
      <c r="J20" s="10">
        <v>242.1</v>
      </c>
      <c r="K20" s="9" t="str">
        <f t="shared" si="0"/>
        <v>No</v>
      </c>
    </row>
    <row r="21" spans="1:11" x14ac:dyDescent="0.2">
      <c r="A21" s="28" t="s">
        <v>375</v>
      </c>
      <c r="B21" s="34" t="s">
        <v>246</v>
      </c>
      <c r="C21" s="9">
        <v>87.022569443999998</v>
      </c>
      <c r="D21" s="9" t="str">
        <f>IF($B21="N/A","N/A",IF(C21&gt;98,"No",IF(C21&lt;8,"No","Yes")))</f>
        <v>Yes</v>
      </c>
      <c r="E21" s="9">
        <v>86.682242990999995</v>
      </c>
      <c r="F21" s="9" t="str">
        <f>IF($B21="N/A","N/A",IF(E21&gt;98,"No",IF(E21&lt;8,"No","Yes")))</f>
        <v>Yes</v>
      </c>
      <c r="G21" s="9">
        <v>51.515151514999999</v>
      </c>
      <c r="H21" s="9" t="str">
        <f>IF($B21="N/A","N/A",IF(G21&gt;98,"No",IF(G21&lt;8,"No","Yes")))</f>
        <v>Yes</v>
      </c>
      <c r="I21" s="10">
        <v>-0.39100000000000001</v>
      </c>
      <c r="J21" s="10">
        <v>-40.6</v>
      </c>
      <c r="K21" s="9" t="str">
        <f t="shared" si="0"/>
        <v>No</v>
      </c>
    </row>
    <row r="22" spans="1:11" x14ac:dyDescent="0.2">
      <c r="A22" s="28" t="s">
        <v>376</v>
      </c>
      <c r="B22" s="59" t="s">
        <v>228</v>
      </c>
      <c r="C22" s="9">
        <v>1.2369791667000001</v>
      </c>
      <c r="D22" s="9" t="str">
        <f>IF($B22="N/A","N/A",IF(C22&gt;5,"No",IF(C22&lt;=0,"No","Yes")))</f>
        <v>Yes</v>
      </c>
      <c r="E22" s="9">
        <v>1.0903426790999999</v>
      </c>
      <c r="F22" s="9" t="str">
        <f>IF($B22="N/A","N/A",IF(E22&gt;5,"No",IF(E22&lt;=0,"No","Yes")))</f>
        <v>Yes</v>
      </c>
      <c r="G22" s="9">
        <v>3.0303030302999998</v>
      </c>
      <c r="H22" s="9" t="str">
        <f>IF($B22="N/A","N/A",IF(G22&gt;5,"No",IF(G22&lt;=0,"No","Yes")))</f>
        <v>Yes</v>
      </c>
      <c r="I22" s="10">
        <v>-11.9</v>
      </c>
      <c r="J22" s="10">
        <v>177.9</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2014-12-04T21:25:25Z</dcterms:modified>
  <dc:language>English</dc:language>
</cp:coreProperties>
</file>